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819\Quarter 2\4. Scrutiny\EGCH\"/>
    </mc:Choice>
  </mc:AlternateContent>
  <bookViews>
    <workbookView xWindow="-15" yWindow="4260" windowWidth="12510" windowHeight="3495" tabRatio="774" activeTab="1"/>
  </bookViews>
  <sheets>
    <sheet name="INDEX" sheetId="8" r:id="rId1"/>
    <sheet name="1. ALL DATA" sheetId="1" r:id="rId2"/>
    <sheet name="2. STATUS TRACKING" sheetId="2"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r:id="rId9"/>
    <sheet name="Q3. SUMMARY" sheetId="11" state="hidden" r:id="rId10"/>
    <sheet name="Q4. SUMMARY" sheetId="12" state="hidden" r:id="rId11"/>
    <sheet name="CUSTOM PIVOT" sheetId="23" r:id="rId12"/>
    <sheet name="Sheet1" sheetId="24" state="hidden" r:id="rId13"/>
  </sheets>
  <definedNames>
    <definedName name="_xlnm._FilterDatabase" localSheetId="1" hidden="1">'1. ALL DATA'!$A$3:$AB$128</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PRIORITY'!$B$47:$F$65</definedName>
    <definedName name="ELE_Q2" localSheetId="5">'5. % BY PORTFOLIO'!$I$48:$N$66</definedName>
    <definedName name="ELE_Q2">'3. % BY PRIORITY'!$I$47:$N$65</definedName>
    <definedName name="ELE_Q3" localSheetId="5">'5. % BY PORTFOLIO'!$P$48:$U$66</definedName>
    <definedName name="ELE_Q3">'3. % BY PRIORITY'!$P$47:$U$65</definedName>
    <definedName name="ELE_Q4" localSheetId="5">'5. % BY PORTFOLIO'!$W$48:$AB$65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PORTFOLIO'!$B$70:$F$88</definedName>
    <definedName name="ELTB_Q1">'3. % BY PRIORITY'!$B$69:$F$87</definedName>
    <definedName name="ELTB_Q2" localSheetId="5">'5. % BY PORTFOLIO'!$I$70:$N$88</definedName>
    <definedName name="ELTB_Q2">'3. % BY PRIORITY'!$I$69:$N$87</definedName>
    <definedName name="ELTB_Q3" localSheetId="5">'5. % BY PORTFOLIO'!$P$70:$U$88</definedName>
    <definedName name="ELTB_Q3">'3. % BY PRIORITY'!$P$69:$U$87</definedName>
    <definedName name="ELTB_Q4" localSheetId="5">'5. % BY PORTFOLIO'!$W$70:$AB$90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DATA'!$C$103</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DATA'!$A$64</definedName>
    <definedName name="_xlnm.Print_Area" localSheetId="1">'1. ALL DATA'!$A$1:$AB$41</definedName>
    <definedName name="_xlnm.Print_Titles" localSheetId="1">'1. ALL DATA'!$3:$3</definedName>
    <definedName name="PSC_1617">'1. ALL DATA'!$A$79</definedName>
    <definedName name="PWBQ1">'3. % BY PRIORITY'!$B$69:$G$87</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PRIORITY'!$B$25:$F$43</definedName>
    <definedName name="RBV_Q2" localSheetId="5">'5. % BY PORTFOLIO'!$I$26:$N$44</definedName>
    <definedName name="RBV_Q2">'3. % BY PRIORITY'!$I$25:$N$43</definedName>
    <definedName name="RBV_Q3" localSheetId="5">'5. % BY PORTFOLIO'!$P$26:$U$44</definedName>
    <definedName name="RBV_Q3">'3. % BY PRIORITY'!$P$25:$U$43</definedName>
    <definedName name="RBV_Q4" localSheetId="5">'5. % BY PORTFOLIO'!$W$26:$AB$44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l="1"/>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X42" i="22"/>
  <c r="X41" i="22"/>
  <c r="X40" i="22"/>
  <c r="X39" i="22"/>
  <c r="X37" i="22"/>
  <c r="X29" i="22"/>
  <c r="X19" i="22"/>
  <c r="X18" i="22"/>
  <c r="X17" i="22"/>
  <c r="X16" i="22"/>
  <c r="X14" i="22"/>
  <c r="X9" i="22"/>
  <c r="X6" i="22"/>
  <c r="Q152" i="22"/>
  <c r="Q151" i="22"/>
  <c r="Q150" i="22"/>
  <c r="Q149" i="22"/>
  <c r="Q147" i="22"/>
  <c r="Q146" i="22"/>
  <c r="Q142" i="22"/>
  <c r="Q140" i="22"/>
  <c r="Q139" i="22"/>
  <c r="Q130" i="22"/>
  <c r="Q129" i="22"/>
  <c r="Q128" i="22"/>
  <c r="Q127" i="22"/>
  <c r="Q125" i="22"/>
  <c r="Q124" i="22"/>
  <c r="Q120" i="22"/>
  <c r="Q118" i="22"/>
  <c r="Q117" i="22"/>
  <c r="Q108" i="22"/>
  <c r="Q107" i="22"/>
  <c r="Q106" i="22"/>
  <c r="Q105" i="22"/>
  <c r="Q103" i="22"/>
  <c r="Q102" i="22"/>
  <c r="Q98" i="22"/>
  <c r="Q96" i="22"/>
  <c r="Q95" i="22"/>
  <c r="Q86" i="22"/>
  <c r="Q85" i="22"/>
  <c r="Q84" i="22"/>
  <c r="Q83" i="22"/>
  <c r="Q81" i="22"/>
  <c r="Q80" i="22"/>
  <c r="Q76" i="22"/>
  <c r="Q74" i="22"/>
  <c r="Q73" i="22"/>
  <c r="Q64" i="22"/>
  <c r="Q63" i="22"/>
  <c r="Q62" i="22"/>
  <c r="Q61" i="22"/>
  <c r="Q59" i="22"/>
  <c r="Q58" i="22"/>
  <c r="Q54" i="22"/>
  <c r="Q52" i="22"/>
  <c r="Q51" i="22"/>
  <c r="Q42" i="22"/>
  <c r="Q41" i="22"/>
  <c r="Q40" i="22"/>
  <c r="Q39" i="22"/>
  <c r="Q37" i="22"/>
  <c r="Q36" i="22"/>
  <c r="Q32" i="22"/>
  <c r="Q30" i="22"/>
  <c r="Q29" i="22"/>
  <c r="Q19" i="22"/>
  <c r="Q18" i="22"/>
  <c r="Q17" i="22"/>
  <c r="Q16" i="22"/>
  <c r="Q14" i="22"/>
  <c r="Q13" i="22"/>
  <c r="Q9" i="22"/>
  <c r="Q7" i="22"/>
  <c r="Q6" i="22"/>
  <c r="J152" i="22"/>
  <c r="J151" i="22"/>
  <c r="J150" i="22"/>
  <c r="J149" i="22"/>
  <c r="J147" i="22"/>
  <c r="J146" i="22"/>
  <c r="J142" i="22"/>
  <c r="J140" i="22"/>
  <c r="J139" i="22"/>
  <c r="J130" i="22"/>
  <c r="J129" i="22"/>
  <c r="J128" i="22"/>
  <c r="J127" i="22"/>
  <c r="J125" i="22"/>
  <c r="J124" i="22"/>
  <c r="J120" i="22"/>
  <c r="J118" i="22"/>
  <c r="J117" i="22"/>
  <c r="J108" i="22"/>
  <c r="J107" i="22"/>
  <c r="J106" i="22"/>
  <c r="J105" i="22"/>
  <c r="J103" i="22"/>
  <c r="J102" i="22"/>
  <c r="J98" i="22"/>
  <c r="J96" i="22"/>
  <c r="J95" i="22"/>
  <c r="J86" i="22"/>
  <c r="J85" i="22"/>
  <c r="J84" i="22"/>
  <c r="J83" i="22"/>
  <c r="J81" i="22"/>
  <c r="J80" i="22"/>
  <c r="J76" i="22"/>
  <c r="J74" i="22"/>
  <c r="J73" i="22"/>
  <c r="J64" i="22"/>
  <c r="J63" i="22"/>
  <c r="J62" i="22"/>
  <c r="J61" i="22"/>
  <c r="J59" i="22"/>
  <c r="J58" i="22"/>
  <c r="J54" i="22"/>
  <c r="C152" i="22"/>
  <c r="C151" i="22"/>
  <c r="C150" i="22"/>
  <c r="C149" i="22"/>
  <c r="C147" i="22"/>
  <c r="C146" i="22"/>
  <c r="C142" i="22"/>
  <c r="C140" i="22"/>
  <c r="C139" i="22"/>
  <c r="C130" i="22"/>
  <c r="C129" i="22"/>
  <c r="C128" i="22"/>
  <c r="C127" i="22"/>
  <c r="C125" i="22"/>
  <c r="C124" i="22"/>
  <c r="C120" i="22"/>
  <c r="C118" i="22"/>
  <c r="C117" i="22"/>
  <c r="C108" i="22"/>
  <c r="C107" i="22"/>
  <c r="C106" i="22"/>
  <c r="C105" i="22"/>
  <c r="C103" i="22"/>
  <c r="C102" i="22"/>
  <c r="C98" i="22"/>
  <c r="C96" i="22"/>
  <c r="C95" i="22"/>
  <c r="C86" i="22"/>
  <c r="C85" i="22"/>
  <c r="C84" i="22"/>
  <c r="C83" i="22"/>
  <c r="C81" i="22"/>
  <c r="C80" i="22"/>
  <c r="C76" i="22"/>
  <c r="C74" i="22"/>
  <c r="C73" i="22"/>
  <c r="C64" i="22"/>
  <c r="C63" i="22"/>
  <c r="C62" i="22"/>
  <c r="C61" i="22"/>
  <c r="C59" i="22"/>
  <c r="C58" i="22"/>
  <c r="C54" i="22"/>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J30" i="22"/>
  <c r="J29" i="22"/>
  <c r="J19" i="22"/>
  <c r="J18" i="22"/>
  <c r="J17" i="22"/>
  <c r="J16" i="22"/>
  <c r="J14" i="22"/>
  <c r="J13" i="22"/>
  <c r="J9" i="22"/>
  <c r="J7" i="22"/>
  <c r="J6" i="22"/>
  <c r="J85" i="4"/>
  <c r="J84" i="4"/>
  <c r="J83" i="4"/>
  <c r="J82" i="4"/>
  <c r="J80" i="4"/>
  <c r="J79" i="4"/>
  <c r="J75" i="4"/>
  <c r="J73" i="4"/>
  <c r="J72" i="4"/>
  <c r="X65" i="22" l="1"/>
  <c r="X66" i="22" s="1"/>
  <c r="X153" i="22"/>
  <c r="X154" i="22" s="1"/>
  <c r="Q20" i="22"/>
  <c r="Q21" i="22" s="1"/>
  <c r="Q65" i="22"/>
  <c r="Q66" i="22" s="1"/>
  <c r="Q153" i="22"/>
  <c r="Q154" i="22" s="1"/>
  <c r="J109" i="22"/>
  <c r="J110" i="22" s="1"/>
  <c r="J131" i="22"/>
  <c r="J132" i="22" s="1"/>
  <c r="X20" i="22"/>
  <c r="X21" i="22" s="1"/>
  <c r="X43" i="22"/>
  <c r="X44" i="22" s="1"/>
  <c r="X87" i="22"/>
  <c r="X88" i="22" s="1"/>
  <c r="X109" i="22"/>
  <c r="X110" i="22" s="1"/>
  <c r="X131" i="22"/>
  <c r="X132" i="22" s="1"/>
  <c r="J87" i="22"/>
  <c r="J88" i="22" s="1"/>
  <c r="J153" i="22"/>
  <c r="J154" i="22" s="1"/>
  <c r="Q43" i="22"/>
  <c r="Q44" i="22" s="1"/>
  <c r="Q87" i="22"/>
  <c r="Q88" i="22" s="1"/>
  <c r="Q109" i="22"/>
  <c r="Q110" i="22" s="1"/>
  <c r="Q131" i="22"/>
  <c r="Q132" i="22" s="1"/>
  <c r="J65" i="22"/>
  <c r="J66" i="22" s="1"/>
  <c r="J43" i="22"/>
  <c r="J44" i="22" s="1"/>
  <c r="J20" i="22"/>
  <c r="J21" i="22" s="1"/>
  <c r="X85" i="4"/>
  <c r="X84" i="4"/>
  <c r="X83" i="4"/>
  <c r="X82" i="4"/>
  <c r="X80" i="4"/>
  <c r="X79" i="4"/>
  <c r="X77" i="4"/>
  <c r="X76" i="4"/>
  <c r="X75" i="4"/>
  <c r="X73" i="4"/>
  <c r="X72" i="4"/>
  <c r="X63" i="4"/>
  <c r="X62" i="4"/>
  <c r="X61" i="4"/>
  <c r="X60" i="4"/>
  <c r="X58" i="4"/>
  <c r="X57" i="4"/>
  <c r="X55" i="4"/>
  <c r="X54" i="4"/>
  <c r="X53" i="4"/>
  <c r="X51" i="4"/>
  <c r="X50" i="4"/>
  <c r="X41" i="4"/>
  <c r="X40" i="4"/>
  <c r="X39" i="4"/>
  <c r="X38" i="4"/>
  <c r="X36" i="4"/>
  <c r="X35" i="4"/>
  <c r="X33" i="4"/>
  <c r="X32" i="4"/>
  <c r="X31" i="4"/>
  <c r="X29" i="4"/>
  <c r="X28" i="4"/>
  <c r="X19" i="4"/>
  <c r="X18" i="4"/>
  <c r="X17" i="4"/>
  <c r="X16" i="4"/>
  <c r="X14" i="4"/>
  <c r="X13" i="4"/>
  <c r="X11" i="4"/>
  <c r="X10" i="4"/>
  <c r="X9" i="4"/>
  <c r="X7" i="4"/>
  <c r="X6" i="4"/>
  <c r="Q85" i="4"/>
  <c r="Q84" i="4"/>
  <c r="Q83" i="4"/>
  <c r="Q82" i="4"/>
  <c r="Q80" i="4"/>
  <c r="Q79" i="4"/>
  <c r="Q75" i="4"/>
  <c r="Q73" i="4"/>
  <c r="Q72" i="4"/>
  <c r="Q63" i="4"/>
  <c r="Q62" i="4"/>
  <c r="Q61" i="4"/>
  <c r="Q60" i="4"/>
  <c r="Q58" i="4"/>
  <c r="Q57" i="4"/>
  <c r="Q53" i="4"/>
  <c r="Q51" i="4"/>
  <c r="Q50" i="4"/>
  <c r="Q41" i="4"/>
  <c r="Q40" i="4"/>
  <c r="Q39" i="4"/>
  <c r="Q38" i="4"/>
  <c r="Q36" i="4"/>
  <c r="Q35" i="4"/>
  <c r="Q31" i="4"/>
  <c r="Q29" i="4"/>
  <c r="Q28" i="4"/>
  <c r="Q19" i="4"/>
  <c r="Q18" i="4"/>
  <c r="Q17" i="4"/>
  <c r="Q16" i="4"/>
  <c r="Q14" i="4"/>
  <c r="Q13" i="4"/>
  <c r="Q9" i="4"/>
  <c r="Q7" i="4"/>
  <c r="Q6" i="4"/>
  <c r="J63" i="4"/>
  <c r="J62" i="4"/>
  <c r="J61" i="4"/>
  <c r="J60" i="4"/>
  <c r="J58" i="4"/>
  <c r="J57" i="4"/>
  <c r="J53" i="4"/>
  <c r="J51" i="4"/>
  <c r="J50" i="4"/>
  <c r="J41" i="4"/>
  <c r="J40" i="4"/>
  <c r="J39" i="4"/>
  <c r="J38" i="4"/>
  <c r="J36" i="4"/>
  <c r="J35" i="4"/>
  <c r="J31" i="4"/>
  <c r="J29" i="4"/>
  <c r="J28" i="4"/>
  <c r="J19" i="4"/>
  <c r="J18" i="4"/>
  <c r="J17" i="4"/>
  <c r="J16" i="4"/>
  <c r="J14" i="4"/>
  <c r="J13" i="4"/>
  <c r="J9" i="4"/>
  <c r="J7" i="4"/>
  <c r="J6" i="4"/>
  <c r="C85" i="4"/>
  <c r="C84" i="4"/>
  <c r="C83" i="4"/>
  <c r="C82" i="4"/>
  <c r="C80" i="4"/>
  <c r="C79" i="4"/>
  <c r="C75" i="4"/>
  <c r="C73" i="4"/>
  <c r="C72" i="4"/>
  <c r="C63" i="4"/>
  <c r="C62" i="4"/>
  <c r="C61" i="4"/>
  <c r="C60" i="4"/>
  <c r="C58" i="4"/>
  <c r="C57" i="4"/>
  <c r="C53" i="4"/>
  <c r="C51" i="4"/>
  <c r="C50" i="4"/>
  <c r="C41" i="4"/>
  <c r="C40" i="4"/>
  <c r="C39" i="4"/>
  <c r="C38" i="4"/>
  <c r="C36" i="4"/>
  <c r="C35" i="4"/>
  <c r="C31" i="4"/>
  <c r="C29" i="4"/>
  <c r="C28" i="4"/>
  <c r="C19" i="4" l="1"/>
  <c r="C18" i="4"/>
  <c r="C17" i="4"/>
  <c r="C16" i="4"/>
  <c r="C14" i="4"/>
  <c r="C13" i="4"/>
  <c r="C9" i="4"/>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G17" i="12"/>
  <c r="E17" i="11"/>
  <c r="E17" i="10"/>
  <c r="E17" i="9"/>
  <c r="E15" i="10"/>
  <c r="E14" i="11"/>
  <c r="E14" i="10"/>
  <c r="E14" i="9"/>
  <c r="E13" i="11"/>
  <c r="E13" i="10"/>
  <c r="E13" i="9"/>
  <c r="E16" i="11"/>
  <c r="E16" i="10"/>
  <c r="E16" i="9"/>
  <c r="E12" i="11"/>
  <c r="E12" i="10"/>
  <c r="E11" i="10"/>
  <c r="G9" i="10"/>
  <c r="E9" i="11"/>
  <c r="E9" i="9"/>
  <c r="E8" i="11"/>
  <c r="E8" i="10"/>
  <c r="E8" i="9"/>
  <c r="C8" i="10"/>
  <c r="E7" i="10"/>
  <c r="E7" i="9"/>
  <c r="E5" i="11"/>
  <c r="E5" i="9"/>
  <c r="J4" i="2"/>
  <c r="H4" i="2"/>
  <c r="F4" i="2"/>
  <c r="D4" i="2"/>
  <c r="C15" i="12"/>
  <c r="G14" i="9" l="1"/>
  <c r="C15" i="9"/>
  <c r="C14" i="9"/>
  <c r="C13" i="9"/>
  <c r="G15" i="10"/>
  <c r="C14" i="11"/>
  <c r="G13" i="11"/>
  <c r="G11" i="9"/>
  <c r="G11" i="12"/>
  <c r="G16" i="12"/>
  <c r="G17" i="9"/>
  <c r="C9" i="12"/>
  <c r="G8" i="12"/>
  <c r="C13" i="12"/>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E15" i="12"/>
  <c r="E5" i="12"/>
  <c r="C43" i="22"/>
  <c r="D41" i="22" s="1"/>
  <c r="E41" i="22" s="1"/>
  <c r="E16" i="12"/>
  <c r="G5" i="10"/>
  <c r="X86" i="4"/>
  <c r="Y75" i="4" s="1"/>
  <c r="G15" i="11"/>
  <c r="G7" i="10"/>
  <c r="C153" i="22"/>
  <c r="C154" i="22" s="1"/>
  <c r="E11" i="12"/>
  <c r="C7" i="12"/>
  <c r="X20" i="4"/>
  <c r="Y17" i="4" s="1"/>
  <c r="Z17" i="4" s="1"/>
  <c r="C17" i="9"/>
  <c r="J42" i="4"/>
  <c r="K39" i="4" s="1"/>
  <c r="L39" i="4" s="1"/>
  <c r="Y9" i="22"/>
  <c r="C5" i="12"/>
  <c r="X42" i="4"/>
  <c r="Y41" i="4" s="1"/>
  <c r="Z41" i="4" s="1"/>
  <c r="C65" i="22"/>
  <c r="D61" i="22" s="1"/>
  <c r="E61" i="22" s="1"/>
  <c r="C15" i="11"/>
  <c r="G5" i="11"/>
  <c r="C5" i="11"/>
  <c r="R117" i="22"/>
  <c r="R62" i="22"/>
  <c r="S62" i="22" s="1"/>
  <c r="R40" i="22"/>
  <c r="S40" i="22" s="1"/>
  <c r="C7" i="11"/>
  <c r="Q64" i="4"/>
  <c r="R57" i="4" s="1"/>
  <c r="C5" i="10"/>
  <c r="G17" i="10"/>
  <c r="K147" i="22"/>
  <c r="E7" i="12"/>
  <c r="Q20" i="4"/>
  <c r="R6" i="4" s="1"/>
  <c r="G13" i="9"/>
  <c r="J20" i="4"/>
  <c r="K14" i="4" s="1"/>
  <c r="G5" i="12"/>
  <c r="G16" i="11"/>
  <c r="G16" i="9"/>
  <c r="E8" i="12"/>
  <c r="X64" i="4"/>
  <c r="G11" i="11"/>
  <c r="E14" i="12"/>
  <c r="G14" i="11"/>
  <c r="R86" i="22"/>
  <c r="S86" i="22" s="1"/>
  <c r="E17" i="12"/>
  <c r="C8" i="11"/>
  <c r="J64" i="4"/>
  <c r="G8" i="10"/>
  <c r="C86" i="4"/>
  <c r="C9" i="9"/>
  <c r="C12" i="10"/>
  <c r="K41" i="22"/>
  <c r="L41" i="22" s="1"/>
  <c r="G12" i="10"/>
  <c r="C16" i="10"/>
  <c r="C17" i="11"/>
  <c r="R139" i="22"/>
  <c r="G7" i="11"/>
  <c r="G8" i="9"/>
  <c r="C64" i="4"/>
  <c r="D60" i="4" s="1"/>
  <c r="E60" i="4" s="1"/>
  <c r="G9" i="11"/>
  <c r="Q86" i="4"/>
  <c r="R82" i="4" s="1"/>
  <c r="S82" i="4" s="1"/>
  <c r="E11" i="11"/>
  <c r="R17" i="22"/>
  <c r="S17" i="22" s="1"/>
  <c r="E12" i="12"/>
  <c r="C87" i="22"/>
  <c r="D74" i="22" s="1"/>
  <c r="C15" i="10"/>
  <c r="E9" i="10"/>
  <c r="J86" i="4"/>
  <c r="K75" i="4" s="1"/>
  <c r="L75" i="4" s="1"/>
  <c r="G13" i="10"/>
  <c r="E7" i="11"/>
  <c r="Q42" i="4"/>
  <c r="R36" i="4" s="1"/>
  <c r="E9" i="12"/>
  <c r="C14" i="10"/>
  <c r="K73" i="22"/>
  <c r="G15" i="9"/>
  <c r="G15" i="12"/>
  <c r="Y106" i="22"/>
  <c r="Z106" i="22" s="1"/>
  <c r="G7" i="9"/>
  <c r="E13" i="12"/>
  <c r="Y55" i="22"/>
  <c r="E15" i="11"/>
  <c r="R98" i="22"/>
  <c r="S98" i="22" s="1"/>
  <c r="C42" i="4"/>
  <c r="D35" i="4" s="1"/>
  <c r="C7" i="9"/>
  <c r="C20" i="22"/>
  <c r="C11" i="9"/>
  <c r="E11" i="9"/>
  <c r="K62" i="22"/>
  <c r="L62" i="22" s="1"/>
  <c r="C5" i="9"/>
  <c r="C20" i="4"/>
  <c r="E5" i="10"/>
  <c r="C11" i="10"/>
  <c r="K6" i="22"/>
  <c r="C131" i="22"/>
  <c r="C16" i="9"/>
  <c r="E15" i="9"/>
  <c r="C109" i="22"/>
  <c r="D102" i="22" s="1"/>
  <c r="Y140" i="22" l="1"/>
  <c r="Y151" i="22"/>
  <c r="Z151" i="22" s="1"/>
  <c r="Y143" i="22"/>
  <c r="Y144" i="22"/>
  <c r="Y142" i="22"/>
  <c r="Y152" i="22"/>
  <c r="Z152" i="22" s="1"/>
  <c r="Y139" i="22"/>
  <c r="Y147" i="22"/>
  <c r="Y150" i="22"/>
  <c r="Z150" i="22" s="1"/>
  <c r="Y146" i="22"/>
  <c r="Y149" i="22"/>
  <c r="Z149" i="22" s="1"/>
  <c r="D36" i="22"/>
  <c r="D149" i="22"/>
  <c r="E149" i="22" s="1"/>
  <c r="Y16" i="4"/>
  <c r="Z16" i="4" s="1"/>
  <c r="Y120" i="22"/>
  <c r="Y125" i="22"/>
  <c r="Y124" i="22"/>
  <c r="Y128" i="22"/>
  <c r="Z128" i="22" s="1"/>
  <c r="Y122" i="22"/>
  <c r="Y127" i="22"/>
  <c r="Z127" i="22" s="1"/>
  <c r="Y130" i="22"/>
  <c r="Z130" i="22" s="1"/>
  <c r="Y117" i="22"/>
  <c r="Y121" i="22"/>
  <c r="Y118" i="22"/>
  <c r="Y129" i="22"/>
  <c r="Z129" i="22" s="1"/>
  <c r="Y73" i="4"/>
  <c r="Y79" i="4"/>
  <c r="Y83" i="4"/>
  <c r="Z83" i="4" s="1"/>
  <c r="Y72" i="4"/>
  <c r="AA9" i="22"/>
  <c r="Y84" i="4"/>
  <c r="Z84" i="4" s="1"/>
  <c r="D40" i="22"/>
  <c r="E40" i="22" s="1"/>
  <c r="K16" i="4"/>
  <c r="L16" i="4" s="1"/>
  <c r="D63" i="22"/>
  <c r="E63" i="22" s="1"/>
  <c r="Y19" i="22"/>
  <c r="Z19" i="22" s="1"/>
  <c r="Y13" i="22"/>
  <c r="K9" i="4"/>
  <c r="L9" i="4" s="1"/>
  <c r="Y10" i="4"/>
  <c r="D59" i="22"/>
  <c r="D42" i="22"/>
  <c r="E42" i="22" s="1"/>
  <c r="Y10" i="22"/>
  <c r="Y14" i="22"/>
  <c r="K19" i="4"/>
  <c r="L19" i="4" s="1"/>
  <c r="Y6" i="22"/>
  <c r="D39" i="22"/>
  <c r="E39" i="22" s="1"/>
  <c r="K35" i="4"/>
  <c r="D29" i="22"/>
  <c r="K13" i="4"/>
  <c r="L13" i="4" s="1"/>
  <c r="C44" i="22"/>
  <c r="F37" i="22" s="1"/>
  <c r="D151" i="22"/>
  <c r="E151" i="22" s="1"/>
  <c r="D152" i="22"/>
  <c r="E152" i="22" s="1"/>
  <c r="D147" i="22"/>
  <c r="D139" i="22"/>
  <c r="D140" i="22"/>
  <c r="D150" i="22"/>
  <c r="E150" i="22" s="1"/>
  <c r="D142" i="22"/>
  <c r="E142" i="22" s="1"/>
  <c r="K40" i="4"/>
  <c r="L40" i="4" s="1"/>
  <c r="D37" i="22"/>
  <c r="D30" i="22"/>
  <c r="D32" i="22"/>
  <c r="E32" i="22" s="1"/>
  <c r="Y7" i="4"/>
  <c r="Y13" i="4"/>
  <c r="Y77" i="4"/>
  <c r="Y85" i="4"/>
  <c r="Z85" i="4" s="1"/>
  <c r="Y80" i="4"/>
  <c r="Y9" i="4"/>
  <c r="Y6" i="4"/>
  <c r="X21" i="4"/>
  <c r="AA9" i="4" s="1"/>
  <c r="Y11" i="4"/>
  <c r="Y76" i="4"/>
  <c r="Y82" i="4"/>
  <c r="Z82" i="4" s="1"/>
  <c r="X87" i="4"/>
  <c r="AA77" i="4" s="1"/>
  <c r="Y19" i="4"/>
  <c r="Z19" i="4" s="1"/>
  <c r="Y18" i="4"/>
  <c r="Z18" i="4" s="1"/>
  <c r="D146" i="22"/>
  <c r="R41" i="22"/>
  <c r="S41" i="22" s="1"/>
  <c r="F140" i="22"/>
  <c r="F142" i="22"/>
  <c r="G142" i="22" s="1"/>
  <c r="K7" i="4"/>
  <c r="Y17" i="22"/>
  <c r="Z17" i="22" s="1"/>
  <c r="K18" i="4"/>
  <c r="L18" i="4" s="1"/>
  <c r="K17" i="4"/>
  <c r="L17" i="4" s="1"/>
  <c r="K6" i="4"/>
  <c r="R62" i="4"/>
  <c r="S62" i="4" s="1"/>
  <c r="D62" i="22"/>
  <c r="E62" i="22" s="1"/>
  <c r="J21" i="4"/>
  <c r="M7" i="4" s="1"/>
  <c r="R53" i="4"/>
  <c r="S53" i="4" s="1"/>
  <c r="Y35" i="4"/>
  <c r="Y40" i="4"/>
  <c r="Z40" i="4" s="1"/>
  <c r="Y33" i="4"/>
  <c r="X43" i="4"/>
  <c r="Y36" i="4"/>
  <c r="Y32" i="4"/>
  <c r="Y31" i="4"/>
  <c r="Y38" i="4"/>
  <c r="Z38" i="4" s="1"/>
  <c r="D58" i="4"/>
  <c r="R58" i="4"/>
  <c r="S57" i="4" s="1"/>
  <c r="R61" i="4"/>
  <c r="S61" i="4" s="1"/>
  <c r="J43" i="4"/>
  <c r="M29" i="4" s="1"/>
  <c r="R51" i="22"/>
  <c r="C66" i="22"/>
  <c r="D58" i="22"/>
  <c r="D52" i="22"/>
  <c r="D51" i="22"/>
  <c r="D64" i="22"/>
  <c r="E64" i="22" s="1"/>
  <c r="D54" i="22"/>
  <c r="E54" i="22" s="1"/>
  <c r="Y28" i="4"/>
  <c r="R50" i="4"/>
  <c r="Q65" i="4"/>
  <c r="T57" i="4" s="1"/>
  <c r="R60" i="4"/>
  <c r="S60" i="4" s="1"/>
  <c r="Y29" i="4"/>
  <c r="K152" i="22"/>
  <c r="L152" i="22" s="1"/>
  <c r="Y18" i="22"/>
  <c r="Z18" i="22" s="1"/>
  <c r="Y11" i="22"/>
  <c r="Y16" i="22"/>
  <c r="Z16" i="22" s="1"/>
  <c r="Y14" i="4"/>
  <c r="F139" i="22"/>
  <c r="F147" i="22"/>
  <c r="F146" i="22"/>
  <c r="K38" i="4"/>
  <c r="L38" i="4" s="1"/>
  <c r="K31" i="4"/>
  <c r="L31" i="4" s="1"/>
  <c r="K36" i="4"/>
  <c r="K29" i="4"/>
  <c r="K28" i="4"/>
  <c r="R51" i="4"/>
  <c r="R63" i="4"/>
  <c r="S63" i="4" s="1"/>
  <c r="Y39" i="4"/>
  <c r="Z39" i="4" s="1"/>
  <c r="K41" i="4"/>
  <c r="L41" i="4" s="1"/>
  <c r="Y7" i="22"/>
  <c r="Q21" i="4"/>
  <c r="T13" i="4" s="1"/>
  <c r="R36" i="22"/>
  <c r="R129" i="22"/>
  <c r="S129" i="22" s="1"/>
  <c r="R84" i="22"/>
  <c r="S84" i="22" s="1"/>
  <c r="T118" i="22"/>
  <c r="R125" i="22"/>
  <c r="R128" i="22"/>
  <c r="S128" i="22" s="1"/>
  <c r="R63" i="22"/>
  <c r="S63" i="22" s="1"/>
  <c r="R64" i="22"/>
  <c r="S64" i="22" s="1"/>
  <c r="R124" i="22"/>
  <c r="R118" i="22"/>
  <c r="S117" i="22" s="1"/>
  <c r="R120" i="22"/>
  <c r="S120" i="22" s="1"/>
  <c r="R130" i="22"/>
  <c r="S130" i="22" s="1"/>
  <c r="R127" i="22"/>
  <c r="S127" i="22" s="1"/>
  <c r="R37" i="22"/>
  <c r="R32" i="22"/>
  <c r="S32" i="22" s="1"/>
  <c r="R29" i="22"/>
  <c r="R54" i="22"/>
  <c r="S54" i="22" s="1"/>
  <c r="R52" i="22"/>
  <c r="R30" i="22"/>
  <c r="R42" i="22"/>
  <c r="S42" i="22" s="1"/>
  <c r="R58" i="22"/>
  <c r="R59" i="22"/>
  <c r="R61" i="22"/>
  <c r="S61" i="22" s="1"/>
  <c r="R39" i="22"/>
  <c r="S39" i="22" s="1"/>
  <c r="T32" i="22"/>
  <c r="U32" i="22" s="1"/>
  <c r="F12" i="11" s="1"/>
  <c r="R83" i="22"/>
  <c r="S83" i="22" s="1"/>
  <c r="R140" i="22"/>
  <c r="S139" i="22" s="1"/>
  <c r="R13" i="4"/>
  <c r="R31" i="4"/>
  <c r="S31" i="4" s="1"/>
  <c r="D62" i="4"/>
  <c r="E62" i="4" s="1"/>
  <c r="R85" i="22"/>
  <c r="S85" i="22" s="1"/>
  <c r="R16" i="4"/>
  <c r="S16" i="4" s="1"/>
  <c r="R17" i="4"/>
  <c r="S17" i="4" s="1"/>
  <c r="R18" i="4"/>
  <c r="S18" i="4" s="1"/>
  <c r="R9" i="4"/>
  <c r="S9" i="4" s="1"/>
  <c r="R14" i="4"/>
  <c r="R7" i="4"/>
  <c r="S6" i="4" s="1"/>
  <c r="K150" i="22"/>
  <c r="L150" i="22" s="1"/>
  <c r="R19" i="4"/>
  <c r="S19" i="4" s="1"/>
  <c r="R19" i="22"/>
  <c r="S19" i="22" s="1"/>
  <c r="R83" i="4"/>
  <c r="S83" i="4" s="1"/>
  <c r="K40" i="22"/>
  <c r="L40" i="22" s="1"/>
  <c r="R81" i="22"/>
  <c r="K146" i="22"/>
  <c r="L146" i="22" s="1"/>
  <c r="K151" i="22"/>
  <c r="L151" i="22" s="1"/>
  <c r="R9" i="22"/>
  <c r="S9" i="22" s="1"/>
  <c r="K140" i="22"/>
  <c r="K139" i="22"/>
  <c r="K142" i="22"/>
  <c r="L142" i="22" s="1"/>
  <c r="K149" i="22"/>
  <c r="L149" i="22" s="1"/>
  <c r="D130" i="22"/>
  <c r="E130" i="22" s="1"/>
  <c r="D117" i="22"/>
  <c r="D125" i="22"/>
  <c r="D128" i="22"/>
  <c r="E128" i="22" s="1"/>
  <c r="C132" i="22"/>
  <c r="D127" i="22"/>
  <c r="E127" i="22" s="1"/>
  <c r="D118" i="22"/>
  <c r="D129" i="22"/>
  <c r="E129" i="22" s="1"/>
  <c r="D120" i="22"/>
  <c r="E120" i="22" s="1"/>
  <c r="D124" i="22"/>
  <c r="D6" i="22"/>
  <c r="D13" i="22"/>
  <c r="D17" i="22"/>
  <c r="E17" i="22" s="1"/>
  <c r="C21" i="22"/>
  <c r="D18" i="22"/>
  <c r="E18" i="22" s="1"/>
  <c r="D14" i="22"/>
  <c r="D19" i="22"/>
  <c r="E19" i="22" s="1"/>
  <c r="D16" i="22"/>
  <c r="E16" i="22" s="1"/>
  <c r="Y105" i="22"/>
  <c r="Z105" i="22" s="1"/>
  <c r="K106" i="22"/>
  <c r="L106" i="22" s="1"/>
  <c r="K103" i="22"/>
  <c r="K107" i="22"/>
  <c r="L107" i="22" s="1"/>
  <c r="K98" i="22"/>
  <c r="L98" i="22" s="1"/>
  <c r="K95" i="22"/>
  <c r="K108" i="22"/>
  <c r="L108" i="22" s="1"/>
  <c r="K105" i="22"/>
  <c r="L105" i="22" s="1"/>
  <c r="K102" i="22"/>
  <c r="Y30" i="22"/>
  <c r="Y39" i="22"/>
  <c r="Z39" i="22" s="1"/>
  <c r="Y37" i="22"/>
  <c r="Y40" i="22"/>
  <c r="Z40" i="22" s="1"/>
  <c r="Y32" i="22"/>
  <c r="Y34" i="22"/>
  <c r="Y29" i="22"/>
  <c r="Y36" i="22"/>
  <c r="Y41" i="22"/>
  <c r="Z41" i="22" s="1"/>
  <c r="Y42" i="22"/>
  <c r="Z42" i="22" s="1"/>
  <c r="K125" i="22"/>
  <c r="K127" i="22"/>
  <c r="L127" i="22" s="1"/>
  <c r="K120" i="22"/>
  <c r="L120" i="22" s="1"/>
  <c r="K129" i="22"/>
  <c r="L129" i="22" s="1"/>
  <c r="K130" i="22"/>
  <c r="L130" i="22" s="1"/>
  <c r="K124" i="22"/>
  <c r="K128" i="22"/>
  <c r="L128" i="22" s="1"/>
  <c r="K118" i="22"/>
  <c r="K32" i="22"/>
  <c r="L32" i="22" s="1"/>
  <c r="K36" i="22"/>
  <c r="K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K39" i="22"/>
  <c r="L39" i="22" s="1"/>
  <c r="R14" i="22"/>
  <c r="D63" i="4"/>
  <c r="E63" i="4" s="1"/>
  <c r="Y60" i="4"/>
  <c r="Z60" i="4" s="1"/>
  <c r="Y57" i="4"/>
  <c r="Y63" i="4"/>
  <c r="Z63" i="4" s="1"/>
  <c r="Y55" i="4"/>
  <c r="Y50" i="4"/>
  <c r="Y62" i="4"/>
  <c r="Z62" i="4" s="1"/>
  <c r="Y51" i="4"/>
  <c r="Y61" i="4"/>
  <c r="Z61" i="4" s="1"/>
  <c r="Y58" i="4"/>
  <c r="X65" i="4"/>
  <c r="Y54" i="4"/>
  <c r="K51" i="22"/>
  <c r="K52" i="22"/>
  <c r="K54" i="22"/>
  <c r="L54" i="22" s="1"/>
  <c r="K58" i="22"/>
  <c r="K64" i="22"/>
  <c r="L64" i="22" s="1"/>
  <c r="Y95" i="22"/>
  <c r="Y100" i="22"/>
  <c r="Y98" i="22"/>
  <c r="Y108" i="22"/>
  <c r="Z108" i="22" s="1"/>
  <c r="Y99" i="22"/>
  <c r="Y96" i="22"/>
  <c r="Y102" i="22"/>
  <c r="Y103" i="22"/>
  <c r="Q43" i="4"/>
  <c r="R35" i="4"/>
  <c r="S35" i="4" s="1"/>
  <c r="R28" i="4"/>
  <c r="R29" i="4"/>
  <c r="K59" i="22"/>
  <c r="R151" i="22"/>
  <c r="S151" i="22" s="1"/>
  <c r="R152" i="22"/>
  <c r="S152" i="22" s="1"/>
  <c r="R146" i="22"/>
  <c r="R147" i="22"/>
  <c r="R142" i="22"/>
  <c r="S142" i="22" s="1"/>
  <c r="R150" i="22"/>
  <c r="S150" i="22" s="1"/>
  <c r="R149" i="22"/>
  <c r="S149" i="22" s="1"/>
  <c r="K117" i="22"/>
  <c r="D72" i="4"/>
  <c r="D61" i="4"/>
  <c r="E61" i="4" s="1"/>
  <c r="R39" i="4"/>
  <c r="S39" i="4" s="1"/>
  <c r="K61" i="22"/>
  <c r="L61" i="22" s="1"/>
  <c r="K17" i="22"/>
  <c r="L17" i="22" s="1"/>
  <c r="K19" i="22"/>
  <c r="L19" i="22" s="1"/>
  <c r="K9" i="22"/>
  <c r="L9" i="22" s="1"/>
  <c r="K14" i="22"/>
  <c r="K13" i="22"/>
  <c r="K18" i="22"/>
  <c r="L18" i="22" s="1"/>
  <c r="K16" i="22"/>
  <c r="L16" i="22" s="1"/>
  <c r="K7" i="22"/>
  <c r="L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K84" i="22"/>
  <c r="L84" i="22" s="1"/>
  <c r="K81" i="22"/>
  <c r="K76" i="22"/>
  <c r="L76" i="22" s="1"/>
  <c r="K83" i="22"/>
  <c r="L83" i="22" s="1"/>
  <c r="K80" i="22"/>
  <c r="K74" i="22"/>
  <c r="L73" i="22" s="1"/>
  <c r="K86" i="22"/>
  <c r="L86" i="22" s="1"/>
  <c r="K85" i="22"/>
  <c r="L85" i="22" s="1"/>
  <c r="R7" i="22"/>
  <c r="R13" i="22"/>
  <c r="R6" i="22"/>
  <c r="R72" i="4"/>
  <c r="Q87" i="4"/>
  <c r="R73" i="4"/>
  <c r="R75" i="4"/>
  <c r="S75" i="4" s="1"/>
  <c r="C65" i="4"/>
  <c r="D57" i="4"/>
  <c r="D53" i="4"/>
  <c r="E53" i="4" s="1"/>
  <c r="D51" i="4"/>
  <c r="D50" i="4"/>
  <c r="K29" i="22"/>
  <c r="Y74" i="22"/>
  <c r="Y80" i="22"/>
  <c r="Y77" i="22"/>
  <c r="Y73" i="22"/>
  <c r="Y84" i="22"/>
  <c r="Z84" i="22" s="1"/>
  <c r="Y85" i="22"/>
  <c r="Z85" i="22" s="1"/>
  <c r="Y86" i="22"/>
  <c r="Z86" i="22" s="1"/>
  <c r="Y83" i="22"/>
  <c r="Z83" i="22" s="1"/>
  <c r="Y76" i="22"/>
  <c r="Y81" i="22"/>
  <c r="Y78" i="22"/>
  <c r="K30" i="22"/>
  <c r="R84" i="4"/>
  <c r="S84" i="4" s="1"/>
  <c r="Y53" i="4"/>
  <c r="R41" i="4"/>
  <c r="S41" i="4" s="1"/>
  <c r="D105" i="22"/>
  <c r="E105" i="22" s="1"/>
  <c r="D103" i="22"/>
  <c r="E102" i="22" s="1"/>
  <c r="D108" i="22"/>
  <c r="E108" i="22" s="1"/>
  <c r="D107" i="22"/>
  <c r="E107" i="22" s="1"/>
  <c r="D96" i="22"/>
  <c r="C110" i="22"/>
  <c r="D106" i="22"/>
  <c r="E106" i="22" s="1"/>
  <c r="D95" i="22"/>
  <c r="D98" i="22"/>
  <c r="E98" i="22" s="1"/>
  <c r="D9" i="22"/>
  <c r="E9" i="22" s="1"/>
  <c r="D7" i="22"/>
  <c r="R108" i="22"/>
  <c r="S108" i="22" s="1"/>
  <c r="R102" i="22"/>
  <c r="R107" i="22"/>
  <c r="S107" i="22" s="1"/>
  <c r="R103" i="22"/>
  <c r="R106" i="22"/>
  <c r="S106" i="22" s="1"/>
  <c r="R96" i="22"/>
  <c r="R95" i="22"/>
  <c r="R105" i="22"/>
  <c r="S105" i="22" s="1"/>
  <c r="Y54" i="22"/>
  <c r="Y56" i="22"/>
  <c r="Y64" i="22"/>
  <c r="Z64" i="22" s="1"/>
  <c r="Y58" i="22"/>
  <c r="Y61" i="22"/>
  <c r="Z61" i="22" s="1"/>
  <c r="Y62" i="22"/>
  <c r="Z62" i="22" s="1"/>
  <c r="Y51" i="22"/>
  <c r="Y52" i="22"/>
  <c r="Y63" i="22"/>
  <c r="Z63" i="22" s="1"/>
  <c r="Y59" i="22"/>
  <c r="K63" i="22"/>
  <c r="L63" i="22" s="1"/>
  <c r="K73" i="4"/>
  <c r="K82" i="4"/>
  <c r="L82" i="4" s="1"/>
  <c r="J87" i="4"/>
  <c r="K80" i="4"/>
  <c r="K83" i="4"/>
  <c r="L83" i="4" s="1"/>
  <c r="K72" i="4"/>
  <c r="K79" i="4"/>
  <c r="K85" i="4"/>
  <c r="L85" i="4" s="1"/>
  <c r="K84" i="4"/>
  <c r="L84" i="4" s="1"/>
  <c r="K96" i="22"/>
  <c r="C88" i="22"/>
  <c r="D81" i="22"/>
  <c r="D80" i="22"/>
  <c r="D84" i="22"/>
  <c r="E84" i="22" s="1"/>
  <c r="D85" i="22"/>
  <c r="E85" i="22" s="1"/>
  <c r="D83" i="22"/>
  <c r="E83" i="22" s="1"/>
  <c r="D73" i="22"/>
  <c r="E73" i="22" s="1"/>
  <c r="D76" i="22"/>
  <c r="E76" i="22" s="1"/>
  <c r="D86" i="22"/>
  <c r="E86" i="22" s="1"/>
  <c r="Y33" i="22"/>
  <c r="R16" i="22"/>
  <c r="S16" i="22" s="1"/>
  <c r="R79" i="4"/>
  <c r="R40" i="4"/>
  <c r="S40" i="4" s="1"/>
  <c r="R85" i="4"/>
  <c r="S85" i="4" s="1"/>
  <c r="K57" i="4"/>
  <c r="Y107" i="22"/>
  <c r="Z107" i="22" s="1"/>
  <c r="R76" i="22"/>
  <c r="S76" i="22" s="1"/>
  <c r="R73" i="22"/>
  <c r="R74" i="22"/>
  <c r="R80" i="22"/>
  <c r="K42" i="22"/>
  <c r="L42" i="22" s="1"/>
  <c r="R18" i="22"/>
  <c r="S18" i="22" s="1"/>
  <c r="R80" i="4"/>
  <c r="R38" i="4"/>
  <c r="S38" i="4" s="1"/>
  <c r="Z142" i="22" l="1"/>
  <c r="Z79" i="4"/>
  <c r="AA143" i="22"/>
  <c r="AA144" i="22"/>
  <c r="AA147" i="22"/>
  <c r="AA140" i="22"/>
  <c r="AA146" i="22"/>
  <c r="AA139" i="22"/>
  <c r="AA142" i="22"/>
  <c r="Z6" i="22"/>
  <c r="Z35" i="4"/>
  <c r="L6" i="4"/>
  <c r="Z28" i="4"/>
  <c r="Z146" i="22"/>
  <c r="AA7" i="22"/>
  <c r="AA124" i="22"/>
  <c r="AA125" i="22"/>
  <c r="Z124" i="22"/>
  <c r="E36" i="22"/>
  <c r="Z117" i="22"/>
  <c r="Z139" i="22"/>
  <c r="AA13" i="4"/>
  <c r="AA121" i="22"/>
  <c r="AA120" i="22"/>
  <c r="AA117" i="22"/>
  <c r="AA79" i="4"/>
  <c r="AA6" i="22"/>
  <c r="AA122" i="22"/>
  <c r="AA118" i="22"/>
  <c r="M6" i="4"/>
  <c r="N6" i="4" s="1"/>
  <c r="BA7" i="5" s="1"/>
  <c r="AA11" i="4"/>
  <c r="Z72" i="4"/>
  <c r="Z120" i="22"/>
  <c r="S124" i="22"/>
  <c r="T14" i="4"/>
  <c r="U13" i="4" s="1"/>
  <c r="BB9" i="5" s="1"/>
  <c r="L117" i="22"/>
  <c r="Z9" i="22"/>
  <c r="T9" i="4"/>
  <c r="U9" i="4" s="1"/>
  <c r="F5" i="11" s="1"/>
  <c r="T6" i="4"/>
  <c r="T125" i="22"/>
  <c r="Z13" i="4"/>
  <c r="E146" i="22"/>
  <c r="T117" i="22"/>
  <c r="U117" i="22" s="1"/>
  <c r="Z6" i="4"/>
  <c r="Z13" i="22"/>
  <c r="AA13" i="22"/>
  <c r="AA10" i="22"/>
  <c r="L35" i="4"/>
  <c r="AA14" i="22"/>
  <c r="AA11" i="22"/>
  <c r="M28" i="4"/>
  <c r="N28" i="4" s="1"/>
  <c r="D7" i="10" s="1"/>
  <c r="T29" i="22"/>
  <c r="AA80" i="4"/>
  <c r="AA75" i="4"/>
  <c r="AA6" i="4"/>
  <c r="AA73" i="4"/>
  <c r="AA76" i="4"/>
  <c r="AA7" i="4"/>
  <c r="E58" i="22"/>
  <c r="AA72" i="4"/>
  <c r="AA14" i="4"/>
  <c r="E29" i="22"/>
  <c r="F36" i="22"/>
  <c r="G36" i="22" s="1"/>
  <c r="F29" i="22"/>
  <c r="E139" i="22"/>
  <c r="F32" i="22"/>
  <c r="G32" i="22" s="1"/>
  <c r="Z9" i="4"/>
  <c r="F30" i="22"/>
  <c r="S13" i="22"/>
  <c r="E124" i="22"/>
  <c r="L50" i="4"/>
  <c r="L124" i="22"/>
  <c r="M36" i="4"/>
  <c r="M31" i="4"/>
  <c r="N31" i="4" s="1"/>
  <c r="F7" i="10" s="1"/>
  <c r="E51" i="22"/>
  <c r="E57" i="4"/>
  <c r="Z75" i="4"/>
  <c r="L57" i="4"/>
  <c r="T7" i="4"/>
  <c r="AA10" i="4"/>
  <c r="T120" i="22"/>
  <c r="U120" i="22" s="1"/>
  <c r="F16" i="11" s="1"/>
  <c r="T124" i="22"/>
  <c r="M35" i="4"/>
  <c r="S50" i="4"/>
  <c r="G139" i="22"/>
  <c r="AZ103" i="7" s="1"/>
  <c r="Z31" i="4"/>
  <c r="S13" i="4"/>
  <c r="S51" i="22"/>
  <c r="T51" i="4"/>
  <c r="T36" i="22"/>
  <c r="M13" i="4"/>
  <c r="M9" i="4"/>
  <c r="N9" i="4" s="1"/>
  <c r="F5" i="10" s="1"/>
  <c r="M14" i="4"/>
  <c r="F17" i="9"/>
  <c r="AZ104" i="7"/>
  <c r="L102" i="22"/>
  <c r="G146" i="22"/>
  <c r="AZ105" i="7" s="1"/>
  <c r="E95" i="22"/>
  <c r="Z73" i="22"/>
  <c r="T50" i="4"/>
  <c r="T53" i="4"/>
  <c r="U53" i="4" s="1"/>
  <c r="F8" i="11" s="1"/>
  <c r="Z29" i="22"/>
  <c r="F58" i="22"/>
  <c r="F59" i="22"/>
  <c r="F51" i="22"/>
  <c r="F52" i="22"/>
  <c r="F54" i="22"/>
  <c r="G54" i="22" s="1"/>
  <c r="Z53" i="4"/>
  <c r="T58" i="4"/>
  <c r="U57" i="4" s="1"/>
  <c r="BB41" i="5" s="1"/>
  <c r="L139" i="22"/>
  <c r="L79" i="4"/>
  <c r="Z51" i="22"/>
  <c r="Z76" i="22"/>
  <c r="Z80" i="22"/>
  <c r="E50" i="4"/>
  <c r="L80" i="22"/>
  <c r="Z95" i="22"/>
  <c r="Z50" i="4"/>
  <c r="S36" i="22"/>
  <c r="L28" i="4"/>
  <c r="AA35" i="4"/>
  <c r="AA33" i="4"/>
  <c r="AA31" i="4"/>
  <c r="AA36" i="4"/>
  <c r="AA28" i="4"/>
  <c r="AA29" i="4"/>
  <c r="AA32" i="4"/>
  <c r="S80" i="22"/>
  <c r="S29" i="22"/>
  <c r="S73" i="22"/>
  <c r="T30" i="22"/>
  <c r="T37" i="22"/>
  <c r="BB24" i="7"/>
  <c r="S95" i="22"/>
  <c r="S58" i="22"/>
  <c r="T52" i="22"/>
  <c r="T58" i="22"/>
  <c r="T59" i="22"/>
  <c r="T54" i="22"/>
  <c r="U54" i="22" s="1"/>
  <c r="T51" i="22"/>
  <c r="S79" i="4"/>
  <c r="S72" i="4"/>
  <c r="L13" i="22"/>
  <c r="E72" i="4"/>
  <c r="Z102" i="22"/>
  <c r="Z98" i="22"/>
  <c r="L51" i="22"/>
  <c r="Z54" i="22"/>
  <c r="E28" i="4"/>
  <c r="Z36" i="22"/>
  <c r="M140" i="22"/>
  <c r="M142" i="22"/>
  <c r="N142" i="22" s="1"/>
  <c r="M147" i="22"/>
  <c r="M139" i="22"/>
  <c r="M146" i="22"/>
  <c r="S102" i="22"/>
  <c r="M14" i="22"/>
  <c r="M7" i="22"/>
  <c r="M13" i="22"/>
  <c r="M9" i="22"/>
  <c r="N9" i="22" s="1"/>
  <c r="M6" i="22"/>
  <c r="T147" i="22"/>
  <c r="T146" i="22"/>
  <c r="T142" i="22"/>
  <c r="U142" i="22" s="1"/>
  <c r="T139" i="22"/>
  <c r="T140" i="22"/>
  <c r="L58" i="22"/>
  <c r="E6" i="22"/>
  <c r="F76" i="22"/>
  <c r="G76" i="22" s="1"/>
  <c r="F80" i="22"/>
  <c r="F73" i="22"/>
  <c r="F81" i="22"/>
  <c r="F74" i="22"/>
  <c r="Z58" i="22"/>
  <c r="T96" i="22"/>
  <c r="T103" i="22"/>
  <c r="T95" i="22"/>
  <c r="T102" i="22"/>
  <c r="T98" i="22"/>
  <c r="U98" i="22" s="1"/>
  <c r="L29" i="22"/>
  <c r="T73" i="4"/>
  <c r="T72" i="4"/>
  <c r="T75" i="4"/>
  <c r="U75" i="4" s="1"/>
  <c r="T80" i="4"/>
  <c r="T79" i="4"/>
  <c r="T7" i="22"/>
  <c r="T6" i="22"/>
  <c r="T13" i="22"/>
  <c r="T14" i="22"/>
  <c r="T9" i="22"/>
  <c r="U9" i="22" s="1"/>
  <c r="F29" i="4"/>
  <c r="F31" i="4"/>
  <c r="G31" i="4" s="1"/>
  <c r="F36" i="4"/>
  <c r="F28" i="4"/>
  <c r="F35" i="4"/>
  <c r="E6" i="4"/>
  <c r="S146" i="22"/>
  <c r="T29" i="4"/>
  <c r="T35" i="4"/>
  <c r="T28" i="4"/>
  <c r="T36" i="4"/>
  <c r="T31" i="4"/>
  <c r="U31" i="4" s="1"/>
  <c r="AA99" i="22"/>
  <c r="AA100" i="22"/>
  <c r="AA98" i="22"/>
  <c r="AA102" i="22"/>
  <c r="AA96" i="22"/>
  <c r="AA95" i="22"/>
  <c r="AA103" i="22"/>
  <c r="E79" i="4"/>
  <c r="M32" i="22"/>
  <c r="N32" i="22" s="1"/>
  <c r="M36" i="22"/>
  <c r="M29" i="22"/>
  <c r="M30" i="22"/>
  <c r="M37" i="22"/>
  <c r="M124" i="22"/>
  <c r="M120" i="22"/>
  <c r="N120" i="22" s="1"/>
  <c r="M125" i="22"/>
  <c r="M118" i="22"/>
  <c r="M117" i="22"/>
  <c r="Z32" i="22"/>
  <c r="F13" i="22"/>
  <c r="F6" i="22"/>
  <c r="F7" i="22"/>
  <c r="F14" i="22"/>
  <c r="F9" i="22"/>
  <c r="G9" i="22" s="1"/>
  <c r="F103" i="22"/>
  <c r="F98" i="22"/>
  <c r="G98" i="22" s="1"/>
  <c r="F95" i="22"/>
  <c r="F96" i="22"/>
  <c r="F102" i="22"/>
  <c r="F57" i="4"/>
  <c r="F53" i="4"/>
  <c r="G53" i="4" s="1"/>
  <c r="F50" i="4"/>
  <c r="F51" i="4"/>
  <c r="F58" i="4"/>
  <c r="M74" i="22"/>
  <c r="M76" i="22"/>
  <c r="N76" i="22" s="1"/>
  <c r="M81" i="22"/>
  <c r="M80" i="22"/>
  <c r="M73" i="22"/>
  <c r="F14" i="4"/>
  <c r="F7" i="4"/>
  <c r="F9" i="4"/>
  <c r="G9" i="4" s="1"/>
  <c r="F13" i="4"/>
  <c r="F6" i="4"/>
  <c r="E13" i="4"/>
  <c r="F73" i="4"/>
  <c r="F79" i="4"/>
  <c r="F80" i="4"/>
  <c r="F75" i="4"/>
  <c r="G75" i="4" s="1"/>
  <c r="F72" i="4"/>
  <c r="L95" i="22"/>
  <c r="E117" i="22"/>
  <c r="M73" i="4"/>
  <c r="M80" i="4"/>
  <c r="M72" i="4"/>
  <c r="M75" i="4"/>
  <c r="N75" i="4" s="1"/>
  <c r="M79" i="4"/>
  <c r="T76" i="22"/>
  <c r="U76" i="22" s="1"/>
  <c r="T80" i="22"/>
  <c r="T74" i="22"/>
  <c r="T73" i="22"/>
  <c r="T81" i="22"/>
  <c r="E80" i="22"/>
  <c r="L72" i="4"/>
  <c r="AA54" i="22"/>
  <c r="AA52" i="22"/>
  <c r="AA58" i="22"/>
  <c r="AA56" i="22"/>
  <c r="AA51" i="22"/>
  <c r="AA59" i="22"/>
  <c r="AA55" i="22"/>
  <c r="AA81" i="22"/>
  <c r="AA76" i="22"/>
  <c r="AA77" i="22"/>
  <c r="AA74" i="22"/>
  <c r="AA80" i="22"/>
  <c r="AA73" i="22"/>
  <c r="AA78" i="22"/>
  <c r="S6" i="22"/>
  <c r="S28" i="4"/>
  <c r="M51" i="22"/>
  <c r="M52" i="22"/>
  <c r="M58" i="22"/>
  <c r="M54" i="22"/>
  <c r="N54" i="22" s="1"/>
  <c r="M59" i="22"/>
  <c r="AA50" i="4"/>
  <c r="AA58" i="4"/>
  <c r="AA57" i="4"/>
  <c r="AA55" i="4"/>
  <c r="AA54" i="4"/>
  <c r="AA51" i="4"/>
  <c r="AA53" i="4"/>
  <c r="Z57" i="4"/>
  <c r="M51" i="4"/>
  <c r="M58" i="4"/>
  <c r="M53" i="4"/>
  <c r="N53" i="4" s="1"/>
  <c r="M50" i="4"/>
  <c r="M57" i="4"/>
  <c r="L36" i="22"/>
  <c r="AA34" i="22"/>
  <c r="AA29" i="22"/>
  <c r="AA36" i="22"/>
  <c r="AA37" i="22"/>
  <c r="AA32" i="22"/>
  <c r="AA30" i="22"/>
  <c r="AA33" i="22"/>
  <c r="M102" i="22"/>
  <c r="M95" i="22"/>
  <c r="M103" i="22"/>
  <c r="M98" i="22"/>
  <c r="N98" i="22" s="1"/>
  <c r="M96" i="22"/>
  <c r="E13" i="22"/>
  <c r="F118" i="22"/>
  <c r="F120" i="22"/>
  <c r="G120" i="22" s="1"/>
  <c r="F117" i="22"/>
  <c r="F125" i="22"/>
  <c r="F124" i="22"/>
  <c r="AB79" i="4" l="1"/>
  <c r="H9" i="12" s="1"/>
  <c r="AB9" i="22"/>
  <c r="BC8" i="7" s="1"/>
  <c r="AB9" i="4"/>
  <c r="BC8" i="5" s="1"/>
  <c r="AB54" i="22"/>
  <c r="F13" i="12" s="1"/>
  <c r="AB75" i="4"/>
  <c r="BC56" i="5" s="1"/>
  <c r="AB120" i="22"/>
  <c r="F16" i="12" s="1"/>
  <c r="AB142" i="22"/>
  <c r="BC104" i="7" s="1"/>
  <c r="AB76" i="22"/>
  <c r="BC56" i="7" s="1"/>
  <c r="AB32" i="22"/>
  <c r="F12" i="12" s="1"/>
  <c r="AB53" i="4"/>
  <c r="BC40" i="5" s="1"/>
  <c r="AB98" i="22"/>
  <c r="BC72" i="7" s="1"/>
  <c r="AB31" i="4"/>
  <c r="BC24" i="5" s="1"/>
  <c r="AB146" i="22"/>
  <c r="H17" i="12" s="1"/>
  <c r="U51" i="22"/>
  <c r="D13" i="11" s="1"/>
  <c r="AB6" i="22"/>
  <c r="BC7" i="7" s="1"/>
  <c r="D17" i="9"/>
  <c r="G102" i="22"/>
  <c r="AZ73" i="7" s="1"/>
  <c r="AB124" i="22"/>
  <c r="H16" i="12" s="1"/>
  <c r="BA24" i="5"/>
  <c r="AB139" i="22"/>
  <c r="D17" i="12" s="1"/>
  <c r="N73" i="22"/>
  <c r="BA55" i="7" s="1"/>
  <c r="AB72" i="4"/>
  <c r="D9" i="12" s="1"/>
  <c r="AB117" i="22"/>
  <c r="BC87" i="7" s="1"/>
  <c r="G72" i="4"/>
  <c r="D9" i="9" s="1"/>
  <c r="AB13" i="4"/>
  <c r="BC9" i="5" s="1"/>
  <c r="AB6" i="4"/>
  <c r="D5" i="12" s="1"/>
  <c r="H17" i="9"/>
  <c r="U6" i="4"/>
  <c r="BB7" i="5" s="1"/>
  <c r="BB8" i="5"/>
  <c r="AB13" i="22"/>
  <c r="BC9" i="7" s="1"/>
  <c r="U29" i="22"/>
  <c r="BB23" i="7" s="1"/>
  <c r="U124" i="22"/>
  <c r="BB89" i="7" s="1"/>
  <c r="BB88" i="7"/>
  <c r="N13" i="4"/>
  <c r="BA9" i="5" s="1"/>
  <c r="U36" i="22"/>
  <c r="BB25" i="7" s="1"/>
  <c r="BA23" i="5"/>
  <c r="H12" i="9"/>
  <c r="AZ25" i="7"/>
  <c r="N35" i="4"/>
  <c r="H7" i="10" s="1"/>
  <c r="G29" i="22"/>
  <c r="AZ24" i="7"/>
  <c r="F12" i="9"/>
  <c r="BA8" i="5"/>
  <c r="G124" i="22"/>
  <c r="H16" i="9" s="1"/>
  <c r="N50" i="4"/>
  <c r="BA39" i="5" s="1"/>
  <c r="N51" i="22"/>
  <c r="D13" i="10" s="1"/>
  <c r="U50" i="4"/>
  <c r="D8" i="11" s="1"/>
  <c r="H5" i="11"/>
  <c r="BB40" i="5"/>
  <c r="AB80" i="22"/>
  <c r="BC57" i="7" s="1"/>
  <c r="AB28" i="4"/>
  <c r="BC23" i="5" s="1"/>
  <c r="G58" i="22"/>
  <c r="H13" i="9" s="1"/>
  <c r="AB51" i="22"/>
  <c r="BC39" i="7" s="1"/>
  <c r="N79" i="4"/>
  <c r="H9" i="10" s="1"/>
  <c r="G13" i="4"/>
  <c r="AZ9" i="5" s="1"/>
  <c r="N6" i="22"/>
  <c r="BA7" i="7" s="1"/>
  <c r="AB35" i="4"/>
  <c r="G51" i="22"/>
  <c r="AZ40" i="7"/>
  <c r="F13" i="9"/>
  <c r="D5" i="10"/>
  <c r="N146" i="22"/>
  <c r="BA105" i="7" s="1"/>
  <c r="AB58" i="22"/>
  <c r="H13" i="12" s="1"/>
  <c r="G95" i="22"/>
  <c r="AZ71" i="7" s="1"/>
  <c r="G13" i="22"/>
  <c r="H11" i="9" s="1"/>
  <c r="AB102" i="22"/>
  <c r="BC73" i="7" s="1"/>
  <c r="U6" i="22"/>
  <c r="D11" i="11" s="1"/>
  <c r="U58" i="22"/>
  <c r="H13" i="11" s="1"/>
  <c r="U139" i="22"/>
  <c r="BB103" i="7" s="1"/>
  <c r="U146" i="22"/>
  <c r="BB105" i="7" s="1"/>
  <c r="H8" i="11"/>
  <c r="F13" i="11"/>
  <c r="BB40" i="7"/>
  <c r="U80" i="22"/>
  <c r="H14" i="11" s="1"/>
  <c r="AB36" i="22"/>
  <c r="H12" i="12" s="1"/>
  <c r="N57" i="4"/>
  <c r="BA41" i="5" s="1"/>
  <c r="AB50" i="4"/>
  <c r="D8" i="12" s="1"/>
  <c r="N80" i="22"/>
  <c r="H14" i="10" s="1"/>
  <c r="G50" i="4"/>
  <c r="D8" i="9" s="1"/>
  <c r="G6" i="22"/>
  <c r="AZ7" i="7" s="1"/>
  <c r="U35" i="4"/>
  <c r="BB25" i="5" s="1"/>
  <c r="U13" i="22"/>
  <c r="BB9" i="7" s="1"/>
  <c r="N72" i="4"/>
  <c r="D9" i="10" s="1"/>
  <c r="G35" i="4"/>
  <c r="AZ25" i="5" s="1"/>
  <c r="G73" i="22"/>
  <c r="AZ55" i="7" s="1"/>
  <c r="BA104" i="7"/>
  <c r="F17" i="10"/>
  <c r="AB73" i="22"/>
  <c r="BC55" i="7" s="1"/>
  <c r="N95" i="22"/>
  <c r="BA71" i="7" s="1"/>
  <c r="AB57" i="4"/>
  <c r="H8" i="12" s="1"/>
  <c r="U72" i="4"/>
  <c r="BB55" i="5" s="1"/>
  <c r="N139" i="22"/>
  <c r="D16" i="11"/>
  <c r="BB87" i="7"/>
  <c r="BA72" i="7"/>
  <c r="F15" i="10"/>
  <c r="BA56" i="5"/>
  <c r="F9" i="10"/>
  <c r="F5" i="9"/>
  <c r="AZ8" i="5"/>
  <c r="BA24" i="7"/>
  <c r="F12" i="10"/>
  <c r="F7" i="9"/>
  <c r="AZ24" i="5"/>
  <c r="F17" i="11"/>
  <c r="BB104" i="7"/>
  <c r="AB29" i="22"/>
  <c r="G79" i="4"/>
  <c r="AZ40" i="5"/>
  <c r="F8" i="9"/>
  <c r="F11" i="9"/>
  <c r="AZ8" i="7"/>
  <c r="F7" i="11"/>
  <c r="BB24" i="5"/>
  <c r="BB56" i="5"/>
  <c r="F9" i="11"/>
  <c r="BB72" i="7"/>
  <c r="F15" i="11"/>
  <c r="BA40" i="5"/>
  <c r="F8" i="10"/>
  <c r="BA40" i="7"/>
  <c r="F13" i="10"/>
  <c r="BB56" i="7"/>
  <c r="F14" i="11"/>
  <c r="G6" i="4"/>
  <c r="F14" i="10"/>
  <c r="BA56" i="7"/>
  <c r="G57" i="4"/>
  <c r="F15" i="9"/>
  <c r="AZ72" i="7"/>
  <c r="F16" i="10"/>
  <c r="BA88" i="7"/>
  <c r="N29" i="22"/>
  <c r="G28" i="4"/>
  <c r="BB8" i="7"/>
  <c r="F11" i="11"/>
  <c r="U102" i="22"/>
  <c r="G80" i="22"/>
  <c r="F11" i="10"/>
  <c r="BA8" i="7"/>
  <c r="AZ88" i="7"/>
  <c r="F16" i="9"/>
  <c r="G117" i="22"/>
  <c r="N102" i="22"/>
  <c r="N58" i="22"/>
  <c r="U73" i="22"/>
  <c r="AZ56" i="5"/>
  <c r="F9" i="9"/>
  <c r="N117" i="22"/>
  <c r="N124" i="22"/>
  <c r="N36" i="22"/>
  <c r="AB95" i="22"/>
  <c r="U28" i="4"/>
  <c r="U79" i="4"/>
  <c r="U95" i="22"/>
  <c r="F14" i="9"/>
  <c r="AZ56" i="7"/>
  <c r="N13" i="22"/>
  <c r="BC24" i="7" l="1"/>
  <c r="BC57" i="5"/>
  <c r="F11" i="12"/>
  <c r="F9" i="12"/>
  <c r="F15" i="12"/>
  <c r="F5" i="12"/>
  <c r="BC40" i="7"/>
  <c r="F14" i="12"/>
  <c r="BC88" i="7"/>
  <c r="F17" i="12"/>
  <c r="H15" i="9"/>
  <c r="F8" i="12"/>
  <c r="F7" i="12"/>
  <c r="BC105" i="7"/>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<sst xmlns="http://schemas.openxmlformats.org/spreadsheetml/2006/main" count="3171" uniqueCount="748">
  <si>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</si>
  <si>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</si>
  <si>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</si>
  <si>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</si>
  <si>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</si>
  <si>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</si>
  <si>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</si>
  <si>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</si>
  <si>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</si>
  <si>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</si>
  <si>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</si>
  <si>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</si>
  <si>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</si>
  <si>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</si>
  <si>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</si>
  <si>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</si>
  <si>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</si>
  <si>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</si>
  <si>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</si>
  <si>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</si>
  <si>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</si>
  <si>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</si>
  <si>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</si>
  <si>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</si>
  <si>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</si>
  <si>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</si>
  <si>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</si>
  <si>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</si>
  <si>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</si>
  <si>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</si>
  <si>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</si>
  <si>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</si>
  <si>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</si>
  <si>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</si>
  <si>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</si>
  <si>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</si>
  <si>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</si>
  <si>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</si>
  <si>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</si>
  <si>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</si>
  <si>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</si>
  <si>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</si>
  <si>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</si>
  <si>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</si>
  <si>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</si>
  <si>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</si>
  <si>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</si>
  <si>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</si>
  <si>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</si>
  <si>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</si>
  <si>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</si>
  <si>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</si>
  <si>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</si>
  <si>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</si>
  <si>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</si>
  <si>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</si>
  <si>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</si>
  <si>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</si>
  <si>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</si>
  <si>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</si>
  <si>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</si>
  <si>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</si>
  <si>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</si>
  <si>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</si>
  <si>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</si>
  <si>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</si>
  <si>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</si>
  <si>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</si>
  <si>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</si>
  <si>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</si>
  <si>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</si>
  <si>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</si>
  <si>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</si>
  <si>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</si>
  <si>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</si>
  <si>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</si>
  <si>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</si>
  <si>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</si>
  <si>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</si>
  <si>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</si>
  <si>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</si>
  <si>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</si>
  <si>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</si>
  <si>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</si>
  <si>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</si>
  <si>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</si>
  <si>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</si>
  <si>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</si>
  <si>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</si>
  <si>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</si>
  <si>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</si>
  <si>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</si>
  <si>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</si>
  <si>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</si>
  <si>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</si>
  <si>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</si>
  <si>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Neil Brown</t>
  </si>
  <si>
    <t>Simon Morgan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</si>
  <si>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</si>
  <si>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</si>
  <si>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</si>
  <si>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</si>
  <si>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</si>
  <si>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</si>
  <si>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</si>
  <si>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</si>
  <si>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</si>
  <si>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</si>
  <si>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</si>
  <si>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</si>
  <si>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</si>
  <si>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</si>
  <si>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</si>
  <si>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</si>
  <si>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</si>
  <si>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</si>
  <si>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</si>
  <si>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</si>
  <si>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</si>
  <si>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</si>
  <si>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</si>
  <si>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</si>
  <si>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</si>
  <si>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</si>
  <si>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</si>
  <si>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</si>
  <si>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</si>
  <si>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</si>
  <si>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</si>
  <si>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</si>
  <si>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</si>
  <si>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</si>
  <si>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</si>
  <si>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</si>
  <si>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</si>
  <si>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</si>
  <si>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</si>
  <si>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</si>
  <si>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</si>
  <si>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</si>
  <si>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</si>
  <si>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</si>
  <si>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</si>
  <si>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</si>
  <si>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</si>
  <si>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</si>
  <si>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</si>
  <si>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</si>
  <si>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</si>
  <si>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</si>
  <si>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</si>
  <si>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</si>
  <si>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</si>
  <si>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</si>
  <si>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</si>
  <si>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</si>
  <si>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</si>
  <si>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</si>
  <si>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</si>
  <si>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</si>
  <si>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</si>
  <si>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</si>
  <si>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</si>
  <si>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</si>
  <si>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</si>
  <si>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</si>
  <si>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</si>
  <si>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</si>
  <si>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</si>
  <si>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</si>
  <si>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</si>
  <si>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</si>
  <si>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</si>
  <si>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</si>
  <si>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</si>
  <si>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</si>
  <si>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</si>
  <si>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</si>
  <si>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</si>
  <si>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</si>
  <si>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</si>
  <si>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</si>
  <si>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</si>
  <si>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</si>
  <si>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</si>
  <si>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</si>
  <si>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</si>
  <si>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</si>
  <si>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</si>
  <si>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</si>
  <si>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</si>
  <si>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</si>
  <si>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</si>
  <si>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</si>
  <si>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</si>
  <si>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</si>
  <si>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</si>
  <si>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</si>
  <si>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</si>
  <si>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</si>
  <si>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</si>
  <si>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</si>
  <si>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</si>
  <si>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</si>
  <si>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</si>
  <si>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</si>
  <si>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</si>
  <si>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</si>
  <si>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</si>
  <si>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</si>
  <si>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</si>
  <si>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</si>
  <si>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</si>
  <si>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</si>
  <si>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</si>
  <si>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</si>
  <si>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</si>
  <si>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</si>
  <si>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</si>
  <si>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</si>
  <si>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</si>
  <si>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</si>
  <si>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</si>
  <si>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</si>
  <si>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</si>
  <si>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</si>
  <si>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</si>
  <si>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</si>
  <si>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</si>
  <si>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</si>
  <si>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</si>
  <si>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</si>
  <si>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</si>
  <si>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</si>
  <si>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</si>
  <si>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</si>
  <si>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</si>
  <si>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</si>
  <si>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</si>
  <si>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</si>
  <si>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</si>
  <si>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</si>
  <si>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</si>
  <si>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</si>
  <si>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</si>
  <si>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</si>
  <si>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</si>
  <si>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</si>
  <si>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</si>
  <si>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</si>
  <si>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</si>
  <si>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</si>
  <si>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</si>
  <si>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</si>
  <si>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</si>
  <si>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</si>
  <si>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</si>
  <si>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</si>
  <si>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</si>
  <si>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</si>
  <si>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</si>
  <si>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</si>
  <si>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</si>
  <si>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</si>
  <si>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</si>
  <si>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</si>
  <si>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</si>
  <si>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</si>
  <si>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</si>
  <si>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</si>
  <si>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</si>
  <si>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</si>
  <si>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</si>
  <si>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</si>
  <si>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</si>
  <si>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</si>
  <si>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</si>
  <si>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</si>
  <si>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</si>
  <si>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</si>
  <si>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</si>
  <si>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</si>
  <si>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</si>
  <si>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</si>
  <si>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</si>
  <si>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</si>
  <si>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</si>
  <si>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</si>
  <si>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</si>
  <si>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</si>
  <si>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</si>
  <si>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</si>
  <si>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</si>
  <si>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</si>
  <si>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</si>
  <si>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</si>
  <si>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</si>
  <si>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</si>
  <si>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</si>
  <si>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</si>
  <si>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</si>
  <si>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</si>
  <si>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</si>
  <si>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</si>
  <si>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</si>
  <si>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</si>
  <si>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</si>
  <si>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</si>
  <si>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</si>
  <si>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</si>
  <si>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</si>
  <si>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</si>
  <si>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</si>
  <si>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</si>
  <si>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</si>
  <si>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</si>
  <si>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</si>
  <si>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</si>
  <si>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</si>
  <si>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</si>
  <si>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</si>
  <si>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</si>
  <si>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</si>
  <si>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</si>
  <si>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</si>
  <si>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</si>
  <si>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</si>
  <si>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</si>
  <si>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</si>
  <si>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</si>
  <si>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</si>
  <si>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</si>
  <si>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</si>
  <si>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</si>
  <si>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</si>
  <si>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</si>
  <si>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</si>
  <si>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</si>
  <si>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Oct-18
Mar-19</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</si>
  <si>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</si>
  <si>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</si>
  <si>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</si>
  <si>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</si>
  <si>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</si>
  <si>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</si>
  <si>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</si>
  <si>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</si>
  <si>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</si>
  <si>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</si>
  <si>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</si>
  <si>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</si>
  <si>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</si>
  <si>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</si>
  <si>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</si>
  <si>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</si>
  <si>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</si>
  <si>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</si>
  <si>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</si>
  <si>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</si>
  <si>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</si>
  <si>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</si>
  <si>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</si>
  <si>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</si>
  <si>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</si>
  <si>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</si>
  <si>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</si>
  <si>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</si>
  <si>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</si>
  <si>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</si>
  <si>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</si>
  <si>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</si>
  <si>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</si>
  <si>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</si>
  <si>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</si>
  <si>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</si>
  <si>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</si>
  <si>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</si>
  <si>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</si>
  <si>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</si>
  <si>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</si>
  <si>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</si>
  <si>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</si>
  <si>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</si>
  <si>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</si>
  <si>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</si>
  <si>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</si>
  <si>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</si>
  <si>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</si>
  <si>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</si>
  <si>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</si>
  <si>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</si>
  <si>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</si>
  <si>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</si>
  <si>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</si>
  <si>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</si>
  <si>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</si>
  <si>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</si>
  <si>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</si>
  <si>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</si>
  <si>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</si>
  <si>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</si>
  <si>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</si>
  <si>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</si>
  <si>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</si>
  <si>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</si>
  <si>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</si>
  <si>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</si>
  <si>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</si>
  <si>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</si>
  <si>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</si>
  <si>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</si>
  <si>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</si>
  <si>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</si>
  <si>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</si>
  <si>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</si>
  <si>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</si>
  <si>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</si>
  <si>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</si>
  <si>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</si>
  <si>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</si>
  <si>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</si>
  <si>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</si>
  <si>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</si>
  <si>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</si>
  <si>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</si>
  <si>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</si>
  <si>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</si>
  <si>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</si>
  <si>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</si>
  <si>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</si>
  <si>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</si>
  <si>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</si>
  <si>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</si>
  <si>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</si>
  <si>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</si>
  <si>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</si>
  <si>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</si>
  <si>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</si>
  <si>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</si>
  <si>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</si>
  <si>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</si>
  <si>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</si>
  <si>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</si>
  <si>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</si>
  <si>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Review of High Hedge Complaint Procedures and Fees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</si>
  <si>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</si>
  <si>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</si>
  <si>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</si>
  <si>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</si>
  <si>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</si>
  <si>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</si>
  <si>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</si>
  <si>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</si>
  <si>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</si>
  <si>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</si>
  <si>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</si>
  <si>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</si>
  <si>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</si>
  <si>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</si>
  <si>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</si>
  <si>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</si>
  <si>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</si>
  <si>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Review Payment of Fees for the Independent Remuneration Panel 
(March 2019)</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</si>
  <si>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</si>
  <si>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</si>
  <si>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</si>
  <si>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</si>
  <si>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</si>
  <si>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</si>
  <si>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</si>
  <si>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</si>
  <si>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</si>
  <si>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</si>
  <si>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</si>
  <si>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</si>
  <si>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</si>
  <si>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Evaluation of Future Options for the Market Offering Completed 
(March 2019)</t>
  </si>
  <si>
    <t>New Contract With an External Building Services Contractor Commences
(June 2018)</t>
  </si>
  <si>
    <t>Undertake a Review of Community and Civil Enforcement  Role 
(October 2018)</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</si>
  <si>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</si>
  <si>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</si>
  <si>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</si>
  <si>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</si>
  <si>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</si>
  <si>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</si>
  <si>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</si>
  <si>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Deliver a Minimum of 2 Town Centre Events in Conjunction With Local Partners 
(October 2018)</t>
  </si>
  <si>
    <t>Re-Launch the Council’s Disability Sport Programme Under the “Able Too” Brand
(July 2018)</t>
  </si>
  <si>
    <t>Investigate The Feasibility Of Securing External Funding To Further Develop And Improve The Brewhouse Facilities
(July 2018)</t>
  </si>
  <si>
    <t>Develop a Project Plan for the Delivery of Public Art Including;    New Public Art Commissions Including Both Permanent and Temporary Pieces     Investigating the Feasibility of Moving the Malt Shovel 
(August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</si>
  <si>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</si>
  <si>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</si>
  <si>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</si>
  <si>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</si>
  <si>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</si>
  <si>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Produce and Implement New Communications Plan
(December 2018)</t>
  </si>
  <si>
    <t>Introduce a Charging Policy for Requested FHRS Re-Inspections and Food Safety Advice to Businesses
(June 2018)</t>
  </si>
  <si>
    <t>Implement In-House Disabled Facility Grant Service
(April 2018)</t>
  </si>
  <si>
    <t>Complete a Review of the Public Health Funeral Policy
(September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</si>
  <si>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</si>
  <si>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</si>
  <si>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</si>
  <si>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</si>
  <si>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</si>
  <si>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</si>
  <si>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</si>
  <si>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</si>
  <si>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</si>
  <si>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</si>
  <si>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</si>
  <si>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</si>
  <si>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</si>
  <si>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</si>
  <si>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Agree Project Milestones 
(May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</si>
  <si>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</si>
  <si>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</si>
  <si>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</si>
  <si>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</si>
  <si>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</si>
  <si>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</si>
  <si>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(a) Conduct a Marketing Campaign Aimed at Businesses (October 2018) and; (b) Produce an Annual Report on Activity 
(March 2019)</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</si>
  <si>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</si>
  <si>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</si>
  <si>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</si>
  <si>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</si>
  <si>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</si>
  <si>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</si>
  <si>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</si>
  <si>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Completed</t>
  </si>
  <si>
    <t>Legislation due to be implemented October 2018</t>
  </si>
  <si>
    <t>Public Health Funeral Policy is completed in draft</t>
  </si>
  <si>
    <t>Member briefing provided on 21st June 2018</t>
  </si>
  <si>
    <t xml:space="preserve">In-house DFG service was fully implemented on 1st April 2018. </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</si>
  <si>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</si>
  <si>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</si>
  <si>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</si>
  <si>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</si>
  <si>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On the 9th June 2018, the DASH Summer program was launched at Coopers Square Shopping Centre.</t>
  </si>
  <si>
    <t>Plans are underway to deliver these events through the Summer and Autumn</t>
  </si>
  <si>
    <t>The Strategy is currently being created. Once completed the findings will be considered in line with this target.</t>
  </si>
  <si>
    <t>Project Milestones were agreed in May 2018.</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</si>
  <si>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</si>
  <si>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</si>
  <si>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</si>
  <si>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Initial discussions with the leisure centre and marketing teams have taken place, with a launch in Qtr 2</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</si>
  <si>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</si>
  <si>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</si>
  <si>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</si>
  <si>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</si>
  <si>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</si>
  <si>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</si>
  <si>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475kg</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</si>
  <si>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</si>
  <si>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</si>
  <si>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</si>
  <si>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</si>
  <si>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</si>
  <si>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</si>
  <si>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</si>
  <si>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</si>
  <si>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 xml:space="preserve">Borough-wide guidance has been prepared and was presented to CMT in June. </t>
  </si>
  <si>
    <t>The Member Workshop has been arranged for 18th July 2018.</t>
  </si>
  <si>
    <t>1 new project and 2 existing projects have been taken to completion.</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</si>
  <si>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</si>
  <si>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</si>
  <si>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</si>
  <si>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</si>
  <si>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</si>
  <si>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</si>
  <si>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</si>
  <si>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</si>
  <si>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</si>
  <si>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Contract awarded April 2018 and KPI's agreed with supplier</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</si>
  <si>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</si>
  <si>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</si>
  <si>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</si>
  <si>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</si>
  <si>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</si>
  <si>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</si>
  <si>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Report and action plan being prepared in conjunction with managers and Equalities and Health Working Group.</t>
  </si>
  <si>
    <t>The GO Garden project is now an affiliated sub group of the "Friends of Bramshall Park" which is a fully constituted organisation.</t>
  </si>
  <si>
    <t>Facilities assisiting with selection of contractor</t>
  </si>
  <si>
    <t>Preliminary work to commence in August 2018</t>
  </si>
  <si>
    <t xml:space="preserve">Benchmarking exercise carried out. </t>
  </si>
  <si>
    <t xml:space="preserve">Public Art Project Proposal presented to LDL on 31 May 2018. Recommended next steps to be taken in line with Burton Regeneration Strategy. </t>
  </si>
  <si>
    <t xml:space="preserve">Policies and procedures implemented before 25th May deadline. </t>
  </si>
  <si>
    <t>Will be monitored to ensure they remain fit for purpose.</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</si>
  <si>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</si>
  <si>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</si>
  <si>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</si>
  <si>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ESBC has implemented the Cabinet Office's secure email requirements, we still continue to meet the requirments of PSN whilst monitoring the ongoing changes proposed by NCSC</t>
  </si>
  <si>
    <t>100%
1474 requests received in quarter 1. All completed within time.</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</si>
  <si>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</si>
  <si>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A new charging regime was introduced in April including a premium validaiton service.</t>
  </si>
  <si>
    <t>This workload is on the Forward Plan for August CMT.</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</si>
  <si>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</si>
  <si>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</si>
  <si>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</si>
  <si>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</si>
  <si>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</si>
  <si>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</si>
  <si>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</si>
  <si>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</si>
  <si>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</si>
  <si>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</si>
  <si>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</si>
  <si>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</si>
  <si>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</si>
  <si>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</si>
  <si>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</si>
  <si>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</si>
  <si>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</si>
  <si>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13 applications all within time = 100%
TOP QUARTILE</t>
  </si>
  <si>
    <t>83 applications 2 out of time = 98%
TOP QUARTILE</t>
  </si>
  <si>
    <t>135 applications all within time = 100%
TOP QUARTILE</t>
  </si>
  <si>
    <t>Review commenced April 2018 for completion in Summer 2018. Report due September.</t>
  </si>
  <si>
    <t>The Quarter 1 forecast indicates that the Council is on track to underspend for the full financial year.</t>
  </si>
  <si>
    <t>Will be completed during Quarter 2.</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</si>
  <si>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</si>
  <si>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</si>
  <si>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</si>
  <si>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</si>
  <si>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</si>
  <si>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</si>
  <si>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</si>
  <si>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</si>
  <si>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Proposals presented to Cabinet in quarter 1. </t>
  </si>
  <si>
    <t>The planning application is still being determined by the Local Planning Authority. The sale cannot be completed until after this.</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</si>
  <si>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</si>
  <si>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</si>
  <si>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</si>
  <si>
    <t>Consultation document is ready for publication on the website from 1st to 31st October.</t>
  </si>
  <si>
    <t>Digital Strategy will be presented to Cabinet in October 2018.</t>
  </si>
  <si>
    <t>Overall 50% of 2018/19 project milestones have been achieved.
As of the end of September 2018 100% of due indicators have been achieved.</t>
  </si>
  <si>
    <t>On Target to achieve 100% of 2018/19 project milestones.</t>
  </si>
  <si>
    <t>6.54 days</t>
  </si>
  <si>
    <t>6.33 days</t>
  </si>
  <si>
    <t xml:space="preserve">Universal Credit Full Service is due to be introduced in East Staffordshire on 21/11/2018. As it takes the DWP 30 days to assess UC entitlement this will affect our New Claims processing from Q3 onwards. </t>
  </si>
  <si>
    <t>Stakeholder meeting took place 21/09/2018.</t>
  </si>
  <si>
    <t>Stakeholder meetings are being arranged monthly from October 2018. Members Briefing has been arranged for 14/11/2018.</t>
  </si>
  <si>
    <t>Completed - EDR signed September 2018</t>
  </si>
  <si>
    <t>Study completed and report issued to Deputy Leader September 2018</t>
  </si>
  <si>
    <t>Decision not to go ahead with automation currrently due to software not fully tested or in use in any Capita site. This will be reviewed within the next 6 months (by the end of March 2019)</t>
  </si>
  <si>
    <t>Plans approved August 2018</t>
  </si>
  <si>
    <t>Alterations commenced 28/09/2018 and are due to be finished mid-October.</t>
  </si>
  <si>
    <t>CT: 57.60%                                                                          NNDR: 60.19%</t>
  </si>
  <si>
    <t>CT: 98%                                                                          NNDR: 99%</t>
  </si>
  <si>
    <t>At the end of Q2, both Council Tax and Non Domestic Rates collections are exceeding original estimates: Ctax by 0.60% and Non Domestic Rates by 0.19%.</t>
  </si>
  <si>
    <t>Louise Kemplay</t>
  </si>
  <si>
    <t>103%                                                                                                    88%</t>
  </si>
  <si>
    <t>80%                                                                                                    85%</t>
  </si>
  <si>
    <t>£2,000,471.22                                                              £980,850.62                                                                    £71,341.76</t>
  </si>
  <si>
    <t>£1,900,000                                                              £500,000                                                                    £40,000</t>
  </si>
  <si>
    <t>In this quarter we 1. supported the Brewhouse autumn campaign with an event at Coopers Square Shopping Centre, 2. attended the National Playday event and 3. joined with partners to promote National Know Your Number campaign by offering free blood pressure testing.</t>
  </si>
  <si>
    <t>1st August we hosted that National Playday event at Shobnall Leisure Complex with a range of partners. 26th September, we held an event in conjunction with Burton Albion Community Trust and Coopers Square Shopping Centre to support National Fitness Day.</t>
  </si>
  <si>
    <t>Leisure Management outsourcing proposals are now expected to go before full Council in Q3.</t>
  </si>
  <si>
    <t>April - July 1%</t>
  </si>
  <si>
    <t>April - July 0%</t>
  </si>
  <si>
    <t>The Member Workshop was delivered in July.</t>
  </si>
  <si>
    <t>A further job fair took place on 5th September in Burton.</t>
  </si>
  <si>
    <t xml:space="preserve">4 new projects and 2 existing projects have now been taken to completion. </t>
  </si>
  <si>
    <t>159 Applications 156 within time = 98%</t>
  </si>
  <si>
    <t>275 Applications 272 within time = 99%</t>
  </si>
  <si>
    <t>45% - Estimated</t>
  </si>
  <si>
    <t>118kg - Estimated</t>
  </si>
  <si>
    <t>49.48% - estimated</t>
  </si>
  <si>
    <t>234kg - estimated</t>
  </si>
  <si>
    <t>470kg - estimated</t>
  </si>
  <si>
    <t>Surveys continue to be sent to customers to establish a baseline level.</t>
  </si>
  <si>
    <t>Internal audit completed which will feed into review. Report due to November cabinet.</t>
  </si>
  <si>
    <t>2.9 per 10,000
Equates to 281 missed bins in the second quarter from approximately 968,000 collections.</t>
  </si>
  <si>
    <t xml:space="preserve">Missed bins remains off target due to unfamiliarity with the collection rounds following the round changes across the Borough in March. However, Quarter 2 results indicate a significant improvement compared to quarter 1 and work will continue to improve this further. </t>
  </si>
  <si>
    <t>Gambling Act Policy is under current Consultation which closes on the 18th October 2018.</t>
  </si>
  <si>
    <t>The Count has been set for the night of the 14th November into the morning of the 15th November 2018. Relevant local partners have been invited to participate, and Homeless Link have confirmed that a verifier will be present.</t>
  </si>
  <si>
    <t>The Homelessness Strategy 2018 – 2022 was approved at Cabinet on 17 September 2018.</t>
  </si>
  <si>
    <t>Consultation on the new Allocations Policy was concluded on 5th October 2018.</t>
  </si>
  <si>
    <t>Draft review report to be presented to CMT in October</t>
  </si>
  <si>
    <t>Green Flag award achieved for both locations</t>
  </si>
  <si>
    <t>Key services have received face to face training via the Adult Safeguarding board. Plans are in place for a full staff roll out of an e-module around Adult Safeguarding</t>
  </si>
  <si>
    <t>Volunteers are now working more indepdently with officers acting in a more advisory capacity. Draft plan has been completed for approval.</t>
  </si>
  <si>
    <t>32 Applications all within time = 100%</t>
  </si>
  <si>
    <t>19 applications all within time = 100% 
(TOP QUARTILE)</t>
  </si>
  <si>
    <t>76 Applications 75 within time = 99% 
(TOP QUARTILE)</t>
  </si>
  <si>
    <t>140 Applications 137 within time = 98% 
(TOP QUARTILE)</t>
  </si>
  <si>
    <t>Charging policy fully operational</t>
  </si>
  <si>
    <t>Public Heath Funeral Policy approved via EDR in September 2018</t>
  </si>
  <si>
    <t>Report completed and to be presented to CMT in October and Cabinet in November</t>
  </si>
  <si>
    <t>HMO Policy amended and approved via EDR in September 2018. HMOs currently being licensed that fall within the revised definition of a HMO</t>
  </si>
  <si>
    <t>Specific actions have been identified and agreed with partners. These are being worked into an action plan.</t>
  </si>
  <si>
    <t>Marketing activity continues to be delivered using the business database. Ideas for the annual report in March are being considered.</t>
  </si>
  <si>
    <t>Work with partners to promote tourism activities continues. The Council are now working on a tourism strategy that sets out the role the Council plays in tourism. This will be considered by Members in due course.</t>
  </si>
  <si>
    <t>Existing tourism signage has been identified and considered, this will now feed into the Burton Regeneration Programme in order to ensure any improvements are aligned to the agreed styles and formats.</t>
  </si>
  <si>
    <t>Completed in Quarter 1</t>
  </si>
  <si>
    <t>Review commenced April 2018 for completion in Summer 2018. Report postponed to enable additional information to be gathered and assessed. Now due in November.</t>
  </si>
  <si>
    <t>Through a data sharing agreement with DWP we now have access to employer information from HMRC. We can now issue Direct Earnings Attachments to employers which will increase our HBOP collection during 2018/19.</t>
  </si>
  <si>
    <t>3 jobs fairs have been delivered this financial year.</t>
  </si>
  <si>
    <t>The sale of the land has been agreed subject to formal approval at Council.</t>
  </si>
  <si>
    <t>Work commenced updating budget for key changes since budget was set in February 2018.  Budget guidelines established and key dates agreed.</t>
  </si>
  <si>
    <t>Officers have been keeping abreast of developments in relation to the new funding arrangements, including proposals for a simplified business rates retention system.  A consulation in relation to the fair funding review is anticpated in the next quarter, with consultation on business rates retention expected later this year or early next year.</t>
  </si>
  <si>
    <t>The accounts were approved by the Audit (Approval of Statement of Accounts) Committee on 25th July and subsequently published including an unqualified opinion issued by the Council's external auditors.</t>
  </si>
  <si>
    <t>A briefing on universal credit has been arranged for November.</t>
  </si>
  <si>
    <t>Members to be briefed in October 2018</t>
  </si>
  <si>
    <t>Responses are currently being analysed.</t>
  </si>
  <si>
    <t xml:space="preserve">The budget consultation opened on 7th September in line with the target.  </t>
  </si>
  <si>
    <t xml:space="preserve">Report was presented to CMT in September and is scheduled for presentation to LDL in October. </t>
  </si>
  <si>
    <t>In-house DFG service fully operational</t>
  </si>
  <si>
    <t>1 Market initiative completed at Tutbury Market on Sunday 16th September 2018</t>
  </si>
  <si>
    <t>Payment kiosk completed September 2018</t>
  </si>
  <si>
    <t>Implementation date was put back as agreed with the supplier for this added value service, allowing additional time for the necessary background software to be fully installed and integrated with the Merchant Banking Service provider and reporting functions to be calibrated.</t>
  </si>
  <si>
    <t>The final evaluation has now been completed and the project team's recommendations will go to full Council Meeting on the 7th November.</t>
  </si>
  <si>
    <t xml:space="preserve">3 new projects </t>
  </si>
  <si>
    <t>This report will be presented to CMT in November</t>
  </si>
  <si>
    <t>Work on this report is underway</t>
  </si>
  <si>
    <t>This report has been to CMT and will be signed off by EDR in November</t>
  </si>
  <si>
    <t>This report has been to CMT and will be signed off by Council in December</t>
  </si>
  <si>
    <t>Condition report was obtained on 21st September 2018.</t>
  </si>
  <si>
    <t>One briefing has been delivered. The second briefing is in the diary for January.</t>
  </si>
  <si>
    <t>Report presented to August CMT and signed off by EDR.</t>
  </si>
  <si>
    <t>3.9 per 10,000</t>
  </si>
  <si>
    <t>100%
1292 requests completed in 5 working days</t>
  </si>
  <si>
    <t>Legislation changed on 1st October 2018.
Report completed and scheduled to be presented to CMT in October and Licensing Committee in November</t>
  </si>
  <si>
    <t>Quarter 2 initiatives were:
1. Two day initiative in Branston targeting dog fouling hotspots (July)
2. Two day engagement initiative in Tutbury and Outwoods (July)
3. Three day initiative in Stretton centred on tackling ongoing environmental crime (July/August)
4. Three day engagement initiative in Rolleston on Dove (August)
5. Three day engagement initiative in Winshill (August)
6. Action week in Burton aimed at a variety of issues including fly-tipping, littering and parking (September)
7. Three day engagement initiative in Bagots (September)
8. Drop-in session in Anglesey in partnership with the Local Policing Team (September)</t>
  </si>
  <si>
    <t>8 initiatives have taken place in qtr 2</t>
  </si>
  <si>
    <t>12 initiatives</t>
  </si>
  <si>
    <t xml:space="preserve">2 Initiatives completed to investigate concerns of modern day slavery. </t>
  </si>
  <si>
    <t>Relevant audit of security arrangements scheduled for November 2018</t>
  </si>
  <si>
    <t>Review completed in July in line with the target, ahead of it being presented to CMT in August.</t>
  </si>
  <si>
    <t>This report has been to CMT and will be signed off ready for consultation in November</t>
  </si>
  <si>
    <t>A pilot scheme was identified and considered.</t>
  </si>
  <si>
    <t xml:space="preserve">It was agreed that the Council should instead look to take schemes forwards through an open process based on the Council's brownfield register. </t>
  </si>
  <si>
    <t xml:space="preserve">Public Art Project Proposal was presented to LDL on 31 May. </t>
  </si>
  <si>
    <t>At this meeting the following action was agreed: “Report noted and awaits Town Centre Consultants report”.</t>
  </si>
  <si>
    <t>Draft Tree Management Plan has been received from consultant and a resulting bid is now being written for grant support</t>
  </si>
  <si>
    <t>3 in Bloom gold awards with special recognition awards received for Winshill. Winshill also won the West Midlands category and are scheduled to enter the UK nationals in 2019.</t>
  </si>
  <si>
    <t>The landscape vision has been agreed with the Deputy Leader and this will be considered by Members in December. The business case was completed in conjunction with the Environment Agency and the full business case will be completed by Q1 2019/20, pending confirmation of costs and other details.</t>
  </si>
  <si>
    <t xml:space="preserve">Permission to apply granted by Arts Council England. </t>
  </si>
  <si>
    <t xml:space="preserve">Draft application currently being developed and quotes for all capital works obtained. </t>
  </si>
  <si>
    <t>There is one outstanding Debtors invoice of £45,557.13 that is now over 90 days old which HR and Legal teams are dealing with.</t>
  </si>
  <si>
    <t xml:space="preserve">A selection of 'Able Too' logos have been designed, consulted with the Able Too Forum and participants at this year's Able Too Games. </t>
  </si>
  <si>
    <t xml:space="preserve">The monitoring of the project delivery by the established Contracts Management team will commence with the mobilisation phase of the contract in November 2018. </t>
  </si>
  <si>
    <t>ESBC achieved the following 9 awards at the RHS  Its Your Neighbourhood Awards 2018:
4 "special recognition awards" were scooped by community projects supported by ESBC. These awards identify these projects as one of the best in the West Midlands.
Gold: Stapenhill Cemetery, Stapenhill Gardens, Mill Hill Lane (all up from Silver Gilt last year)
Silver Gilt: Bramshall Park
Silver: Branston Water Park (up from Bronze in 2017), Shobnall LC
Certificate of Entry: Anglesey, St Lukes Road, Pennycroft Park, Heath Road Park, Eton Park. The parks with a certificate of entry were entered for the first time to set a baseline for future improvements to the these parks.</t>
  </si>
  <si>
    <t xml:space="preserve">
Council was planned to meet in September to consider a range of projects, at which Lynwood Rd was all ready to be determined as it had been since Summer time. Due to external factors, the other projects (Leisure Management Options for instance) were reprogrammed to go to a November Council meeting. Given the December meeting, already necessary and in the calendar, it  was deemed an inefficient use of time to call three Council meetings (September, November and December) in a nine week period. Because of this it is believed that the item is ‘green’.
</t>
  </si>
  <si>
    <t xml:space="preserve">The Disability Sport Programme was launched in July. </t>
  </si>
  <si>
    <t>(TOP QUARTILE)</t>
  </si>
  <si>
    <t>The Quarter 2 forecast indicates that the Council is on track to underspend for the full financial year.</t>
  </si>
  <si>
    <t xml:space="preserve">Following approval to proceed with the mobilisation of the new Leisure Services management arrangements, the review of options for the Markets element of Cultural Services and any subsequent implementation can only take place beyond the end of the current financial year. </t>
  </si>
  <si>
    <t>To be deferred for consideration in the 2019/20 Corporate Plan</t>
  </si>
  <si>
    <t xml:space="preserve">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The recruitment process commenced in November 2018 following this approval, with the appointment expected in early December. This resource will form an integral part of the mobilisation phase of the project, as well as the ongoing contract management post ‘go-live’.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</si>
</sst>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0">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color rgb="FF000000"/>
      <name val="Arial"/>
      <family val="2"/>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3">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5" fillId="0" borderId="0" applyFont="0" applyFill="0" applyBorder="0" applyAlignment="0" applyProtection="0"/>
  </cellStyleXfs>
  <cellXfs count="509">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8"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8"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8" xfId="2" applyFont="1" applyFill="1" applyAlignment="1">
      <alignment horizontal="left" vertical="center" wrapText="1"/>
    </xf>
    <xf numFmtId="0" fontId="25" fillId="8" borderId="8" xfId="3" applyFont="1" applyFill="1" applyBorder="1" applyAlignment="1" applyProtection="1">
      <alignment horizontal="center" vertical="center" wrapText="1"/>
    </xf>
    <xf numFmtId="0" fontId="2" fillId="8" borderId="8" xfId="2" applyFont="1" applyFill="1" applyAlignment="1">
      <alignment horizontal="left" vertical="center"/>
    </xf>
    <xf numFmtId="0" fontId="26" fillId="8" borderId="8" xfId="2" applyFont="1" applyFill="1" applyAlignment="1">
      <alignment horizontal="left" vertical="center"/>
    </xf>
    <xf numFmtId="0" fontId="28" fillId="7" borderId="8"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8" xfId="3" applyFont="1" applyFill="1" applyBorder="1" applyAlignment="1" applyProtection="1">
      <alignment horizontal="left" vertical="center" wrapText="1"/>
    </xf>
    <xf numFmtId="0" fontId="2" fillId="7" borderId="8" xfId="2" applyFont="1" applyFill="1" applyAlignment="1">
      <alignment horizontal="center" vertical="center" wrapText="1"/>
    </xf>
    <xf numFmtId="0" fontId="33" fillId="10" borderId="8"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8"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8"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8" xfId="3" applyFont="1" applyFill="1" applyBorder="1" applyAlignment="1" applyProtection="1">
      <alignment horizontal="center" vertical="center" wrapText="1"/>
    </xf>
    <xf numFmtId="0" fontId="13" fillId="9" borderId="8" xfId="3" applyFont="1" applyFill="1" applyBorder="1" applyAlignment="1" applyProtection="1">
      <alignment horizontal="center" vertical="center" wrapText="1"/>
    </xf>
    <xf numFmtId="0" fontId="40" fillId="7" borderId="1" xfId="0" applyFont="1" applyFill="1" applyBorder="1" applyAlignment="1" applyProtection="1">
      <alignment horizontal="center" vertical="center" wrapText="1"/>
    </xf>
    <xf numFmtId="0" fontId="39" fillId="7" borderId="1" xfId="0"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3" xfId="0" applyFont="1" applyFill="1" applyBorder="1" applyAlignment="1">
      <alignment vertical="center" wrapText="1"/>
    </xf>
    <xf numFmtId="0" fontId="6" fillId="7" borderId="3" xfId="0" applyFont="1" applyFill="1" applyBorder="1" applyAlignment="1">
      <alignment vertical="center" wrapText="1"/>
    </xf>
    <xf numFmtId="0" fontId="9" fillId="7" borderId="3"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2"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7" borderId="0" xfId="0" applyFont="1" applyFill="1" applyBorder="1" applyAlignment="1">
      <alignment vertical="center"/>
    </xf>
    <xf numFmtId="0" fontId="1" fillId="0" borderId="3"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3" xfId="0" applyFont="1" applyFill="1" applyBorder="1" applyAlignment="1">
      <alignment vertical="center" wrapText="1"/>
    </xf>
    <xf numFmtId="0" fontId="2" fillId="13" borderId="3"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3" xfId="0" applyNumberFormat="1" applyFont="1" applyFill="1" applyBorder="1" applyAlignment="1">
      <alignment vertical="center"/>
    </xf>
    <xf numFmtId="0" fontId="6" fillId="2" borderId="0" xfId="0" applyFont="1" applyFill="1" applyAlignment="1">
      <alignment horizontal="center" vertical="center"/>
    </xf>
    <xf numFmtId="0" fontId="2" fillId="13" borderId="3"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4"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1"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5" fillId="7" borderId="0" xfId="0" applyFont="1" applyFill="1" applyAlignment="1">
      <alignment vertical="center"/>
    </xf>
    <xf numFmtId="0" fontId="45" fillId="0" borderId="0" xfId="0" applyFont="1" applyAlignment="1">
      <alignment vertical="center"/>
    </xf>
    <xf numFmtId="0" fontId="44"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4" fillId="7" borderId="17" xfId="0" applyNumberFormat="1" applyFont="1" applyFill="1" applyBorder="1" applyAlignment="1">
      <alignment horizontal="center" vertical="center" wrapText="1"/>
    </xf>
    <xf numFmtId="9" fontId="0" fillId="0" borderId="0" xfId="0" applyNumberFormat="1" applyAlignment="1">
      <alignment vertical="center"/>
    </xf>
    <xf numFmtId="0" fontId="13" fillId="7" borderId="18" xfId="0" applyFont="1" applyFill="1" applyBorder="1" applyAlignment="1">
      <alignment horizontal="right" vertical="center" wrapText="1"/>
    </xf>
    <xf numFmtId="0" fontId="13" fillId="7"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44" fillId="7" borderId="17" xfId="0" applyFont="1" applyFill="1" applyBorder="1" applyAlignment="1">
      <alignment horizontal="center" vertical="center" wrapText="1"/>
    </xf>
    <xf numFmtId="0" fontId="44" fillId="7" borderId="22" xfId="0" applyFont="1" applyFill="1" applyBorder="1" applyAlignment="1">
      <alignment horizontal="center" vertical="center" wrapText="1"/>
    </xf>
    <xf numFmtId="10" fontId="44" fillId="7" borderId="21" xfId="0" applyNumberFormat="1" applyFont="1" applyFill="1" applyBorder="1" applyAlignment="1">
      <alignment horizontal="center" vertical="center" wrapText="1"/>
    </xf>
    <xf numFmtId="0" fontId="44" fillId="7" borderId="20" xfId="0" applyFont="1" applyFill="1" applyBorder="1" applyAlignment="1">
      <alignment horizontal="center" vertical="center" wrapText="1"/>
    </xf>
    <xf numFmtId="10" fontId="44" fillId="7" borderId="20" xfId="0" applyNumberFormat="1" applyFont="1" applyFill="1" applyBorder="1" applyAlignment="1">
      <alignment horizontal="center" vertical="center" wrapText="1"/>
    </xf>
    <xf numFmtId="0" fontId="47" fillId="7" borderId="17"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7" fillId="7" borderId="20" xfId="0" applyFont="1" applyFill="1" applyBorder="1" applyAlignment="1">
      <alignment horizontal="center" vertical="center" wrapText="1"/>
    </xf>
    <xf numFmtId="1" fontId="47" fillId="7" borderId="15" xfId="0" applyNumberFormat="1" applyFont="1" applyFill="1" applyBorder="1" applyAlignment="1">
      <alignment horizontal="center" vertical="center" wrapText="1"/>
    </xf>
    <xf numFmtId="0" fontId="47" fillId="7" borderId="15" xfId="0" applyFont="1" applyFill="1" applyBorder="1" applyAlignment="1">
      <alignment horizontal="center" vertical="center" wrapText="1"/>
    </xf>
    <xf numFmtId="0" fontId="42"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12" borderId="3" xfId="0" applyFont="1" applyFill="1" applyBorder="1" applyAlignment="1" applyProtection="1">
      <alignment horizontal="center" vertical="center" wrapText="1"/>
    </xf>
    <xf numFmtId="164" fontId="1" fillId="7" borderId="3" xfId="0" applyNumberFormat="1"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3" xfId="0" applyNumberFormat="1" applyFont="1" applyFill="1" applyBorder="1" applyAlignment="1">
      <alignment vertical="center" wrapText="1"/>
    </xf>
    <xf numFmtId="0" fontId="3" fillId="2" borderId="13"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64" fontId="3" fillId="7" borderId="6"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2" fillId="7" borderId="0" xfId="0" applyFont="1" applyFill="1" applyBorder="1" applyAlignment="1" applyProtection="1">
      <alignment vertical="center" wrapText="1"/>
    </xf>
    <xf numFmtId="0" fontId="42"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9" fillId="7" borderId="0" xfId="0" applyFont="1" applyFill="1" applyBorder="1" applyAlignment="1" applyProtection="1">
      <alignment horizontal="center" vertical="center" wrapText="1"/>
    </xf>
    <xf numFmtId="164" fontId="3" fillId="17"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9" borderId="3" xfId="0" applyFont="1" applyFill="1" applyBorder="1" applyAlignment="1" applyProtection="1">
      <alignment horizontal="center" vertical="center" wrapText="1"/>
    </xf>
    <xf numFmtId="0" fontId="7" fillId="16" borderId="3" xfId="0" applyFont="1" applyFill="1" applyBorder="1" applyAlignment="1" applyProtection="1">
      <alignment horizontal="left" vertical="center" wrapText="1"/>
    </xf>
    <xf numFmtId="0" fontId="1" fillId="16" borderId="3" xfId="0" applyFont="1" applyFill="1" applyBorder="1" applyAlignment="1" applyProtection="1">
      <alignment vertical="center" wrapText="1"/>
    </xf>
    <xf numFmtId="10" fontId="44" fillId="7" borderId="17" xfId="0" applyNumberFormat="1" applyFont="1" applyFill="1" applyBorder="1" applyAlignment="1">
      <alignment horizontal="center" vertical="center" wrapText="1"/>
    </xf>
    <xf numFmtId="10" fontId="44" fillId="2" borderId="0" xfId="0" applyNumberFormat="1" applyFont="1" applyFill="1" applyBorder="1" applyAlignment="1">
      <alignment vertical="center" wrapText="1"/>
    </xf>
    <xf numFmtId="10" fontId="44" fillId="2" borderId="12"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6" xfId="0" applyNumberFormat="1" applyFont="1" applyFill="1" applyBorder="1" applyAlignment="1">
      <alignment vertical="center" wrapText="1"/>
    </xf>
    <xf numFmtId="10" fontId="7" fillId="7"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1" borderId="3" xfId="0" applyFont="1" applyFill="1" applyBorder="1" applyAlignment="1" applyProtection="1">
      <alignment vertical="center" wrapText="1"/>
    </xf>
    <xf numFmtId="1" fontId="3" fillId="15" borderId="3" xfId="0" applyNumberFormat="1" applyFont="1" applyFill="1" applyBorder="1" applyAlignment="1" applyProtection="1">
      <alignment horizontal="center" vertical="center" wrapText="1"/>
    </xf>
    <xf numFmtId="1" fontId="3" fillId="15" borderId="4" xfId="0" applyNumberFormat="1" applyFont="1" applyFill="1" applyBorder="1" applyAlignment="1" applyProtection="1">
      <alignment horizontal="center" vertical="center" wrapText="1"/>
    </xf>
    <xf numFmtId="0" fontId="1" fillId="16" borderId="4" xfId="0" applyFont="1" applyFill="1" applyBorder="1" applyAlignment="1" applyProtection="1">
      <alignment horizontal="left" vertical="center" wrapText="1"/>
    </xf>
    <xf numFmtId="0" fontId="19" fillId="4" borderId="4" xfId="0" applyFont="1" applyFill="1" applyBorder="1" applyAlignment="1" applyProtection="1">
      <alignment horizontal="center" vertical="center" wrapText="1"/>
    </xf>
    <xf numFmtId="1" fontId="10" fillId="17" borderId="5" xfId="0" applyNumberFormat="1" applyFont="1" applyFill="1" applyBorder="1" applyAlignment="1" applyProtection="1">
      <alignment horizontal="left" vertical="center"/>
    </xf>
    <xf numFmtId="164" fontId="3" fillId="17" borderId="6" xfId="0" applyNumberFormat="1" applyFont="1" applyFill="1" applyBorder="1" applyAlignment="1" applyProtection="1">
      <alignment horizontal="center" vertical="center" wrapText="1"/>
    </xf>
    <xf numFmtId="164" fontId="3" fillId="17" borderId="6" xfId="0" applyNumberFormat="1"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2" fillId="7" borderId="0" xfId="0" applyFont="1" applyFill="1" applyProtection="1"/>
    <xf numFmtId="0" fontId="52" fillId="0" borderId="0" xfId="0" applyFont="1" applyProtection="1"/>
    <xf numFmtId="0" fontId="51"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3" fillId="7" borderId="0" xfId="0" applyFont="1" applyFill="1" applyProtection="1"/>
    <xf numFmtId="0" fontId="54" fillId="7" borderId="0" xfId="0" applyFont="1" applyFill="1" applyAlignment="1" applyProtection="1">
      <alignment horizontal="center" vertical="center"/>
    </xf>
    <xf numFmtId="0" fontId="55" fillId="7" borderId="3" xfId="0" applyFont="1" applyFill="1" applyBorder="1" applyAlignment="1" applyProtection="1">
      <alignment horizontal="center" vertical="center"/>
    </xf>
    <xf numFmtId="0" fontId="51" fillId="2" borderId="32" xfId="0" applyFont="1" applyFill="1" applyBorder="1" applyAlignment="1" applyProtection="1">
      <alignment horizontal="center" vertical="center" wrapText="1"/>
    </xf>
    <xf numFmtId="164" fontId="3" fillId="17" borderId="5"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3" xfId="0" applyFont="1" applyFill="1" applyBorder="1" applyAlignment="1">
      <alignment horizontal="center"/>
    </xf>
    <xf numFmtId="0" fontId="17" fillId="17" borderId="3" xfId="0" applyFont="1" applyFill="1" applyBorder="1"/>
    <xf numFmtId="10" fontId="14" fillId="17" borderId="3"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6" fillId="0" borderId="0" xfId="3" applyFont="1" applyFill="1" applyBorder="1" applyAlignment="1" applyProtection="1">
      <alignment horizontal="left"/>
    </xf>
    <xf numFmtId="0" fontId="57" fillId="7" borderId="0" xfId="0" applyFont="1" applyFill="1" applyProtection="1"/>
    <xf numFmtId="0" fontId="57"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3"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3" xfId="0" applyFont="1" applyFill="1" applyBorder="1" applyAlignment="1" applyProtection="1">
      <alignment horizontal="center" vertical="center" wrapText="1"/>
    </xf>
    <xf numFmtId="0" fontId="52" fillId="0" borderId="0" xfId="0" applyFont="1" applyBorder="1" applyAlignment="1" applyProtection="1">
      <alignment wrapText="1"/>
    </xf>
    <xf numFmtId="0" fontId="1" fillId="16" borderId="11" xfId="0" applyFont="1" applyFill="1" applyBorder="1" applyAlignment="1" applyProtection="1">
      <alignment horizontal="left" vertical="center" wrapText="1"/>
    </xf>
    <xf numFmtId="0" fontId="19" fillId="4" borderId="1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2" fillId="3" borderId="3" xfId="0" applyFont="1" applyFill="1" applyBorder="1" applyAlignment="1">
      <alignment vertical="center" wrapText="1"/>
    </xf>
    <xf numFmtId="0" fontId="2" fillId="6" borderId="3" xfId="0" applyFont="1" applyFill="1" applyBorder="1" applyAlignment="1">
      <alignment vertical="center" wrapText="1"/>
    </xf>
    <xf numFmtId="0" fontId="2" fillId="0" borderId="14"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7"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3"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6" xfId="0"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10" fontId="7" fillId="7"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7" borderId="7"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2" fillId="7"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3" fillId="7" borderId="0" xfId="0" applyFont="1" applyFill="1" applyAlignment="1">
      <alignment horizontal="center" vertical="center"/>
    </xf>
    <xf numFmtId="0" fontId="34"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5" borderId="3" xfId="0" applyFont="1" applyFill="1" applyBorder="1" applyAlignment="1">
      <alignment horizontal="left" vertical="center"/>
    </xf>
    <xf numFmtId="0" fontId="2" fillId="0" borderId="0" xfId="0" applyFont="1" applyFill="1" applyBorder="1" applyAlignment="1">
      <alignment horizontal="left" vertical="center"/>
    </xf>
    <xf numFmtId="0" fontId="2" fillId="6" borderId="3" xfId="0" applyFont="1" applyFill="1" applyBorder="1" applyAlignment="1">
      <alignment horizontal="left" vertical="center"/>
    </xf>
    <xf numFmtId="0" fontId="2" fillId="7"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7" borderId="3" xfId="0" applyFont="1" applyFill="1" applyBorder="1" applyAlignment="1">
      <alignment horizontal="left" vertical="center"/>
    </xf>
    <xf numFmtId="0" fontId="9" fillId="7" borderId="3" xfId="0" applyFont="1" applyFill="1" applyBorder="1" applyAlignment="1">
      <alignment horizontal="left" vertical="center"/>
    </xf>
    <xf numFmtId="0" fontId="6" fillId="14" borderId="6" xfId="0" applyFont="1" applyFill="1" applyBorder="1" applyAlignment="1">
      <alignment vertical="center"/>
    </xf>
    <xf numFmtId="0" fontId="6" fillId="14" borderId="7" xfId="0" applyFont="1" applyFill="1" applyBorder="1" applyAlignment="1">
      <alignment horizontal="center" vertical="center"/>
    </xf>
    <xf numFmtId="0" fontId="2" fillId="13" borderId="4" xfId="0" applyFont="1" applyFill="1" applyBorder="1" applyAlignment="1">
      <alignment vertical="center" wrapText="1"/>
    </xf>
    <xf numFmtId="0" fontId="2" fillId="13" borderId="4" xfId="0" applyFont="1" applyFill="1" applyBorder="1" applyAlignment="1">
      <alignment horizontal="center" vertical="center" wrapText="1"/>
    </xf>
    <xf numFmtId="9" fontId="2" fillId="13" borderId="4" xfId="0" applyNumberFormat="1" applyFont="1" applyFill="1" applyBorder="1" applyAlignment="1">
      <alignment horizontal="center" vertical="center" wrapText="1"/>
    </xf>
    <xf numFmtId="10" fontId="2" fillId="13" borderId="4" xfId="0" applyNumberFormat="1" applyFont="1" applyFill="1" applyBorder="1" applyAlignment="1">
      <alignment horizontal="center" vertical="center" wrapText="1"/>
    </xf>
    <xf numFmtId="0" fontId="3" fillId="14" borderId="5" xfId="0" applyFont="1" applyFill="1" applyBorder="1" applyAlignment="1">
      <alignment vertical="center" wrapText="1"/>
    </xf>
    <xf numFmtId="10" fontId="7" fillId="7" borderId="3" xfId="0" applyNumberFormat="1" applyFont="1" applyFill="1" applyBorder="1" applyAlignment="1">
      <alignment vertical="center" wrapText="1"/>
    </xf>
    <xf numFmtId="0" fontId="3" fillId="14" borderId="5" xfId="0" applyFont="1" applyFill="1" applyBorder="1" applyAlignment="1">
      <alignment vertical="center"/>
    </xf>
    <xf numFmtId="0" fontId="2" fillId="7" borderId="14"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2"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3"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7" borderId="3" xfId="0" applyNumberFormat="1" applyFont="1" applyFill="1" applyBorder="1" applyAlignment="1" applyProtection="1">
      <alignment horizontal="left" vertical="center"/>
    </xf>
    <xf numFmtId="0" fontId="20" fillId="18" borderId="3" xfId="0" applyFont="1" applyFill="1" applyBorder="1" applyAlignment="1" applyProtection="1">
      <alignment vertical="center" wrapText="1"/>
    </xf>
    <xf numFmtId="0" fontId="20" fillId="17" borderId="3" xfId="0" applyFont="1" applyFill="1" applyBorder="1" applyAlignment="1" applyProtection="1">
      <alignment horizontal="center" vertical="center" wrapText="1"/>
    </xf>
    <xf numFmtId="0" fontId="20" fillId="17" borderId="3" xfId="0" applyFont="1" applyFill="1" applyBorder="1" applyAlignment="1" applyProtection="1">
      <alignment vertical="top" wrapText="1"/>
    </xf>
    <xf numFmtId="0" fontId="20" fillId="17" borderId="3" xfId="0" applyFont="1" applyFill="1" applyBorder="1" applyAlignment="1" applyProtection="1">
      <alignment horizontal="center" wrapText="1"/>
    </xf>
    <xf numFmtId="0" fontId="7" fillId="20" borderId="3" xfId="0" applyFont="1" applyFill="1" applyBorder="1" applyAlignment="1" applyProtection="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42" fillId="7" borderId="0" xfId="0" applyFont="1" applyFill="1" applyAlignment="1" applyProtection="1">
      <alignment horizontal="center" vertical="center" wrapText="1"/>
    </xf>
    <xf numFmtId="0" fontId="42" fillId="0" borderId="0" xfId="0" applyFont="1" applyAlignment="1" applyProtection="1">
      <alignment horizontal="center" vertical="center" wrapText="1"/>
    </xf>
    <xf numFmtId="0" fontId="55" fillId="0" borderId="3" xfId="0" applyFont="1" applyFill="1" applyBorder="1" applyAlignment="1" applyProtection="1">
      <alignment horizontal="center" vertical="center"/>
    </xf>
    <xf numFmtId="0" fontId="64" fillId="7" borderId="4"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3" xfId="0" applyFont="1" applyFill="1" applyBorder="1" applyAlignment="1">
      <alignment vertical="center" wrapText="1"/>
    </xf>
    <xf numFmtId="9" fontId="7" fillId="20" borderId="3" xfId="4" applyFont="1" applyFill="1" applyBorder="1" applyAlignment="1" applyProtection="1">
      <alignment horizontal="left" vertical="center" wrapText="1"/>
    </xf>
    <xf numFmtId="0" fontId="2" fillId="20" borderId="3" xfId="0" applyFont="1" applyFill="1" applyBorder="1" applyAlignment="1" applyProtection="1">
      <alignment horizontal="left" vertical="center" wrapText="1"/>
    </xf>
    <xf numFmtId="0" fontId="67" fillId="7" borderId="0" xfId="0" applyFont="1" applyFill="1" applyProtection="1"/>
    <xf numFmtId="0" fontId="67" fillId="0" borderId="0" xfId="0" applyFont="1" applyProtection="1"/>
    <xf numFmtId="0" fontId="1" fillId="7" borderId="3"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50" fillId="0" borderId="3"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7" fillId="20" borderId="4" xfId="0" applyFont="1" applyFill="1" applyBorder="1" applyAlignment="1" applyProtection="1">
      <alignment horizontal="left" vertical="center" wrapText="1"/>
    </xf>
    <xf numFmtId="0" fontId="7" fillId="7" borderId="3" xfId="0" applyFont="1" applyFill="1" applyBorder="1" applyAlignment="1" applyProtection="1">
      <alignment horizontal="center" vertical="center" wrapText="1"/>
    </xf>
    <xf numFmtId="1" fontId="3" fillId="15" borderId="2" xfId="0" applyNumberFormat="1" applyFont="1" applyFill="1" applyBorder="1" applyAlignment="1" applyProtection="1">
      <alignment horizontal="center" vertical="center" wrapText="1"/>
    </xf>
    <xf numFmtId="0" fontId="7" fillId="20" borderId="2" xfId="0" applyFont="1" applyFill="1" applyBorder="1" applyAlignment="1" applyProtection="1">
      <alignment horizontal="left" vertical="center" wrapText="1"/>
    </xf>
    <xf numFmtId="9" fontId="7" fillId="20" borderId="3" xfId="0" applyNumberFormat="1" applyFont="1" applyFill="1" applyBorder="1" applyAlignment="1" applyProtection="1">
      <alignment horizontal="left" vertical="center" wrapText="1"/>
    </xf>
    <xf numFmtId="9" fontId="7" fillId="20" borderId="3" xfId="0" applyNumberFormat="1" applyFont="1" applyFill="1" applyBorder="1" applyAlignment="1" applyProtection="1">
      <alignment horizontal="center" vertical="center" wrapText="1"/>
    </xf>
    <xf numFmtId="0" fontId="64" fillId="7" borderId="3" xfId="0" applyFont="1" applyFill="1" applyBorder="1" applyAlignment="1" applyProtection="1">
      <alignment horizontal="center" vertical="center"/>
    </xf>
    <xf numFmtId="0" fontId="0" fillId="7" borderId="3" xfId="0" applyFill="1" applyBorder="1" applyProtection="1"/>
    <xf numFmtId="0" fontId="55" fillId="7" borderId="2" xfId="0" applyFont="1" applyFill="1" applyBorder="1" applyAlignment="1" applyProtection="1">
      <alignment horizontal="center" vertical="center"/>
    </xf>
    <xf numFmtId="0" fontId="66" fillId="0" borderId="14" xfId="0" applyFont="1" applyFill="1" applyBorder="1" applyAlignment="1" applyProtection="1">
      <alignment horizontal="center" vertical="center"/>
    </xf>
    <xf numFmtId="1" fontId="10" fillId="17" borderId="6" xfId="0" applyNumberFormat="1" applyFont="1" applyFill="1" applyBorder="1" applyAlignment="1" applyProtection="1">
      <alignment horizontal="left" vertical="center"/>
    </xf>
    <xf numFmtId="1" fontId="10" fillId="17" borderId="7" xfId="0" applyNumberFormat="1" applyFont="1" applyFill="1" applyBorder="1" applyAlignment="1" applyProtection="1">
      <alignment horizontal="left" vertical="center"/>
    </xf>
    <xf numFmtId="0" fontId="66" fillId="0" borderId="6"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xf>
    <xf numFmtId="9" fontId="50" fillId="0" borderId="3" xfId="0" applyNumberFormat="1"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50" fillId="0" borderId="3" xfId="0" applyFont="1" applyFill="1" applyBorder="1" applyAlignment="1" applyProtection="1">
      <alignment horizontal="left" vertical="top" wrapText="1"/>
    </xf>
    <xf numFmtId="0" fontId="0" fillId="0" borderId="0" xfId="0" applyAlignment="1">
      <alignment horizontal="left" indent="1"/>
    </xf>
    <xf numFmtId="164" fontId="20" fillId="17" borderId="3" xfId="0" applyNumberFormat="1" applyFont="1" applyFill="1" applyBorder="1" applyAlignment="1" applyProtection="1">
      <alignment horizontal="center" vertical="center" wrapText="1"/>
    </xf>
    <xf numFmtId="0" fontId="20" fillId="17" borderId="3" xfId="0" applyFont="1" applyFill="1" applyBorder="1" applyAlignment="1" applyProtection="1">
      <alignment horizontal="left" vertical="center" wrapText="1"/>
    </xf>
    <xf numFmtId="164" fontId="20" fillId="17" borderId="3" xfId="0" applyNumberFormat="1" applyFont="1" applyFill="1" applyBorder="1" applyAlignment="1" applyProtection="1">
      <alignment horizontal="left" vertical="center" wrapText="1"/>
    </xf>
    <xf numFmtId="164" fontId="61" fillId="17" borderId="3" xfId="0" applyNumberFormat="1" applyFont="1" applyFill="1" applyBorder="1" applyAlignment="1" applyProtection="1">
      <alignment horizontal="center" vertical="center" wrapText="1"/>
    </xf>
    <xf numFmtId="1" fontId="20" fillId="17" borderId="3" xfId="0" applyNumberFormat="1" applyFont="1" applyFill="1" applyBorder="1" applyAlignment="1" applyProtection="1">
      <alignment horizontal="center" vertical="center" wrapText="1"/>
    </xf>
    <xf numFmtId="0" fontId="52" fillId="7" borderId="0" xfId="0" applyFont="1" applyFill="1" applyBorder="1" applyAlignment="1" applyProtection="1">
      <alignment wrapText="1"/>
    </xf>
    <xf numFmtId="0" fontId="4" fillId="7" borderId="0" xfId="0" applyFont="1" applyFill="1" applyAlignment="1" applyProtection="1">
      <alignment wrapText="1"/>
    </xf>
    <xf numFmtId="0" fontId="45"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60"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60" fillId="7" borderId="0" xfId="0" applyFont="1" applyFill="1" applyAlignment="1" applyProtection="1">
      <alignment horizontal="left" vertical="top" wrapText="1"/>
    </xf>
    <xf numFmtId="0" fontId="48"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5" fillId="7" borderId="0" xfId="0" applyFont="1" applyFill="1" applyAlignment="1" applyProtection="1">
      <alignment horizontal="left" vertical="center" wrapText="1"/>
    </xf>
    <xf numFmtId="0" fontId="45" fillId="7" borderId="0" xfId="0" applyFont="1" applyFill="1" applyAlignment="1" applyProtection="1">
      <alignment horizontal="center" vertical="center" wrapText="1"/>
    </xf>
    <xf numFmtId="0" fontId="62" fillId="7" borderId="0" xfId="0" applyFont="1" applyFill="1" applyAlignment="1" applyProtection="1">
      <alignment horizontal="center" vertical="center" wrapText="1"/>
    </xf>
    <xf numFmtId="0" fontId="45" fillId="7" borderId="0" xfId="0" applyFont="1" applyFill="1" applyAlignment="1" applyProtection="1">
      <alignment horizontal="left" vertical="top" wrapText="1"/>
    </xf>
    <xf numFmtId="0" fontId="62"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3" fillId="7" borderId="0" xfId="0" applyFont="1" applyFill="1" applyAlignment="1" applyProtection="1">
      <alignment wrapText="1"/>
    </xf>
    <xf numFmtId="0" fontId="45" fillId="7" borderId="0" xfId="0" applyFont="1" applyFill="1" applyAlignment="1" applyProtection="1">
      <alignment horizontal="left" wrapText="1"/>
    </xf>
    <xf numFmtId="0" fontId="4" fillId="7" borderId="0" xfId="0" applyFont="1" applyFill="1" applyAlignment="1" applyProtection="1">
      <alignment horizontal="left" wrapText="1"/>
    </xf>
    <xf numFmtId="0" fontId="45" fillId="7" borderId="0" xfId="0" applyFont="1" applyFill="1" applyAlignment="1" applyProtection="1">
      <alignment horizontal="center" wrapText="1"/>
    </xf>
    <xf numFmtId="1" fontId="45"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3"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9" fontId="34" fillId="7" borderId="3" xfId="0" applyNumberFormat="1" applyFont="1" applyFill="1" applyBorder="1" applyAlignment="1" applyProtection="1">
      <alignment horizontal="left" vertical="center" wrapText="1"/>
    </xf>
    <xf numFmtId="0" fontId="50" fillId="7" borderId="3" xfId="0" applyFont="1" applyFill="1" applyBorder="1" applyAlignment="1" applyProtection="1">
      <alignment horizontal="left" vertical="top" wrapText="1"/>
    </xf>
    <xf numFmtId="0" fontId="1" fillId="0" borderId="3" xfId="0" applyFont="1" applyFill="1" applyBorder="1" applyAlignment="1" applyProtection="1">
      <alignment horizontal="center" vertical="center" wrapText="1"/>
    </xf>
    <xf numFmtId="0" fontId="69" fillId="0" borderId="3" xfId="0" applyFont="1" applyFill="1" applyBorder="1" applyAlignment="1" applyProtection="1">
      <alignment horizontal="left" vertical="center" wrapText="1"/>
    </xf>
    <xf numFmtId="0" fontId="34" fillId="7" borderId="3" xfId="0" applyFont="1" applyFill="1" applyBorder="1" applyAlignment="1" applyProtection="1">
      <alignment horizontal="left" vertical="top" wrapText="1"/>
    </xf>
    <xf numFmtId="0" fontId="68" fillId="0" borderId="3" xfId="0" applyFont="1" applyFill="1" applyBorder="1" applyAlignment="1" applyProtection="1">
      <alignment horizontal="left" vertical="top" wrapText="1"/>
    </xf>
    <xf numFmtId="0" fontId="69" fillId="7" borderId="3" xfId="0" applyFont="1" applyFill="1" applyBorder="1" applyAlignment="1" applyProtection="1">
      <alignment horizontal="left" vertical="center" wrapText="1"/>
    </xf>
    <xf numFmtId="164" fontId="61" fillId="17" borderId="3"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7" fillId="20" borderId="3" xfId="0" applyFont="1" applyFill="1" applyBorder="1" applyAlignment="1" applyProtection="1">
      <alignment horizontal="left" vertical="top" wrapText="1"/>
    </xf>
    <xf numFmtId="0" fontId="0" fillId="4" borderId="3" xfId="0"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34" fillId="4" borderId="3" xfId="0" applyFont="1" applyFill="1" applyBorder="1" applyAlignment="1" applyProtection="1">
      <alignment horizontal="left" vertical="center" wrapText="1"/>
    </xf>
    <xf numFmtId="9" fontId="34" fillId="4" borderId="3" xfId="0" applyNumberFormat="1" applyFont="1" applyFill="1" applyBorder="1" applyAlignment="1" applyProtection="1">
      <alignment horizontal="left" vertical="center" wrapText="1"/>
    </xf>
    <xf numFmtId="9" fontId="34" fillId="4" borderId="3" xfId="0" applyNumberFormat="1" applyFont="1" applyFill="1" applyBorder="1" applyAlignment="1" applyProtection="1">
      <alignment horizontal="left" vertical="top" wrapText="1"/>
    </xf>
    <xf numFmtId="0" fontId="34" fillId="4" borderId="3" xfId="0" applyFont="1" applyFill="1" applyBorder="1" applyAlignment="1" applyProtection="1">
      <alignment horizontal="left" vertical="top" wrapText="1"/>
    </xf>
    <xf numFmtId="0" fontId="0" fillId="7" borderId="0" xfId="0" applyFill="1" applyAlignment="1" applyProtection="1">
      <alignment horizontal="left" vertical="top" wrapText="1"/>
      <protection locked="0"/>
    </xf>
    <xf numFmtId="0" fontId="42" fillId="7" borderId="0" xfId="0" applyFont="1" applyFill="1" applyAlignment="1" applyProtection="1">
      <alignment horizontal="left" vertical="top" wrapText="1"/>
      <protection locked="0"/>
    </xf>
    <xf numFmtId="164" fontId="3" fillId="2" borderId="3" xfId="0" applyNumberFormat="1" applyFont="1" applyFill="1" applyBorder="1" applyAlignment="1" applyProtection="1">
      <alignment horizontal="center" vertical="center" wrapText="1"/>
      <protection locked="0"/>
    </xf>
    <xf numFmtId="0" fontId="34" fillId="0" borderId="3" xfId="0" applyFont="1" applyFill="1" applyBorder="1" applyAlignment="1" applyProtection="1">
      <alignment horizontal="left" vertical="center" wrapText="1"/>
      <protection locked="0"/>
    </xf>
    <xf numFmtId="9" fontId="34" fillId="0" borderId="3" xfId="0" applyNumberFormat="1" applyFont="1" applyFill="1" applyBorder="1" applyAlignment="1" applyProtection="1">
      <alignment horizontal="left" vertical="center" wrapText="1"/>
      <protection locked="0"/>
    </xf>
    <xf numFmtId="0" fontId="0" fillId="0" borderId="3" xfId="0" applyFill="1" applyBorder="1" applyAlignment="1" applyProtection="1">
      <alignment horizontal="left" vertical="top" wrapText="1"/>
      <protection locked="0"/>
    </xf>
    <xf numFmtId="164" fontId="20" fillId="17" borderId="3" xfId="0" applyNumberFormat="1"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wrapText="1"/>
      <protection locked="0"/>
    </xf>
    <xf numFmtId="0" fontId="4" fillId="7" borderId="0" xfId="0" applyFont="1" applyFill="1" applyAlignment="1" applyProtection="1">
      <alignment horizontal="left" vertical="top" wrapText="1"/>
      <protection locked="0"/>
    </xf>
    <xf numFmtId="0" fontId="60" fillId="7" borderId="0" xfId="0" applyFont="1" applyFill="1" applyAlignment="1" applyProtection="1">
      <alignment horizontal="left" vertical="top" wrapText="1"/>
      <protection locked="0"/>
    </xf>
    <xf numFmtId="0" fontId="45" fillId="7" borderId="0" xfId="0" applyFont="1" applyFill="1" applyAlignment="1" applyProtection="1">
      <alignment horizontal="left" vertical="top" wrapText="1"/>
      <protection locked="0"/>
    </xf>
    <xf numFmtId="0" fontId="62" fillId="7"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2" fillId="0" borderId="0" xfId="0" applyFont="1" applyAlignment="1" applyProtection="1">
      <alignment horizontal="left" vertical="top" wrapText="1"/>
      <protection locked="0"/>
    </xf>
    <xf numFmtId="0" fontId="1" fillId="0" borderId="3" xfId="0" applyFont="1" applyFill="1" applyBorder="1" applyAlignment="1" applyProtection="1">
      <alignment horizontal="center" vertical="center" wrapText="1"/>
      <protection locked="0"/>
    </xf>
    <xf numFmtId="49" fontId="34" fillId="0" borderId="3" xfId="4" applyNumberFormat="1" applyFont="1" applyFill="1" applyBorder="1" applyAlignment="1" applyProtection="1">
      <alignment horizontal="left" vertical="center" wrapText="1"/>
      <protection locked="0"/>
    </xf>
    <xf numFmtId="0" fontId="1" fillId="7" borderId="4"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protection locked="0"/>
    </xf>
    <xf numFmtId="0" fontId="19" fillId="4" borderId="52" xfId="0" applyFont="1" applyFill="1" applyBorder="1" applyAlignment="1" applyProtection="1">
      <alignment horizontal="center" vertical="center" wrapText="1"/>
    </xf>
    <xf numFmtId="0" fontId="39" fillId="7" borderId="3" xfId="0" applyFont="1" applyFill="1" applyBorder="1" applyAlignment="1" applyProtection="1">
      <alignment horizontal="center" vertical="center" wrapText="1"/>
    </xf>
    <xf numFmtId="0" fontId="2" fillId="9" borderId="8" xfId="2" applyFont="1" applyFill="1" applyAlignment="1">
      <alignment horizontal="center" vertical="center" wrapText="1"/>
    </xf>
    <xf numFmtId="0" fontId="58" fillId="8" borderId="49" xfId="3" applyFont="1" applyFill="1" applyBorder="1" applyAlignment="1" applyProtection="1">
      <alignment horizontal="center" vertical="center" wrapText="1"/>
    </xf>
    <xf numFmtId="0" fontId="58" fillId="8" borderId="50" xfId="3" applyFont="1" applyFill="1" applyBorder="1" applyAlignment="1" applyProtection="1">
      <alignment horizontal="center" vertical="center" wrapText="1"/>
    </xf>
    <xf numFmtId="0" fontId="58" fillId="8" borderId="51" xfId="3" applyFont="1" applyFill="1" applyBorder="1" applyAlignment="1" applyProtection="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8" borderId="9"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11" borderId="8" xfId="2" applyFont="1" applyFill="1" applyAlignment="1">
      <alignment horizontal="center" vertical="center" wrapText="1"/>
    </xf>
    <xf numFmtId="1" fontId="59" fillId="8" borderId="33" xfId="0" applyNumberFormat="1" applyFont="1" applyFill="1" applyBorder="1" applyAlignment="1" applyProtection="1">
      <alignment horizontal="left" vertical="center" wrapText="1"/>
    </xf>
    <xf numFmtId="1" fontId="59" fillId="8" borderId="34" xfId="0" applyNumberFormat="1" applyFont="1" applyFill="1" applyBorder="1" applyAlignment="1" applyProtection="1">
      <alignment horizontal="left" vertical="center" wrapText="1"/>
    </xf>
    <xf numFmtId="1" fontId="59" fillId="8" borderId="35" xfId="0" applyNumberFormat="1" applyFont="1" applyFill="1" applyBorder="1" applyAlignment="1" applyProtection="1">
      <alignment horizontal="left" vertical="center" wrapText="1"/>
    </xf>
    <xf numFmtId="10" fontId="21" fillId="5"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6" fillId="8" borderId="33" xfId="0" applyFont="1" applyFill="1" applyBorder="1" applyAlignment="1">
      <alignment horizontal="left" vertical="center" wrapText="1"/>
    </xf>
    <xf numFmtId="0" fontId="46" fillId="8" borderId="34" xfId="0" applyFont="1" applyFill="1" applyBorder="1" applyAlignment="1">
      <alignment horizontal="left" vertical="center" wrapText="1"/>
    </xf>
    <xf numFmtId="0" fontId="46" fillId="8" borderId="35" xfId="0" applyFont="1" applyFill="1" applyBorder="1" applyAlignment="1">
      <alignment horizontal="left" vertical="center" wrapText="1"/>
    </xf>
    <xf numFmtId="0" fontId="46" fillId="8" borderId="36" xfId="0" applyFont="1" applyFill="1" applyBorder="1" applyAlignment="1">
      <alignment horizontal="left" vertical="center" wrapText="1"/>
    </xf>
    <xf numFmtId="0" fontId="46" fillId="8" borderId="0" xfId="0" applyFont="1" applyFill="1" applyBorder="1" applyAlignment="1">
      <alignment horizontal="left" vertical="center" wrapText="1"/>
    </xf>
    <xf numFmtId="0" fontId="46" fillId="8" borderId="37" xfId="0" applyFont="1" applyFill="1" applyBorder="1" applyAlignment="1">
      <alignment horizontal="left" vertical="center" wrapText="1"/>
    </xf>
    <xf numFmtId="0" fontId="46" fillId="8" borderId="38" xfId="0" applyFont="1" applyFill="1" applyBorder="1" applyAlignment="1">
      <alignment horizontal="left" vertical="center" wrapText="1"/>
    </xf>
    <xf numFmtId="0" fontId="46" fillId="8" borderId="39" xfId="0" applyFont="1" applyFill="1" applyBorder="1" applyAlignment="1">
      <alignment horizontal="left" vertical="center" wrapText="1"/>
    </xf>
    <xf numFmtId="0" fontId="46" fillId="8"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21" fillId="3"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46" fillId="7" borderId="29" xfId="0" applyFont="1" applyFill="1" applyBorder="1" applyAlignment="1">
      <alignment horizontal="center" vertical="center" wrapText="1"/>
    </xf>
    <xf numFmtId="0" fontId="46" fillId="7" borderId="30" xfId="0" applyFont="1" applyFill="1" applyBorder="1" applyAlignment="1">
      <alignment horizontal="center" vertical="center" wrapText="1"/>
    </xf>
    <xf numFmtId="0" fontId="31" fillId="15" borderId="19" xfId="0" applyFont="1" applyFill="1" applyBorder="1" applyAlignment="1">
      <alignment horizontal="center" vertical="center" wrapText="1"/>
    </xf>
    <xf numFmtId="0" fontId="31" fillId="15"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xf numFmtId="1" fontId="11" fillId="8"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4649">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0.96153846153846156</c:v>
                </c:pt>
                <c:pt idx="1">
                  <c:v>0.96261682242990654</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3.8461538461538464E-2</c:v>
                </c:pt>
                <c:pt idx="1">
                  <c:v>3.7383177570093455E-2</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28055960"/>
        <c:axId val="328051256"/>
      </c:lineChart>
      <c:catAx>
        <c:axId val="328055960"/>
        <c:scaling>
          <c:orientation val="minMax"/>
        </c:scaling>
        <c:delete val="0"/>
        <c:axPos val="b"/>
        <c:numFmt formatCode="General" sourceLinked="0"/>
        <c:majorTickMark val="out"/>
        <c:minorTickMark val="none"/>
        <c:tickLblPos val="nextTo"/>
        <c:txPr>
          <a:bodyPr/>
          <a:lstStyle/>
          <a:p>
            <a:pPr>
              <a:defRPr lang="en-US"/>
            </a:pPr>
            <a:endParaRPr lang="en-US"/>
          </a:p>
        </c:txPr>
        <c:crossAx val="328051256"/>
        <c:crosses val="autoZero"/>
        <c:auto val="1"/>
        <c:lblAlgn val="ctr"/>
        <c:lblOffset val="100"/>
        <c:noMultiLvlLbl val="0"/>
      </c:catAx>
      <c:valAx>
        <c:axId val="328051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0559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Ref>
          </c:cat>
          <c:val>
            <c:numRef>
              <c:f>'4. CHARTS BY PRIORITY'!$BA$23:$BA$25</c:f>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Ref>
          </c:cat>
          <c:val>
            <c:numRef>
              <c:f>'4. CHARTS BY PRIORITY'!$BB$23:$BB$25</c:f>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Ref>
          </c:cat>
          <c:val>
            <c:numRef>
              <c:f>'4. CHARTS BY PRIORITY'!$BC$23:$BC$25</c:f>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PRIORITY'!$AZ$23:$BC$23</c:f>
            </c:numRef>
          </c:val>
          <c:smooth val="0"/>
          <c:extLst xmlns:c16r2="http://schemas.microsoft.com/office/drawing/2015/06/chart">
            <c:ext xmlns:c16="http://schemas.microsoft.com/office/drawing/2014/chart" uri="{C3380CC4-5D6E-409C-BE32-E72D297353CC}">
              <c16:uniqueId val="{00000002-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ser>
          <c:idx val="1"/>
          <c:order val="1"/>
          <c:tx>
            <c:strRef>
              <c:f>'4.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PRIORITY'!$AZ$24:$BC$24</c:f>
            </c:numRef>
          </c:val>
          <c:smooth val="0"/>
          <c:extLst xmlns:c16r2="http://schemas.microsoft.com/office/drawing/2015/06/chart">
            <c:ext xmlns:c16="http://schemas.microsoft.com/office/drawing/2014/chart" uri="{C3380CC4-5D6E-409C-BE32-E72D297353CC}">
              <c16:uniqueId val="{00000005-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ser>
          <c:idx val="2"/>
          <c:order val="2"/>
          <c:tx>
            <c:strRef>
              <c:f>'4.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PRIORITY'!$AZ$25:$BC$25</c:f>
            </c:numRef>
          </c:val>
          <c:smooth val="0"/>
          <c:extLst xmlns:c16r2="http://schemas.microsoft.com/office/drawing/2015/06/chart">
            <c:ext xmlns:c16="http://schemas.microsoft.com/office/drawing/2014/chart" uri="{C3380CC4-5D6E-409C-BE32-E72D297353CC}">
              <c16:uniqueId val="{00000008-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dLbls>
          <c:showLegendKey val="0"/>
          <c:showVal val="1"/>
          <c:showCatName val="0"/>
          <c:showSerName val="0"/>
          <c:showPercent val="0"/>
          <c:showBubbleSize val="0"/>
        </c:dLbls>
        <c:marker val="1"/>
        <c:smooth val="0"/>
        <c:axId val="328051648"/>
        <c:axId val="328052040"/>
      </c:lineChart>
      <c:catAx>
        <c:axId val="328051648"/>
        <c:scaling>
          <c:orientation val="minMax"/>
        </c:scaling>
        <c:delete val="0"/>
        <c:axPos val="b"/>
        <c:numFmt formatCode="General" sourceLinked="0"/>
        <c:majorTickMark val="out"/>
        <c:minorTickMark val="none"/>
        <c:tickLblPos val="nextTo"/>
        <c:txPr>
          <a:bodyPr/>
          <a:lstStyle/>
          <a:p>
            <a:pPr>
              <a:defRPr lang="en-US"/>
            </a:pPr>
            <a:endParaRPr lang="en-US"/>
          </a:p>
        </c:txPr>
        <c:crossAx val="328052040"/>
        <c:crosses val="autoZero"/>
        <c:auto val="1"/>
        <c:lblAlgn val="ctr"/>
        <c:lblOffset val="100"/>
        <c:noMultiLvlLbl val="0"/>
      </c:catAx>
      <c:valAx>
        <c:axId val="3280520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051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layout/>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'6. CHARTS BY PORTFOLIO'!$AZ$7:$BC$7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78519480"/>
        <c:axId val="478519872"/>
      </c:lineChart>
      <c:catAx>
        <c:axId val="478519480"/>
        <c:scaling>
          <c:orientation val="minMax"/>
        </c:scaling>
        <c:delete val="0"/>
        <c:axPos val="b"/>
        <c:majorTickMark val="out"/>
        <c:minorTickMark val="none"/>
        <c:tickLblPos val="nextTo"/>
        <c:txPr>
          <a:bodyPr/>
          <a:lstStyle/>
          <a:p>
            <a:pPr>
              <a:defRPr lang="en-US"/>
            </a:pPr>
            <a:endParaRPr lang="en-US"/>
          </a:p>
        </c:txPr>
        <c:crossAx val="478519872"/>
        <c:crosses val="autoZero"/>
        <c:auto val="1"/>
        <c:lblAlgn val="ctr"/>
        <c:lblOffset val="100"/>
        <c:noMultiLvlLbl val="0"/>
      </c:catAx>
      <c:valAx>
        <c:axId val="4785198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85194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0.94444444444444442</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5.5555555555555552E-2</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78520656"/>
        <c:axId val="327120656"/>
      </c:lineChart>
      <c:catAx>
        <c:axId val="478520656"/>
        <c:scaling>
          <c:orientation val="minMax"/>
        </c:scaling>
        <c:delete val="0"/>
        <c:axPos val="b"/>
        <c:numFmt formatCode="General" sourceLinked="0"/>
        <c:majorTickMark val="out"/>
        <c:minorTickMark val="none"/>
        <c:tickLblPos val="nextTo"/>
        <c:txPr>
          <a:bodyPr/>
          <a:lstStyle/>
          <a:p>
            <a:pPr>
              <a:defRPr lang="en-US"/>
            </a:pPr>
            <a:endParaRPr lang="en-US"/>
          </a:p>
        </c:txPr>
        <c:crossAx val="327120656"/>
        <c:crosses val="autoZero"/>
        <c:auto val="1"/>
        <c:lblAlgn val="ctr"/>
        <c:lblOffset val="100"/>
        <c:noMultiLvlLbl val="0"/>
      </c:catAx>
      <c:valAx>
        <c:axId val="3271206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85206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0.91666666666666674</c:v>
                </c:pt>
                <c:pt idx="1">
                  <c:v>0.9375</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8.3333333333333329E-2</c:v>
                </c:pt>
                <c:pt idx="1">
                  <c:v>6.25E-2</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79632648"/>
        <c:axId val="479625200"/>
      </c:lineChart>
      <c:catAx>
        <c:axId val="479632648"/>
        <c:scaling>
          <c:orientation val="minMax"/>
        </c:scaling>
        <c:delete val="0"/>
        <c:axPos val="b"/>
        <c:numFmt formatCode="General" sourceLinked="0"/>
        <c:majorTickMark val="out"/>
        <c:minorTickMark val="none"/>
        <c:tickLblPos val="nextTo"/>
        <c:txPr>
          <a:bodyPr/>
          <a:lstStyle/>
          <a:p>
            <a:pPr>
              <a:defRPr lang="en-US"/>
            </a:pPr>
            <a:endParaRPr lang="en-US"/>
          </a:p>
        </c:txPr>
        <c:crossAx val="479625200"/>
        <c:crosses val="autoZero"/>
        <c:auto val="1"/>
        <c:lblAlgn val="ctr"/>
        <c:lblOffset val="100"/>
        <c:noMultiLvlLbl val="0"/>
      </c:catAx>
      <c:valAx>
        <c:axId val="4796252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9632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0.875</c:v>
                </c:pt>
                <c:pt idx="1">
                  <c:v>0.91666666666666674</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0.125</c:v>
                </c:pt>
                <c:pt idx="1">
                  <c:v>8.3333333333333329E-2</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79627944"/>
        <c:axId val="479627552"/>
      </c:lineChart>
      <c:catAx>
        <c:axId val="479627944"/>
        <c:scaling>
          <c:orientation val="minMax"/>
        </c:scaling>
        <c:delete val="0"/>
        <c:axPos val="b"/>
        <c:numFmt formatCode="General" sourceLinked="0"/>
        <c:majorTickMark val="out"/>
        <c:minorTickMark val="none"/>
        <c:tickLblPos val="nextTo"/>
        <c:txPr>
          <a:bodyPr/>
          <a:lstStyle/>
          <a:p>
            <a:pPr>
              <a:defRPr lang="en-US"/>
            </a:pPr>
            <a:endParaRPr lang="en-US"/>
          </a:p>
        </c:txPr>
        <c:crossAx val="479627552"/>
        <c:crosses val="autoZero"/>
        <c:auto val="1"/>
        <c:lblAlgn val="ctr"/>
        <c:lblOffset val="100"/>
        <c:noMultiLvlLbl val="0"/>
      </c:catAx>
      <c:valAx>
        <c:axId val="47962755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796279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0.875</c:v>
                </c:pt>
                <c:pt idx="1">
                  <c:v>0</c:v>
                </c:pt>
                <c:pt idx="2">
                  <c:v>0.125</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0.91666666666666663</c:v>
                </c:pt>
                <c:pt idx="1">
                  <c:v>0.91666666666666663</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8.3333333333333329E-2</c:v>
                </c:pt>
                <c:pt idx="1">
                  <c:v>8.3333333333333329E-2</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28052824"/>
        <c:axId val="328053216"/>
      </c:lineChart>
      <c:catAx>
        <c:axId val="328052824"/>
        <c:scaling>
          <c:orientation val="minMax"/>
        </c:scaling>
        <c:delete val="0"/>
        <c:axPos val="b"/>
        <c:numFmt formatCode="General" sourceLinked="0"/>
        <c:majorTickMark val="out"/>
        <c:minorTickMark val="none"/>
        <c:tickLblPos val="nextTo"/>
        <c:txPr>
          <a:bodyPr/>
          <a:lstStyle/>
          <a:p>
            <a:pPr>
              <a:defRPr lang="en-US"/>
            </a:pPr>
            <a:endParaRPr lang="en-US"/>
          </a:p>
        </c:txPr>
        <c:crossAx val="328053216"/>
        <c:crosses val="autoZero"/>
        <c:auto val="1"/>
        <c:lblAlgn val="ctr"/>
        <c:lblOffset val="100"/>
        <c:noMultiLvlLbl val="0"/>
      </c:catAx>
      <c:valAx>
        <c:axId val="3280532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0528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0.94444444444444442</c:v>
                </c:pt>
                <c:pt idx="1">
                  <c:v>0</c:v>
                </c:pt>
                <c:pt idx="2">
                  <c:v>5.5555555555555552E-2</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28054000"/>
        <c:axId val="328054392"/>
      </c:lineChart>
      <c:catAx>
        <c:axId val="328054000"/>
        <c:scaling>
          <c:orientation val="minMax"/>
        </c:scaling>
        <c:delete val="0"/>
        <c:axPos val="b"/>
        <c:numFmt formatCode="General" sourceLinked="0"/>
        <c:majorTickMark val="out"/>
        <c:minorTickMark val="none"/>
        <c:tickLblPos val="nextTo"/>
        <c:txPr>
          <a:bodyPr/>
          <a:lstStyle/>
          <a:p>
            <a:pPr>
              <a:defRPr lang="en-US"/>
            </a:pPr>
            <a:endParaRPr lang="en-US"/>
          </a:p>
        </c:txPr>
        <c:crossAx val="328054392"/>
        <c:crosses val="autoZero"/>
        <c:auto val="1"/>
        <c:lblAlgn val="ctr"/>
        <c:lblOffset val="100"/>
        <c:noMultiLvlLbl val="0"/>
      </c:catAx>
      <c:valAx>
        <c:axId val="3280543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0540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79552312"/>
        <c:axId val="479554272"/>
      </c:lineChart>
      <c:catAx>
        <c:axId val="479552312"/>
        <c:scaling>
          <c:orientation val="minMax"/>
        </c:scaling>
        <c:delete val="0"/>
        <c:axPos val="b"/>
        <c:numFmt formatCode="General" sourceLinked="0"/>
        <c:majorTickMark val="out"/>
        <c:minorTickMark val="none"/>
        <c:tickLblPos val="nextTo"/>
        <c:txPr>
          <a:bodyPr/>
          <a:lstStyle/>
          <a:p>
            <a:pPr>
              <a:defRPr lang="en-US"/>
            </a:pPr>
            <a:endParaRPr lang="en-US"/>
          </a:p>
        </c:txPr>
        <c:crossAx val="479554272"/>
        <c:crosses val="autoZero"/>
        <c:auto val="1"/>
        <c:lblAlgn val="ctr"/>
        <c:lblOffset val="100"/>
        <c:noMultiLvlLbl val="0"/>
      </c:catAx>
      <c:valAx>
        <c:axId val="47955427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795523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81050128"/>
        <c:axId val="481051304"/>
      </c:lineChart>
      <c:catAx>
        <c:axId val="481050128"/>
        <c:scaling>
          <c:orientation val="minMax"/>
        </c:scaling>
        <c:delete val="0"/>
        <c:axPos val="b"/>
        <c:numFmt formatCode="General" sourceLinked="0"/>
        <c:majorTickMark val="out"/>
        <c:minorTickMark val="none"/>
        <c:tickLblPos val="nextTo"/>
        <c:txPr>
          <a:bodyPr/>
          <a:lstStyle/>
          <a:p>
            <a:pPr>
              <a:defRPr lang="en-US"/>
            </a:pPr>
            <a:endParaRPr lang="en-US"/>
          </a:p>
        </c:txPr>
        <c:crossAx val="481051304"/>
        <c:crosses val="autoZero"/>
        <c:auto val="1"/>
        <c:lblAlgn val="ctr"/>
        <c:lblOffset val="100"/>
        <c:noMultiLvlLbl val="0"/>
      </c:catAx>
      <c:valAx>
        <c:axId val="48105130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10501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0.96153846153846156</c:v>
                </c:pt>
                <c:pt idx="1">
                  <c:v>0</c:v>
                </c:pt>
                <c:pt idx="2">
                  <c:v>3.8461538461538464E-2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0.90909090909090906</c:v>
                </c:pt>
                <c:pt idx="1">
                  <c:v>0.92307692307692313</c:v>
                </c:pt>
                <c:pt idx="2">
                  <c:v>0</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9.0909090909090912E-2</c:v>
                </c:pt>
                <c:pt idx="1">
                  <c:v>7.6923076923076927E-2</c:v>
                </c:pt>
                <c:pt idx="2">
                  <c:v>0</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81052480"/>
        <c:axId val="481051696"/>
      </c:lineChart>
      <c:catAx>
        <c:axId val="481052480"/>
        <c:scaling>
          <c:orientation val="minMax"/>
        </c:scaling>
        <c:delete val="0"/>
        <c:axPos val="b"/>
        <c:numFmt formatCode="General" sourceLinked="0"/>
        <c:majorTickMark val="out"/>
        <c:minorTickMark val="none"/>
        <c:tickLblPos val="nextTo"/>
        <c:txPr>
          <a:bodyPr/>
          <a:lstStyle/>
          <a:p>
            <a:pPr>
              <a:defRPr lang="en-US"/>
            </a:pPr>
            <a:endParaRPr lang="en-US"/>
          </a:p>
        </c:txPr>
        <c:crossAx val="481051696"/>
        <c:crosses val="autoZero"/>
        <c:auto val="1"/>
        <c:lblAlgn val="ctr"/>
        <c:lblOffset val="100"/>
        <c:noMultiLvlLbl val="0"/>
      </c:catAx>
      <c:valAx>
        <c:axId val="48105169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10524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Ref>
          </c:cat>
          <c:val>
            <c:numRef>
              <c:f>'4. CHARTS BY PRIORITY'!$AZ$23:$AZ$25</c:f>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0.96261682242990654</c:v>
                </c:pt>
                <c:pt idx="1">
                  <c:v>0</c:v>
                </c:pt>
                <c:pt idx="2">
                  <c:v>3.7383177570093455E-2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128"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2" sqref="A2"/>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434</v>
      </c>
      <c r="B1" s="21"/>
      <c r="C1" s="12"/>
      <c r="D1" s="12"/>
      <c r="E1" s="12"/>
      <c r="F1" s="12"/>
      <c r="G1" s="12"/>
      <c r="H1" s="12"/>
      <c r="I1" s="12"/>
    </row>
    <row r="2" spans="1:9" s="13" customFormat="1" ht="27" customHeight="1" thickTop="1" thickBot="1">
      <c r="A2" s="19" t="s">
        <v>72</v>
      </c>
      <c r="B2" s="20"/>
      <c r="C2" s="17"/>
      <c r="D2" s="17"/>
      <c r="E2" s="17"/>
      <c r="F2" s="25" t="s">
        <v>50</v>
      </c>
      <c r="G2" s="18" t="s">
        <v>213</v>
      </c>
      <c r="H2" s="18" t="s">
        <v>214</v>
      </c>
      <c r="I2" s="18" t="s">
        <v>215</v>
      </c>
    </row>
    <row r="3" spans="1:9" s="13" customFormat="1" ht="27" customHeight="1" thickTop="1" thickBot="1">
      <c r="A3" s="19" t="s">
        <v>78</v>
      </c>
      <c r="B3" s="20"/>
      <c r="C3" s="17"/>
      <c r="D3" s="17"/>
      <c r="E3" s="17"/>
      <c r="F3" s="25" t="s">
        <v>68</v>
      </c>
      <c r="G3" s="25" t="s">
        <v>69</v>
      </c>
      <c r="H3" s="25" t="s">
        <v>70</v>
      </c>
      <c r="I3" s="25" t="s">
        <v>71</v>
      </c>
    </row>
    <row r="4" spans="1:9" s="13" customFormat="1" ht="27" customHeight="1" thickTop="1" thickBot="1">
      <c r="A4" s="19" t="s">
        <v>73</v>
      </c>
      <c r="B4" s="20"/>
      <c r="C4" s="20"/>
      <c r="D4" s="20"/>
      <c r="E4" s="20"/>
      <c r="F4" s="25" t="s">
        <v>51</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52</v>
      </c>
      <c r="D7" s="39" t="s">
        <v>58</v>
      </c>
      <c r="E7" s="37"/>
      <c r="F7" s="36"/>
      <c r="G7" s="40" t="s">
        <v>59</v>
      </c>
      <c r="H7" s="40" t="s">
        <v>60</v>
      </c>
    </row>
    <row r="8" spans="1:9" s="29" customFormat="1" ht="17.25" thickTop="1" thickBot="1">
      <c r="A8" s="461" t="s">
        <v>61</v>
      </c>
      <c r="B8" s="464" t="s">
        <v>53</v>
      </c>
      <c r="C8" s="27" t="s">
        <v>54</v>
      </c>
      <c r="D8" s="27" t="s">
        <v>54</v>
      </c>
      <c r="E8" s="28"/>
      <c r="F8" s="458" t="s">
        <v>76</v>
      </c>
      <c r="G8" s="27" t="s">
        <v>219</v>
      </c>
      <c r="H8" s="27" t="s">
        <v>219</v>
      </c>
    </row>
    <row r="9" spans="1:9" s="29" customFormat="1" ht="17.25" thickTop="1" thickBot="1">
      <c r="A9" s="462"/>
      <c r="B9" s="464"/>
      <c r="C9" s="27" t="s">
        <v>55</v>
      </c>
      <c r="D9" s="27" t="s">
        <v>55</v>
      </c>
      <c r="E9" s="28"/>
      <c r="F9" s="459"/>
      <c r="G9" s="27" t="s">
        <v>220</v>
      </c>
      <c r="H9" s="27" t="s">
        <v>220</v>
      </c>
    </row>
    <row r="10" spans="1:9" s="29" customFormat="1" ht="17.25" thickTop="1" thickBot="1">
      <c r="A10" s="462"/>
      <c r="B10" s="464"/>
      <c r="C10" s="27" t="s">
        <v>56</v>
      </c>
      <c r="D10" s="27" t="s">
        <v>56</v>
      </c>
      <c r="E10" s="28"/>
      <c r="F10" s="459"/>
      <c r="G10" s="27" t="s">
        <v>221</v>
      </c>
      <c r="H10" s="27" t="s">
        <v>221</v>
      </c>
    </row>
    <row r="11" spans="1:9" s="29" customFormat="1" ht="17.25" thickTop="1" thickBot="1">
      <c r="A11" s="462"/>
      <c r="B11" s="464"/>
      <c r="C11" s="27" t="s">
        <v>57</v>
      </c>
      <c r="D11" s="27" t="s">
        <v>57</v>
      </c>
      <c r="E11" s="28"/>
      <c r="F11" s="460"/>
      <c r="G11" s="27" t="s">
        <v>222</v>
      </c>
      <c r="H11" s="27" t="s">
        <v>222</v>
      </c>
    </row>
    <row r="12" spans="1:9" s="29" customFormat="1" ht="6" customHeight="1" thickTop="1" thickBot="1">
      <c r="A12" s="462"/>
      <c r="B12" s="26"/>
      <c r="C12" s="26"/>
      <c r="D12" s="26"/>
      <c r="E12" s="28"/>
      <c r="F12" s="26"/>
      <c r="G12" s="32"/>
      <c r="H12" s="32"/>
    </row>
    <row r="13" spans="1:9" s="29" customFormat="1" ht="17.25" thickTop="1" thickBot="1">
      <c r="A13" s="462"/>
      <c r="B13" s="464" t="s">
        <v>216</v>
      </c>
      <c r="C13" s="27" t="s">
        <v>54</v>
      </c>
      <c r="D13" s="27" t="s">
        <v>54</v>
      </c>
      <c r="E13" s="28"/>
      <c r="F13" s="458" t="s">
        <v>91</v>
      </c>
      <c r="G13" s="27" t="s">
        <v>219</v>
      </c>
      <c r="H13" s="27" t="s">
        <v>219</v>
      </c>
    </row>
    <row r="14" spans="1:9" s="29" customFormat="1" ht="17.25" thickTop="1" thickBot="1">
      <c r="A14" s="462"/>
      <c r="B14" s="464"/>
      <c r="C14" s="27" t="s">
        <v>55</v>
      </c>
      <c r="D14" s="27" t="s">
        <v>55</v>
      </c>
      <c r="E14" s="28"/>
      <c r="F14" s="459"/>
      <c r="G14" s="27" t="s">
        <v>220</v>
      </c>
      <c r="H14" s="27" t="s">
        <v>220</v>
      </c>
    </row>
    <row r="15" spans="1:9" s="29" customFormat="1" ht="17.25" thickTop="1" thickBot="1">
      <c r="A15" s="462"/>
      <c r="B15" s="464"/>
      <c r="C15" s="27" t="s">
        <v>56</v>
      </c>
      <c r="D15" s="27" t="s">
        <v>56</v>
      </c>
      <c r="E15" s="28"/>
      <c r="F15" s="459"/>
      <c r="G15" s="27" t="s">
        <v>221</v>
      </c>
      <c r="H15" s="27" t="s">
        <v>221</v>
      </c>
    </row>
    <row r="16" spans="1:9" s="29" customFormat="1" ht="17.25" thickTop="1" thickBot="1">
      <c r="A16" s="462"/>
      <c r="B16" s="464"/>
      <c r="C16" s="27" t="s">
        <v>57</v>
      </c>
      <c r="D16" s="27" t="s">
        <v>57</v>
      </c>
      <c r="E16" s="28"/>
      <c r="F16" s="460"/>
      <c r="G16" s="27" t="s">
        <v>222</v>
      </c>
      <c r="H16" s="27" t="s">
        <v>222</v>
      </c>
    </row>
    <row r="17" spans="1:8" s="29" customFormat="1" ht="6" customHeight="1" thickTop="1" thickBot="1">
      <c r="A17" s="462"/>
      <c r="B17" s="26"/>
      <c r="C17" s="26"/>
      <c r="D17" s="26"/>
      <c r="E17" s="28"/>
      <c r="F17" s="26"/>
      <c r="G17" s="26"/>
      <c r="H17" s="26"/>
    </row>
    <row r="18" spans="1:8" s="29" customFormat="1" ht="17.25" customHeight="1" thickTop="1" thickBot="1">
      <c r="A18" s="462"/>
      <c r="B18" s="464" t="s">
        <v>217</v>
      </c>
      <c r="C18" s="27" t="s">
        <v>54</v>
      </c>
      <c r="D18" s="27" t="s">
        <v>54</v>
      </c>
      <c r="E18" s="28"/>
      <c r="F18" s="454" t="s">
        <v>270</v>
      </c>
      <c r="G18" s="27" t="s">
        <v>219</v>
      </c>
      <c r="H18" s="27" t="s">
        <v>219</v>
      </c>
    </row>
    <row r="19" spans="1:8" s="29" customFormat="1" ht="17.25" thickTop="1" thickBot="1">
      <c r="A19" s="462"/>
      <c r="B19" s="464"/>
      <c r="C19" s="27" t="s">
        <v>55</v>
      </c>
      <c r="D19" s="27" t="s">
        <v>55</v>
      </c>
      <c r="E19" s="28"/>
      <c r="F19" s="454"/>
      <c r="G19" s="27" t="s">
        <v>220</v>
      </c>
      <c r="H19" s="27" t="s">
        <v>220</v>
      </c>
    </row>
    <row r="20" spans="1:8" s="29" customFormat="1" ht="17.25" thickTop="1" thickBot="1">
      <c r="A20" s="462"/>
      <c r="B20" s="464"/>
      <c r="C20" s="27" t="s">
        <v>56</v>
      </c>
      <c r="D20" s="27" t="s">
        <v>56</v>
      </c>
      <c r="E20" s="28"/>
      <c r="F20" s="454"/>
      <c r="G20" s="27" t="s">
        <v>221</v>
      </c>
      <c r="H20" s="27" t="s">
        <v>221</v>
      </c>
    </row>
    <row r="21" spans="1:8" s="29" customFormat="1" ht="17.25" thickTop="1" thickBot="1">
      <c r="A21" s="462"/>
      <c r="B21" s="464"/>
      <c r="C21" s="27" t="s">
        <v>57</v>
      </c>
      <c r="D21" s="27" t="s">
        <v>57</v>
      </c>
      <c r="E21" s="28"/>
      <c r="F21" s="454"/>
      <c r="G21" s="27" t="s">
        <v>222</v>
      </c>
      <c r="H21" s="27" t="s">
        <v>222</v>
      </c>
    </row>
    <row r="22" spans="1:8" s="29" customFormat="1" ht="6" customHeight="1" thickTop="1" thickBot="1">
      <c r="A22" s="462"/>
      <c r="B22" s="26"/>
      <c r="C22" s="26"/>
      <c r="D22" s="26"/>
      <c r="E22" s="28"/>
      <c r="F22" s="26"/>
      <c r="G22" s="26"/>
      <c r="H22" s="26"/>
    </row>
    <row r="23" spans="1:8" s="29" customFormat="1" ht="17.25" customHeight="1" thickTop="1" thickBot="1">
      <c r="A23" s="462"/>
      <c r="B23" s="464" t="s">
        <v>218</v>
      </c>
      <c r="C23" s="27" t="s">
        <v>54</v>
      </c>
      <c r="D23" s="27" t="s">
        <v>54</v>
      </c>
      <c r="E23" s="28"/>
      <c r="F23" s="454" t="s">
        <v>244</v>
      </c>
      <c r="G23" s="27" t="s">
        <v>219</v>
      </c>
      <c r="H23" s="27" t="s">
        <v>219</v>
      </c>
    </row>
    <row r="24" spans="1:8" s="29" customFormat="1" ht="17.25" thickTop="1" thickBot="1">
      <c r="A24" s="462"/>
      <c r="B24" s="464"/>
      <c r="C24" s="27" t="s">
        <v>55</v>
      </c>
      <c r="D24" s="27" t="s">
        <v>55</v>
      </c>
      <c r="E24" s="28"/>
      <c r="F24" s="454"/>
      <c r="G24" s="27" t="s">
        <v>220</v>
      </c>
      <c r="H24" s="27" t="s">
        <v>220</v>
      </c>
    </row>
    <row r="25" spans="1:8" s="29" customFormat="1" ht="17.25" thickTop="1" thickBot="1">
      <c r="A25" s="462"/>
      <c r="B25" s="464"/>
      <c r="C25" s="27" t="s">
        <v>56</v>
      </c>
      <c r="D25" s="27" t="s">
        <v>56</v>
      </c>
      <c r="E25" s="28"/>
      <c r="F25" s="454"/>
      <c r="G25" s="27" t="s">
        <v>221</v>
      </c>
      <c r="H25" s="27" t="s">
        <v>221</v>
      </c>
    </row>
    <row r="26" spans="1:8" s="29" customFormat="1" ht="17.25" thickTop="1" thickBot="1">
      <c r="A26" s="463"/>
      <c r="B26" s="464"/>
      <c r="C26" s="27" t="s">
        <v>57</v>
      </c>
      <c r="D26" s="27" t="s">
        <v>57</v>
      </c>
      <c r="E26" s="28"/>
      <c r="F26" s="454"/>
      <c r="G26" s="27" t="s">
        <v>222</v>
      </c>
      <c r="H26" s="27" t="s">
        <v>222</v>
      </c>
    </row>
    <row r="27" spans="1:8" ht="6" customHeight="1" thickTop="1" thickBot="1">
      <c r="A27" s="14"/>
      <c r="B27" s="14"/>
      <c r="C27" s="14"/>
      <c r="D27" s="14"/>
      <c r="E27" s="14"/>
      <c r="F27" s="26"/>
      <c r="G27" s="26"/>
      <c r="H27" s="26"/>
    </row>
    <row r="28" spans="1:8" ht="17.25" thickTop="1" thickBot="1">
      <c r="F28" s="454" t="s">
        <v>245</v>
      </c>
      <c r="G28" s="27" t="s">
        <v>219</v>
      </c>
      <c r="H28" s="27" t="s">
        <v>219</v>
      </c>
    </row>
    <row r="29" spans="1:8" ht="17.25" thickTop="1" thickBot="1">
      <c r="F29" s="454"/>
      <c r="G29" s="27" t="s">
        <v>220</v>
      </c>
      <c r="H29" s="27" t="s">
        <v>220</v>
      </c>
    </row>
    <row r="30" spans="1:8" ht="17.25" customHeight="1" thickTop="1" thickBot="1">
      <c r="A30" s="455" t="s">
        <v>234</v>
      </c>
      <c r="F30" s="454"/>
      <c r="G30" s="27" t="s">
        <v>221</v>
      </c>
      <c r="H30" s="27" t="s">
        <v>221</v>
      </c>
    </row>
    <row r="31" spans="1:8" ht="19.5" customHeight="1" thickTop="1" thickBot="1">
      <c r="A31" s="456"/>
      <c r="F31" s="454"/>
      <c r="G31" s="27" t="s">
        <v>222</v>
      </c>
      <c r="H31" s="27" t="s">
        <v>222</v>
      </c>
    </row>
    <row r="32" spans="1:8" ht="6" customHeight="1" thickTop="1" thickBot="1">
      <c r="A32" s="456"/>
      <c r="F32" s="26"/>
      <c r="G32" s="26"/>
      <c r="H32" s="26"/>
    </row>
    <row r="33" spans="1:8" ht="19.5" customHeight="1" thickTop="1" thickBot="1">
      <c r="A33" s="456"/>
      <c r="F33" s="454" t="s">
        <v>38</v>
      </c>
      <c r="G33" s="27" t="s">
        <v>219</v>
      </c>
      <c r="H33" s="27" t="s">
        <v>219</v>
      </c>
    </row>
    <row r="34" spans="1:8" ht="19.5" customHeight="1" thickTop="1" thickBot="1">
      <c r="A34" s="456"/>
      <c r="F34" s="454"/>
      <c r="G34" s="27" t="s">
        <v>220</v>
      </c>
      <c r="H34" s="27" t="s">
        <v>220</v>
      </c>
    </row>
    <row r="35" spans="1:8" ht="19.5" customHeight="1" thickTop="1" thickBot="1">
      <c r="A35" s="457"/>
      <c r="F35" s="454"/>
      <c r="G35" s="27" t="s">
        <v>221</v>
      </c>
      <c r="H35" s="27" t="s">
        <v>221</v>
      </c>
    </row>
    <row r="36" spans="1:8" ht="16.5" thickBot="1">
      <c r="F36" s="454"/>
      <c r="G36" s="27" t="s">
        <v>222</v>
      </c>
      <c r="H36" s="27" t="s">
        <v>222</v>
      </c>
    </row>
    <row r="37" spans="1:8" ht="6" customHeight="1" thickTop="1" thickBot="1">
      <c r="F37" s="26"/>
      <c r="G37" s="26"/>
      <c r="H37" s="26"/>
    </row>
    <row r="38" spans="1:8" ht="16.5" customHeight="1" thickTop="1" thickBot="1">
      <c r="F38" s="454" t="s">
        <v>271</v>
      </c>
      <c r="G38" s="27" t="s">
        <v>219</v>
      </c>
      <c r="H38" s="27" t="s">
        <v>219</v>
      </c>
    </row>
    <row r="39" spans="1:8" ht="17.25" thickTop="1" thickBot="1">
      <c r="F39" s="454"/>
      <c r="G39" s="27" t="s">
        <v>220</v>
      </c>
      <c r="H39" s="27" t="s">
        <v>220</v>
      </c>
    </row>
    <row r="40" spans="1:8" ht="17.25" thickTop="1" thickBot="1">
      <c r="F40" s="454"/>
      <c r="G40" s="27" t="s">
        <v>221</v>
      </c>
      <c r="H40" s="27" t="s">
        <v>221</v>
      </c>
    </row>
    <row r="41" spans="1:8" ht="17.25" thickTop="1" thickBot="1">
      <c r="F41" s="454"/>
      <c r="G41" s="27" t="s">
        <v>222</v>
      </c>
      <c r="H41" s="27" t="s">
        <v>222</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437</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PRIORITY'!Q6+'3. % BY PRIORITY'!Q7</f>
        <v>0</v>
      </c>
      <c r="D5" s="167" t="e">
        <f>'3. % BY PRIORITY'!U6</f>
        <v>#DIV/0!</v>
      </c>
      <c r="E5" s="127">
        <f>'3. % BY PRIORITY'!Q9</f>
        <v>0</v>
      </c>
      <c r="F5" s="123" t="e">
        <f>'3. % BY PRIORITY'!U9</f>
        <v>#DIV/0!</v>
      </c>
      <c r="G5" s="128">
        <f>'3. % BY PRIORITY'!Q13+'3. % BY PRIORITY'!Q14</f>
        <v>0</v>
      </c>
      <c r="H5" s="125" t="e">
        <f>'3. % BY PRIORITY'!U13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PRIORITY'!Q28+'3. % BY PRIORITY'!Q29</f>
        <v>0</v>
      </c>
      <c r="D7" s="167" t="e">
        <f>'3. % BY PRIORITY'!U28</f>
        <v>#DIV/0!</v>
      </c>
      <c r="E7" s="129">
        <f>'3. % BY PRIORITY'!Q31</f>
        <v>0</v>
      </c>
      <c r="F7" s="123" t="e">
        <f>'3. % BY PRIORITY'!U31</f>
        <v>#DIV/0!</v>
      </c>
      <c r="G7" s="128">
        <f>'3. % BY PRIORITY'!Q35+'3. % BY PRIORITY'!Q36</f>
        <v>0</v>
      </c>
      <c r="H7" s="125" t="e">
        <f>'3. % BY PRIORITY'!U35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PRIORITY'!Q50+'3. % BY PRIORITY'!Q51</f>
        <v>0</v>
      </c>
      <c r="D8" s="167" t="e">
        <f>'3. % BY PRIORITY'!U50</f>
        <v>#DIV/0!</v>
      </c>
      <c r="E8" s="129">
        <f>'3. % BY PRIORITY'!Q53</f>
        <v>0</v>
      </c>
      <c r="F8" s="123" t="e">
        <f>'3. % BY PRIORITY'!U53</f>
        <v>#DIV/0!</v>
      </c>
      <c r="G8" s="128">
        <f>'3. % BY PRIORITY'!Q57+'3. % BY PRIORITY'!Q58</f>
        <v>0</v>
      </c>
      <c r="H8" s="125" t="e">
        <f>'3. % BY PRIORITY'!U57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PRIORITY'!Q72+'3. % BY PRIORITY'!Q73</f>
        <v>0</v>
      </c>
      <c r="D9" s="167" t="e">
        <f>'3. % BY PRIORITY'!U72</f>
        <v>#DIV/0!</v>
      </c>
      <c r="E9" s="129">
        <f>'3. % BY PRIORITY'!Q75</f>
        <v>0</v>
      </c>
      <c r="F9" s="123" t="e">
        <f>'3. % BY PRIORITY'!U75</f>
        <v>#DIV/0!</v>
      </c>
      <c r="G9" s="128">
        <f>'3. % BY PRIORITY'!Q79+'3. % BY PRIORITY'!Q80</f>
        <v>0</v>
      </c>
      <c r="H9" s="125" t="e">
        <f>'3. % BY PRIORITY'!U79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PORTFOLIO'!Q6+'5. % BY PORTFOLIO'!Q7</f>
        <v>0</v>
      </c>
      <c r="D11" s="167" t="e">
        <f>'5. % BY PORTFOLIO'!U6</f>
        <v>#DIV/0!</v>
      </c>
      <c r="E11" s="129">
        <f>'5. % BY PORTFOLIO'!Q9</f>
        <v>0</v>
      </c>
      <c r="F11" s="123" t="e">
        <f>'5. % BY PORTFOLIO'!U9</f>
        <v>#DIV/0!</v>
      </c>
      <c r="G11" s="128">
        <f>'5. % BY PORTFOLIO'!Q13+'5. % BY PORTFOLIO'!Q14</f>
        <v>0</v>
      </c>
      <c r="H11" s="125" t="e">
        <f>'5. % BY PORTFOLIO'!U13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PORTFOLIO'!Q29+'5. % BY PORTFOLIO'!Q30</f>
        <v>0</v>
      </c>
      <c r="D12" s="167" t="e">
        <f>'5. % BY PORTFOLIO'!U29</f>
        <v>#DIV/0!</v>
      </c>
      <c r="E12" s="130">
        <f>'5. % BY PORTFOLIO'!Q32</f>
        <v>0</v>
      </c>
      <c r="F12" s="123" t="e">
        <f>'5. % BY PORTFOLIO'!U32</f>
        <v>#DIV/0!</v>
      </c>
      <c r="G12" s="128">
        <f>'5. % BY PORTFOLIO'!Q36+'5. % BY PORTFOLIO'!Q37</f>
        <v>0</v>
      </c>
      <c r="H12" s="125" t="e">
        <f>'5. % BY PORTFOLIO'!U36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PORTFOLIO'!Q51+'5. % BY PORTFOLIO'!Q52</f>
        <v>0</v>
      </c>
      <c r="D13" s="167" t="e">
        <f>'5. % BY PORTFOLIO'!U51</f>
        <v>#DIV/0!</v>
      </c>
      <c r="E13" s="130">
        <f>'5. % BY PORTFOLIO'!Q54</f>
        <v>0</v>
      </c>
      <c r="F13" s="123" t="e">
        <f>'5. % BY PORTFOLIO'!U54</f>
        <v>#DIV/0!</v>
      </c>
      <c r="G13" s="128">
        <f>'5. % BY PORTFOLIO'!Q58+'5. % BY PORTFOLIO'!Q59</f>
        <v>0</v>
      </c>
      <c r="H13" s="125" t="e">
        <f>'5. % BY PORTFOLIO'!U58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PORTFOLIO'!Q73+'5. % BY PORTFOLIO'!Q74</f>
        <v>0</v>
      </c>
      <c r="D14" s="167" t="e">
        <f>'5. % BY PORTFOLIO'!U73</f>
        <v>#DIV/0!</v>
      </c>
      <c r="E14" s="130">
        <f>'5. % BY PORTFOLIO'!Q76</f>
        <v>0</v>
      </c>
      <c r="F14" s="123" t="e">
        <f>'5. % BY PORTFOLIO'!U76</f>
        <v>#DIV/0!</v>
      </c>
      <c r="G14" s="128">
        <f>'5. % BY PORTFOLIO'!Q80+'5. % BY PORTFOLIO'!Q81</f>
        <v>0</v>
      </c>
      <c r="H14" s="125" t="e">
        <f>'5. % BY PORTFOLIO'!U80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PORTFOLIO'!Q95+'5. % BY PORTFOLIO'!Q96</f>
        <v>0</v>
      </c>
      <c r="D15" s="167" t="e">
        <f>'5. % BY PORTFOLIO'!U95</f>
        <v>#DIV/0!</v>
      </c>
      <c r="E15" s="130">
        <f>'5. % BY PORTFOLIO'!Q98</f>
        <v>0</v>
      </c>
      <c r="F15" s="123" t="e">
        <f>'5. % BY PORTFOLIO'!U98</f>
        <v>#DIV/0!</v>
      </c>
      <c r="G15" s="128">
        <f>'5. % BY PORTFOLIO'!Q102+'5. % BY PORTFOLIO'!Q103</f>
        <v>0</v>
      </c>
      <c r="H15" s="125" t="e">
        <f>'5. % BY PORTFOLIO'!U102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PORTFOLIO'!Q117+'5. % BY PORTFOLIO'!Q118</f>
        <v>0</v>
      </c>
      <c r="D16" s="167" t="e">
        <f>'5. % BY PORTFOLIO'!U117</f>
        <v>#DIV/0!</v>
      </c>
      <c r="E16" s="130">
        <f>'5. % BY PORTFOLIO'!Q120</f>
        <v>0</v>
      </c>
      <c r="F16" s="123" t="e">
        <f>'5. % BY PORTFOLIO'!U120</f>
        <v>#DIV/0!</v>
      </c>
      <c r="G16" s="128">
        <f>'5. % BY PORTFOLIO'!Q124+'5. % BY PORTFOLIO'!Q125</f>
        <v>0</v>
      </c>
      <c r="H16" s="125" t="e">
        <f>'5. % BY PORTFOLIO'!U124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PORTFOLIO'!Q139+'5. % BY PORTFOLIO'!Q140</f>
        <v>0</v>
      </c>
      <c r="D17" s="167" t="e">
        <f>'5. % BY PORTFOLIO'!U139</f>
        <v>#DIV/0!</v>
      </c>
      <c r="E17" s="130">
        <f>'5. % BY PORTFOLIO'!Q142</f>
        <v>0</v>
      </c>
      <c r="F17" s="123" t="e">
        <f>'5. % BY PORTFOLIO'!U142</f>
        <v>#DIV/0!</v>
      </c>
      <c r="G17" s="128">
        <f>'5. % BY PORTFOLIO'!Q146+'5. % BY PORTFOLIO'!Q147</f>
        <v>0</v>
      </c>
      <c r="H17" s="125" t="e">
        <f>'5. % BY PORTFOLIO'!U146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438</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PRIORITY'!X6+'3. % BY PRIORITY'!X7</f>
        <v>0</v>
      </c>
      <c r="D5" s="167" t="e">
        <f>'3. % BY PRIORITY'!AB6</f>
        <v>#DIV/0!</v>
      </c>
      <c r="E5" s="127">
        <f>'3. % BY PRIORITY'!X9+'3. % BY PRIORITY'!X10+'3. % BY PRIORITY'!X11</f>
        <v>0</v>
      </c>
      <c r="F5" s="123" t="e">
        <f>'3. % BY PRIORITY'!AB9</f>
        <v>#DIV/0!</v>
      </c>
      <c r="G5" s="128">
        <f>'3. % BY PRIORITY'!X13+'3. % BY PRIORITY'!X14</f>
        <v>0</v>
      </c>
      <c r="H5" s="125" t="e">
        <f>'3. % BY PRIORITY'!AB13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PRIORITY'!X28+'3. % BY PRIORITY'!X29</f>
        <v>0</v>
      </c>
      <c r="D7" s="167" t="e">
        <f>'3. % BY PRIORITY'!AB28</f>
        <v>#DIV/0!</v>
      </c>
      <c r="E7" s="129">
        <f>'3. % BY PRIORITY'!X31+'3. % BY PRIORITY'!X32+'3. % BY PRIORITY'!X33</f>
        <v>0</v>
      </c>
      <c r="F7" s="123" t="e">
        <f>'3. % BY PRIORITY'!AB31</f>
        <v>#DIV/0!</v>
      </c>
      <c r="G7" s="128">
        <f>'3. % BY PRIORITY'!X35+'3. % BY PRIORITY'!X36</f>
        <v>0</v>
      </c>
      <c r="H7" s="125" t="e">
        <f>'3. % BY PRIORITY'!AB35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PRIORITY'!X50+'3. % BY PRIORITY'!X51</f>
        <v>0</v>
      </c>
      <c r="D8" s="167" t="e">
        <f>'3. % BY PRIORITY'!AB50</f>
        <v>#DIV/0!</v>
      </c>
      <c r="E8" s="129">
        <f>'3. % BY PRIORITY'!X53+'3. % BY PRIORITY'!X54+'3. % BY PRIORITY'!X55</f>
        <v>0</v>
      </c>
      <c r="F8" s="123" t="e">
        <f>'3. % BY PRIORITY'!AB53</f>
        <v>#DIV/0!</v>
      </c>
      <c r="G8" s="128">
        <f>'3. % BY PRIORITY'!X57+'3. % BY PRIORITY'!X58</f>
        <v>0</v>
      </c>
      <c r="H8" s="125" t="e">
        <f>'3. % BY PRIORITY'!AB57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PRIORITY'!X72+'3. % BY PRIORITY'!X73</f>
        <v>0</v>
      </c>
      <c r="D9" s="167" t="e">
        <f>'3. % BY PRIORITY'!AB72</f>
        <v>#DIV/0!</v>
      </c>
      <c r="E9" s="129">
        <f>'3. % BY PRIORITY'!X75+'3. % BY PRIORITY'!X76+'3. % BY PRIORITY'!X77</f>
        <v>0</v>
      </c>
      <c r="F9" s="123" t="e">
        <f>'3. % BY PRIORITY'!AB75</f>
        <v>#DIV/0!</v>
      </c>
      <c r="G9" s="128">
        <f>'3. % BY PRIORITY'!X79+'3. % BY PRIORITY'!X80</f>
        <v>0</v>
      </c>
      <c r="H9" s="125" t="e">
        <f>'3. % BY PRIORITY'!AB79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PORTFOLIO'!X6+'5. % BY PORTFOLIO'!X7</f>
        <v>0</v>
      </c>
      <c r="D11" s="167" t="e">
        <f>'5. % BY PORTFOLIO'!AB6</f>
        <v>#DIV/0!</v>
      </c>
      <c r="E11" s="129">
        <f>'5. % BY PORTFOLIO'!X9+'5. % BY PORTFOLIO'!X10+'5. % BY PORTFOLIO'!X11</f>
        <v>0</v>
      </c>
      <c r="F11" s="123" t="e">
        <f>'5. % BY PORTFOLIO'!AB9</f>
        <v>#DIV/0!</v>
      </c>
      <c r="G11" s="128">
        <f>'5. % BY PORTFOLIO'!X13+'5. % BY PORTFOLIO'!X14</f>
        <v>0</v>
      </c>
      <c r="H11" s="125" t="e">
        <f>'5. % BY PORTFOLIO'!AB13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PORTFOLIO'!X29+'5. % BY PORTFOLIO'!X30</f>
        <v>0</v>
      </c>
      <c r="D12" s="167" t="e">
        <f>'5. % BY PORTFOLIO'!AB29</f>
        <v>#DIV/0!</v>
      </c>
      <c r="E12" s="130">
        <f>'5. % BY PORTFOLIO'!X32+'5. % BY PORTFOLIO'!X33+'5. % BY PORTFOLIO'!X34</f>
        <v>0</v>
      </c>
      <c r="F12" s="123" t="e">
        <f>'5. % BY PORTFOLIO'!AB32</f>
        <v>#DIV/0!</v>
      </c>
      <c r="G12" s="128">
        <f>'5. % BY PORTFOLIO'!X36+'5. % BY PORTFOLIO'!X37</f>
        <v>0</v>
      </c>
      <c r="H12" s="125" t="e">
        <f>'5. % BY PORTFOLIO'!AB36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PORTFOLIO'!X51+'5. % BY PORTFOLIO'!X52</f>
        <v>0</v>
      </c>
      <c r="D13" s="167" t="e">
        <f>'5. % BY PORTFOLIO'!AB51</f>
        <v>#DIV/0!</v>
      </c>
      <c r="E13" s="130">
        <f>'5. % BY PORTFOLIO'!X54+'5. % BY PORTFOLIO'!X55+'5. % BY PORTFOLIO'!X56</f>
        <v>0</v>
      </c>
      <c r="F13" s="123" t="e">
        <f>'5. % BY PORTFOLIO'!AB54</f>
        <v>#DIV/0!</v>
      </c>
      <c r="G13" s="128">
        <f>'5. % BY PORTFOLIO'!X58+'5. % BY PORTFOLIO'!X59</f>
        <v>0</v>
      </c>
      <c r="H13" s="125" t="e">
        <f>'5. % BY PORTFOLIO'!AB58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PORTFOLIO'!X73+'5. % BY PORTFOLIO'!X74</f>
        <v>0</v>
      </c>
      <c r="D14" s="167" t="e">
        <f>'5. % BY PORTFOLIO'!AB73</f>
        <v>#DIV/0!</v>
      </c>
      <c r="E14" s="130">
        <f>'5. % BY PORTFOLIO'!X76+'5. % BY PORTFOLIO'!X77+'5. % BY PORTFOLIO'!X78</f>
        <v>0</v>
      </c>
      <c r="F14" s="123" t="e">
        <f>'5. % BY PORTFOLIO'!AB76</f>
        <v>#DIV/0!</v>
      </c>
      <c r="G14" s="128">
        <f>'5. % BY PORTFOLIO'!X80+'5. % BY PORTFOLIO'!X81</f>
        <v>0</v>
      </c>
      <c r="H14" s="125" t="e">
        <f>'5. % BY PORTFOLIO'!AB80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PORTFOLIO'!X95+'5. % BY PORTFOLIO'!X96</f>
        <v>0</v>
      </c>
      <c r="D15" s="167" t="e">
        <f>'5. % BY PORTFOLIO'!AB95</f>
        <v>#DIV/0!</v>
      </c>
      <c r="E15" s="130">
        <f>'5. % BY PORTFOLIO'!X98+'5. % BY PORTFOLIO'!X99+'5. % BY PORTFOLIO'!X100</f>
        <v>0</v>
      </c>
      <c r="F15" s="123" t="e">
        <f>'5. % BY PORTFOLIO'!AB98</f>
        <v>#DIV/0!</v>
      </c>
      <c r="G15" s="128">
        <f>'5. % BY PORTFOLIO'!X102+'5. % BY PORTFOLIO'!X103</f>
        <v>0</v>
      </c>
      <c r="H15" s="125" t="e">
        <f>'5. % BY PORTFOLIO'!AB102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PORTFOLIO'!X117+'5. % BY PORTFOLIO'!X118</f>
        <v>0</v>
      </c>
      <c r="D16" s="167" t="e">
        <f>'5. % BY PORTFOLIO'!AB117</f>
        <v>#DIV/0!</v>
      </c>
      <c r="E16" s="130">
        <f>'5. % BY PORTFOLIO'!X120+'5. % BY PORTFOLIO'!X121+'5. % BY PORTFOLIO'!X122</f>
        <v>0</v>
      </c>
      <c r="F16" s="123" t="e">
        <f>'5. % BY PORTFOLIO'!AB120</f>
        <v>#DIV/0!</v>
      </c>
      <c r="G16" s="128">
        <f>'5. % BY PORTFOLIO'!X124+'5. % BY PORTFOLIO'!X125</f>
        <v>0</v>
      </c>
      <c r="H16" s="125" t="e">
        <f>'5. % BY PORTFOLIO'!AB124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PORTFOLIO'!X139+'5. % BY PORTFOLIO'!X140</f>
        <v>0</v>
      </c>
      <c r="D17" s="167" t="e">
        <f>'5. % BY PORTFOLIO'!AB139</f>
        <v>#DIV/0!</v>
      </c>
      <c r="E17" s="130">
        <f>'5. % BY PORTFOLIO'!X142+'5. % BY PORTFOLIO'!X143+'5. % BY PORTFOLIO'!X144</f>
        <v>0</v>
      </c>
      <c r="F17" s="123" t="e">
        <f>'5. % BY PORTFOLIO'!AB142</f>
        <v>#DIV/0!</v>
      </c>
      <c r="G17" s="128">
        <f>'5. % BY PORTFOLIO'!X146+'5. % BY PORTFOLIO'!X147</f>
        <v>0</v>
      </c>
      <c r="H17" s="125" t="e">
        <f>'5. % BY PORTFOLIO'!AB146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28" t="s">
        <v>62</v>
      </c>
    </row>
    <row r="2" spans="1:7" ht="24" customHeight="1">
      <c r="A2" s="500" t="s">
        <v>233</v>
      </c>
      <c r="B2" s="501"/>
      <c r="C2" s="501"/>
      <c r="D2" s="501"/>
      <c r="E2" s="501"/>
      <c r="F2" s="501"/>
      <c r="G2" s="502"/>
    </row>
    <row r="3" spans="1:7" ht="24" customHeight="1">
      <c r="A3" s="503"/>
      <c r="B3" s="504"/>
      <c r="C3" s="504"/>
      <c r="D3" s="504"/>
      <c r="E3" s="504"/>
      <c r="F3" s="504"/>
      <c r="G3" s="505"/>
    </row>
    <row r="4" spans="1:7" ht="24" customHeight="1" thickBot="1">
      <c r="A4" s="506"/>
      <c r="B4" s="507"/>
      <c r="C4" s="507"/>
      <c r="D4" s="507"/>
      <c r="E4" s="507"/>
      <c r="F4" s="507"/>
      <c r="G4" s="508"/>
    </row>
    <row r="5" spans="1:7">
      <c r="A5" s="228" t="s">
        <v>426</v>
      </c>
      <c r="B5" t="s">
        <v>274</v>
      </c>
    </row>
    <row r="7" spans="1:7">
      <c r="A7" s="228" t="s">
        <v>232</v>
      </c>
      <c r="B7" t="s">
        <v>275</v>
      </c>
    </row>
    <row r="8" spans="1:7">
      <c r="A8" s="230" t="s">
        <v>195</v>
      </c>
      <c r="B8" s="229">
        <v>14</v>
      </c>
    </row>
    <row r="9" spans="1:7">
      <c r="A9" s="380" t="s">
        <v>88</v>
      </c>
      <c r="B9" s="229">
        <v>1</v>
      </c>
    </row>
    <row r="10" spans="1:7">
      <c r="A10" s="380" t="s">
        <v>95</v>
      </c>
      <c r="B10" s="229">
        <v>7</v>
      </c>
    </row>
    <row r="11" spans="1:7">
      <c r="A11" s="380" t="s">
        <v>272</v>
      </c>
      <c r="B11" s="229">
        <v>6</v>
      </c>
    </row>
    <row r="12" spans="1:7">
      <c r="A12" s="230" t="s">
        <v>196</v>
      </c>
      <c r="B12" s="229">
        <v>50</v>
      </c>
    </row>
    <row r="13" spans="1:7">
      <c r="A13" s="380" t="s">
        <v>88</v>
      </c>
      <c r="B13" s="229">
        <v>12</v>
      </c>
    </row>
    <row r="14" spans="1:7">
      <c r="A14" s="380" t="s">
        <v>93</v>
      </c>
      <c r="B14" s="229">
        <v>7</v>
      </c>
    </row>
    <row r="15" spans="1:7">
      <c r="A15" s="380" t="s">
        <v>273</v>
      </c>
      <c r="B15" s="229">
        <v>4</v>
      </c>
    </row>
    <row r="16" spans="1:7">
      <c r="A16" s="380" t="s">
        <v>77</v>
      </c>
      <c r="B16" s="229">
        <v>5</v>
      </c>
    </row>
    <row r="17" spans="1:2">
      <c r="A17" s="380" t="s">
        <v>95</v>
      </c>
      <c r="B17" s="229">
        <v>8</v>
      </c>
    </row>
    <row r="18" spans="1:2">
      <c r="A18" s="380" t="s">
        <v>272</v>
      </c>
      <c r="B18" s="229">
        <v>7</v>
      </c>
    </row>
    <row r="19" spans="1:2">
      <c r="A19" s="380" t="s">
        <v>5</v>
      </c>
      <c r="B19" s="229">
        <v>7</v>
      </c>
    </row>
    <row r="20" spans="1:2">
      <c r="A20" s="230" t="s">
        <v>194</v>
      </c>
      <c r="B20" s="229">
        <v>58</v>
      </c>
    </row>
    <row r="21" spans="1:2">
      <c r="A21" s="380" t="s">
        <v>88</v>
      </c>
      <c r="B21" s="229">
        <v>7</v>
      </c>
    </row>
    <row r="22" spans="1:2">
      <c r="A22" s="380" t="s">
        <v>93</v>
      </c>
      <c r="B22" s="229">
        <v>8</v>
      </c>
    </row>
    <row r="23" spans="1:2">
      <c r="A23" s="380" t="s">
        <v>273</v>
      </c>
      <c r="B23" s="229">
        <v>13</v>
      </c>
    </row>
    <row r="24" spans="1:2">
      <c r="A24" s="380" t="s">
        <v>77</v>
      </c>
      <c r="B24" s="229">
        <v>15</v>
      </c>
    </row>
    <row r="25" spans="1:2">
      <c r="A25" s="380" t="s">
        <v>95</v>
      </c>
      <c r="B25" s="229">
        <v>5</v>
      </c>
    </row>
    <row r="26" spans="1:2">
      <c r="A26" s="380" t="s">
        <v>272</v>
      </c>
      <c r="B26" s="229">
        <v>3</v>
      </c>
    </row>
    <row r="27" spans="1:2">
      <c r="A27" s="380" t="s">
        <v>5</v>
      </c>
      <c r="B27" s="229">
        <v>7</v>
      </c>
    </row>
    <row r="28" spans="1:2">
      <c r="A28" s="230" t="s">
        <v>230</v>
      </c>
      <c r="B28" s="229"/>
    </row>
    <row r="29" spans="1:2">
      <c r="A29" s="380" t="s">
        <v>230</v>
      </c>
      <c r="B29" s="229"/>
    </row>
    <row r="30" spans="1:2">
      <c r="A30" s="230" t="s">
        <v>231</v>
      </c>
      <c r="B30" s="229">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92"/>
  <sheetViews>
    <sheetView tabSelected="1" zoomScale="70" zoomScaleNormal="70" zoomScaleSheetLayoutView="30" workbookViewId="0">
      <pane xSplit="5" ySplit="3" topLeftCell="J4" activePane="bottomRight" state="frozen"/>
      <selection pane="topRight" activeCell="G1" sqref="G1"/>
      <selection pane="bottomLeft" activeCell="A3" sqref="A3"/>
      <selection pane="bottomRight" activeCell="A4" sqref="A4:XFD62"/>
    </sheetView>
  </sheetViews>
  <sheetFormatPr defaultColWidth="9.140625" defaultRowHeight="15.75"/>
  <cols>
    <col min="1" max="1" width="12.7109375" style="138" customWidth="1"/>
    <col min="2" max="2" width="18.85546875" style="43" customWidth="1"/>
    <col min="3" max="3" width="37" style="132" customWidth="1"/>
    <col min="4" max="4" width="37" style="133" customWidth="1"/>
    <col min="5" max="5" width="26.5703125" style="43" hidden="1" customWidth="1"/>
    <col min="6" max="7" width="39.7109375" style="132" customWidth="1"/>
    <col min="8" max="8" width="22.5703125" style="342" customWidth="1"/>
    <col min="9" max="9" width="39.7109375" style="132" customWidth="1"/>
    <col min="10" max="10" width="51.7109375" style="446" customWidth="1"/>
    <col min="11" max="12" width="39.7109375" style="446" customWidth="1"/>
    <col min="13" max="13" width="22.5703125" style="447" customWidth="1"/>
    <col min="14" max="14" width="52.5703125" style="446" customWidth="1"/>
    <col min="15" max="15" width="52.42578125" style="243" hidden="1" customWidth="1"/>
    <col min="16" max="17" width="41.85546875" style="243" hidden="1" customWidth="1"/>
    <col min="18" max="18" width="20.85546875" style="45" hidden="1" customWidth="1"/>
    <col min="19" max="19" width="66" style="355" hidden="1" customWidth="1"/>
    <col min="20" max="21" width="47.42578125" style="243" hidden="1" customWidth="1"/>
    <col min="22" max="22" width="25.28515625" style="131" hidden="1" customWidth="1"/>
    <col min="23" max="23" width="35.85546875" style="425" hidden="1" customWidth="1"/>
    <col min="24" max="24" width="22.140625" style="133" customWidth="1"/>
    <col min="25" max="26" width="22.140625" style="43" customWidth="1"/>
    <col min="27" max="27" width="23.5703125" style="133" hidden="1" customWidth="1"/>
    <col min="28" max="28" width="9.140625" style="245" hidden="1" customWidth="1"/>
    <col min="29" max="38" width="9.140625" style="322" customWidth="1"/>
    <col min="39" max="47" width="9.140625" style="322"/>
    <col min="48" max="16384" width="9.140625" style="43"/>
  </cols>
  <sheetData>
    <row r="1" spans="1:51" s="322" customFormat="1" ht="19.5" thickBot="1">
      <c r="A1" s="225" t="s">
        <v>62</v>
      </c>
      <c r="C1" s="323"/>
      <c r="D1" s="324"/>
      <c r="F1" s="323"/>
      <c r="G1" s="323"/>
      <c r="H1" s="341"/>
      <c r="I1" s="323"/>
      <c r="J1" s="433"/>
      <c r="K1" s="433"/>
      <c r="L1" s="433"/>
      <c r="M1" s="434"/>
      <c r="N1" s="433"/>
      <c r="O1" s="326"/>
      <c r="P1" s="326"/>
      <c r="Q1" s="326"/>
      <c r="R1" s="44"/>
      <c r="S1" s="354"/>
      <c r="T1" s="326"/>
      <c r="U1" s="326"/>
      <c r="V1" s="325"/>
      <c r="W1" s="411"/>
      <c r="X1" s="324"/>
      <c r="AA1" s="324"/>
      <c r="AB1" s="327"/>
    </row>
    <row r="2" spans="1:51" ht="48.75" customHeight="1" thickTop="1">
      <c r="A2" s="465" t="s">
        <v>229</v>
      </c>
      <c r="B2" s="466"/>
      <c r="C2" s="466"/>
      <c r="D2" s="467"/>
      <c r="E2" s="322"/>
      <c r="F2" s="323"/>
      <c r="G2" s="323"/>
      <c r="H2" s="341"/>
      <c r="I2" s="323"/>
      <c r="J2" s="433"/>
      <c r="K2" s="433"/>
      <c r="L2" s="433"/>
      <c r="M2" s="434"/>
      <c r="N2" s="433"/>
      <c r="O2" s="326"/>
      <c r="P2" s="326"/>
      <c r="Q2" s="326"/>
      <c r="R2" s="44"/>
      <c r="S2" s="354"/>
      <c r="T2" s="326"/>
      <c r="U2" s="326"/>
      <c r="V2" s="325"/>
      <c r="W2" s="411"/>
      <c r="X2" s="324"/>
      <c r="Y2" s="322"/>
      <c r="Z2" s="322"/>
      <c r="AA2" s="324"/>
      <c r="AB2" s="327"/>
      <c r="AV2" s="322"/>
      <c r="AW2" s="322"/>
      <c r="AX2" s="322"/>
      <c r="AY2" s="322"/>
    </row>
    <row r="3" spans="1:51" s="55" customFormat="1" ht="47.25">
      <c r="A3" s="329" t="s">
        <v>212</v>
      </c>
      <c r="B3" s="330" t="s">
        <v>104</v>
      </c>
      <c r="C3" s="331" t="s">
        <v>0</v>
      </c>
      <c r="D3" s="330" t="s">
        <v>433</v>
      </c>
      <c r="E3" s="330" t="s">
        <v>89</v>
      </c>
      <c r="F3" s="330" t="s">
        <v>422</v>
      </c>
      <c r="G3" s="330" t="s">
        <v>264</v>
      </c>
      <c r="H3" s="330" t="s">
        <v>87</v>
      </c>
      <c r="I3" s="330" t="s">
        <v>240</v>
      </c>
      <c r="J3" s="435" t="s">
        <v>246</v>
      </c>
      <c r="K3" s="435" t="s">
        <v>423</v>
      </c>
      <c r="L3" s="435" t="s">
        <v>223</v>
      </c>
      <c r="M3" s="435" t="s">
        <v>7</v>
      </c>
      <c r="N3" s="435" t="s">
        <v>224</v>
      </c>
      <c r="O3" s="330" t="s">
        <v>424</v>
      </c>
      <c r="P3" s="330" t="s">
        <v>425</v>
      </c>
      <c r="Q3" s="330" t="s">
        <v>235</v>
      </c>
      <c r="R3" s="330" t="s">
        <v>8</v>
      </c>
      <c r="S3" s="330" t="s">
        <v>241</v>
      </c>
      <c r="T3" s="330" t="s">
        <v>247</v>
      </c>
      <c r="U3" s="330" t="s">
        <v>426</v>
      </c>
      <c r="V3" s="330" t="s">
        <v>74</v>
      </c>
      <c r="W3" s="330" t="s">
        <v>242</v>
      </c>
      <c r="X3" s="330" t="s">
        <v>3</v>
      </c>
      <c r="Y3" s="330" t="s">
        <v>67</v>
      </c>
      <c r="Z3" s="330" t="s">
        <v>4</v>
      </c>
      <c r="AA3" s="330" t="s">
        <v>90</v>
      </c>
      <c r="AB3" s="329" t="s">
        <v>92</v>
      </c>
      <c r="AC3" s="146"/>
      <c r="AD3" s="146"/>
      <c r="AE3" s="146"/>
      <c r="AF3" s="146"/>
      <c r="AG3" s="146"/>
      <c r="AH3" s="146"/>
      <c r="AI3" s="146"/>
      <c r="AJ3" s="146"/>
      <c r="AK3" s="146"/>
      <c r="AL3" s="146"/>
      <c r="AM3" s="146"/>
      <c r="AN3" s="146"/>
      <c r="AO3" s="146"/>
      <c r="AP3" s="146"/>
      <c r="AQ3" s="146"/>
      <c r="AR3" s="146"/>
      <c r="AS3" s="146"/>
      <c r="AT3" s="146"/>
      <c r="AU3" s="146"/>
    </row>
    <row r="4" spans="1:51" s="247" customFormat="1" ht="21" hidden="1">
      <c r="A4" s="332" t="s">
        <v>209</v>
      </c>
      <c r="B4" s="381"/>
      <c r="C4" s="383"/>
      <c r="D4" s="381"/>
      <c r="E4" s="381"/>
      <c r="F4" s="381"/>
      <c r="G4" s="381"/>
      <c r="H4" s="381"/>
      <c r="I4" s="381"/>
      <c r="J4" s="439"/>
      <c r="K4" s="439"/>
      <c r="L4" s="439"/>
      <c r="M4" s="439"/>
      <c r="N4" s="439"/>
      <c r="O4" s="384"/>
      <c r="P4" s="384"/>
      <c r="Q4" s="384"/>
      <c r="R4" s="381"/>
      <c r="S4" s="384"/>
      <c r="T4" s="422"/>
      <c r="U4" s="384"/>
      <c r="V4" s="381"/>
      <c r="W4" s="381"/>
      <c r="X4" s="381"/>
      <c r="Y4" s="381"/>
      <c r="Z4" s="381"/>
      <c r="AA4" s="381"/>
      <c r="AB4" s="385">
        <v>1</v>
      </c>
      <c r="AC4" s="386"/>
      <c r="AD4" s="386"/>
      <c r="AE4" s="386"/>
      <c r="AF4" s="386"/>
      <c r="AG4" s="386"/>
      <c r="AH4" s="386"/>
      <c r="AI4" s="386"/>
      <c r="AJ4" s="386"/>
      <c r="AK4" s="386"/>
      <c r="AL4" s="386"/>
      <c r="AM4" s="386"/>
      <c r="AN4" s="386"/>
      <c r="AO4" s="386"/>
      <c r="AP4" s="386"/>
      <c r="AQ4" s="386"/>
      <c r="AR4" s="386"/>
      <c r="AS4" s="386"/>
      <c r="AT4" s="386"/>
      <c r="AU4" s="386"/>
    </row>
    <row r="5" spans="1:51" ht="103.5" hidden="1" customHeight="1">
      <c r="A5" s="187" t="s">
        <v>108</v>
      </c>
      <c r="B5" s="186" t="s">
        <v>101</v>
      </c>
      <c r="C5" s="166" t="s">
        <v>276</v>
      </c>
      <c r="D5" s="337" t="s">
        <v>277</v>
      </c>
      <c r="E5" s="136">
        <v>43497</v>
      </c>
      <c r="F5" s="429"/>
      <c r="G5" s="429"/>
      <c r="H5" s="134" t="s">
        <v>43</v>
      </c>
      <c r="I5" s="429" t="s">
        <v>546</v>
      </c>
      <c r="J5" s="436" t="s">
        <v>697</v>
      </c>
      <c r="K5" s="436"/>
      <c r="L5" s="436"/>
      <c r="M5" s="353" t="s">
        <v>41</v>
      </c>
      <c r="N5" s="436"/>
      <c r="O5" s="356"/>
      <c r="P5" s="356"/>
      <c r="Q5" s="356"/>
      <c r="R5" s="134" t="s">
        <v>44</v>
      </c>
      <c r="S5" s="379"/>
      <c r="T5" s="412"/>
      <c r="U5" s="412"/>
      <c r="V5" s="134" t="s">
        <v>46</v>
      </c>
      <c r="W5" s="416"/>
      <c r="X5" s="135" t="s">
        <v>194</v>
      </c>
      <c r="Y5" s="164" t="s">
        <v>77</v>
      </c>
      <c r="Z5" s="164" t="s">
        <v>329</v>
      </c>
      <c r="AA5" s="359" t="s">
        <v>400</v>
      </c>
      <c r="AB5" s="246">
        <v>2</v>
      </c>
    </row>
    <row r="6" spans="1:51" ht="103.5" hidden="1" customHeight="1">
      <c r="A6" s="187" t="s">
        <v>109</v>
      </c>
      <c r="B6" s="186" t="s">
        <v>101</v>
      </c>
      <c r="C6" s="166" t="s">
        <v>278</v>
      </c>
      <c r="D6" s="337" t="s">
        <v>470</v>
      </c>
      <c r="E6" s="136">
        <v>43282</v>
      </c>
      <c r="F6" s="429" t="s">
        <v>547</v>
      </c>
      <c r="G6" s="429"/>
      <c r="H6" s="134" t="s">
        <v>41</v>
      </c>
      <c r="I6" s="429"/>
      <c r="J6" s="436" t="s">
        <v>699</v>
      </c>
      <c r="K6" s="436"/>
      <c r="L6" s="436"/>
      <c r="M6" s="353" t="s">
        <v>40</v>
      </c>
      <c r="N6" s="436"/>
      <c r="O6" s="356"/>
      <c r="P6" s="356"/>
      <c r="Q6" s="356"/>
      <c r="R6" s="134" t="s">
        <v>44</v>
      </c>
      <c r="S6" s="379"/>
      <c r="T6" s="412"/>
      <c r="U6" s="412"/>
      <c r="V6" s="134" t="s">
        <v>46</v>
      </c>
      <c r="W6" s="416"/>
      <c r="X6" s="135" t="s">
        <v>194</v>
      </c>
      <c r="Y6" s="164" t="s">
        <v>77</v>
      </c>
      <c r="Z6" s="164" t="s">
        <v>329</v>
      </c>
      <c r="AA6" s="359" t="s">
        <v>400</v>
      </c>
      <c r="AB6" s="246">
        <v>3</v>
      </c>
    </row>
    <row r="7" spans="1:51" ht="120" hidden="1">
      <c r="A7" s="187" t="s">
        <v>110</v>
      </c>
      <c r="B7" s="186" t="s">
        <v>101</v>
      </c>
      <c r="C7" s="166" t="s">
        <v>279</v>
      </c>
      <c r="D7" s="337" t="s">
        <v>471</v>
      </c>
      <c r="E7" s="136">
        <v>43525</v>
      </c>
      <c r="F7" s="429" t="s">
        <v>548</v>
      </c>
      <c r="G7" s="429"/>
      <c r="H7" s="134" t="s">
        <v>41</v>
      </c>
      <c r="I7" s="429"/>
      <c r="J7" s="436" t="s">
        <v>698</v>
      </c>
      <c r="K7" s="438"/>
      <c r="L7" s="436"/>
      <c r="M7" s="353" t="s">
        <v>41</v>
      </c>
      <c r="N7" s="436"/>
      <c r="O7" s="356"/>
      <c r="P7" s="356"/>
      <c r="Q7" s="356"/>
      <c r="R7" s="134" t="s">
        <v>44</v>
      </c>
      <c r="S7" s="379"/>
      <c r="T7" s="412"/>
      <c r="U7" s="412"/>
      <c r="V7" s="134" t="s">
        <v>46</v>
      </c>
      <c r="W7" s="416"/>
      <c r="X7" s="135" t="s">
        <v>194</v>
      </c>
      <c r="Y7" s="164" t="s">
        <v>77</v>
      </c>
      <c r="Z7" s="164" t="s">
        <v>329</v>
      </c>
      <c r="AA7" s="359" t="s">
        <v>400</v>
      </c>
      <c r="AB7" s="246">
        <v>4</v>
      </c>
    </row>
    <row r="8" spans="1:51" ht="105" hidden="1" customHeight="1">
      <c r="A8" s="187" t="s">
        <v>111</v>
      </c>
      <c r="B8" s="186" t="s">
        <v>101</v>
      </c>
      <c r="C8" s="166" t="s">
        <v>280</v>
      </c>
      <c r="D8" s="337" t="s">
        <v>445</v>
      </c>
      <c r="E8" s="136">
        <v>43525</v>
      </c>
      <c r="F8" s="429" t="s">
        <v>549</v>
      </c>
      <c r="G8" s="429"/>
      <c r="H8" s="134" t="s">
        <v>41</v>
      </c>
      <c r="I8" s="429"/>
      <c r="J8" s="436" t="s">
        <v>700</v>
      </c>
      <c r="K8" s="436"/>
      <c r="L8" s="436"/>
      <c r="M8" s="353" t="s">
        <v>41</v>
      </c>
      <c r="N8" s="436"/>
      <c r="O8" s="356"/>
      <c r="P8" s="356"/>
      <c r="Q8" s="356"/>
      <c r="R8" s="134" t="s">
        <v>44</v>
      </c>
      <c r="S8" s="379"/>
      <c r="T8" s="412"/>
      <c r="U8" s="412"/>
      <c r="V8" s="134" t="s">
        <v>46</v>
      </c>
      <c r="W8" s="416"/>
      <c r="X8" s="135" t="s">
        <v>194</v>
      </c>
      <c r="Y8" s="164" t="s">
        <v>77</v>
      </c>
      <c r="Z8" s="164" t="s">
        <v>329</v>
      </c>
      <c r="AA8" s="359" t="s">
        <v>400</v>
      </c>
      <c r="AB8" s="246">
        <v>5</v>
      </c>
    </row>
    <row r="9" spans="1:51" ht="103.5" hidden="1" customHeight="1">
      <c r="A9" s="187" t="s">
        <v>112</v>
      </c>
      <c r="B9" s="186" t="s">
        <v>101</v>
      </c>
      <c r="C9" s="166" t="s">
        <v>248</v>
      </c>
      <c r="D9" s="337" t="s">
        <v>472</v>
      </c>
      <c r="E9" s="136">
        <v>43525</v>
      </c>
      <c r="F9" s="429" t="s">
        <v>616</v>
      </c>
      <c r="G9" s="429"/>
      <c r="H9" s="134" t="s">
        <v>41</v>
      </c>
      <c r="I9" s="429"/>
      <c r="J9" s="436" t="s">
        <v>744</v>
      </c>
      <c r="K9" s="436"/>
      <c r="L9" s="436"/>
      <c r="M9" s="353" t="s">
        <v>41</v>
      </c>
      <c r="N9" s="436"/>
      <c r="O9" s="356"/>
      <c r="P9" s="356"/>
      <c r="Q9" s="356"/>
      <c r="R9" s="134" t="s">
        <v>44</v>
      </c>
      <c r="S9" s="356"/>
      <c r="T9" s="412"/>
      <c r="U9" s="412"/>
      <c r="V9" s="134" t="s">
        <v>46</v>
      </c>
      <c r="W9" s="416"/>
      <c r="X9" s="135" t="s">
        <v>194</v>
      </c>
      <c r="Y9" s="164" t="s">
        <v>77</v>
      </c>
      <c r="Z9" s="164" t="s">
        <v>329</v>
      </c>
      <c r="AA9" s="359" t="s">
        <v>400</v>
      </c>
      <c r="AB9" s="246">
        <v>6</v>
      </c>
    </row>
    <row r="10" spans="1:51" ht="103.5" hidden="1" customHeight="1">
      <c r="A10" s="187" t="s">
        <v>113</v>
      </c>
      <c r="B10" s="186" t="s">
        <v>101</v>
      </c>
      <c r="C10" s="166" t="s">
        <v>248</v>
      </c>
      <c r="D10" s="337" t="s">
        <v>473</v>
      </c>
      <c r="E10" s="136">
        <v>43344</v>
      </c>
      <c r="F10" s="429" t="s">
        <v>550</v>
      </c>
      <c r="G10" s="429"/>
      <c r="H10" s="134" t="s">
        <v>41</v>
      </c>
      <c r="I10" s="429"/>
      <c r="J10" s="436" t="s">
        <v>703</v>
      </c>
      <c r="K10" s="436"/>
      <c r="L10" s="436"/>
      <c r="M10" s="448" t="s">
        <v>40</v>
      </c>
      <c r="N10" s="436" t="s">
        <v>702</v>
      </c>
      <c r="O10" s="356"/>
      <c r="P10" s="356"/>
      <c r="Q10" s="356"/>
      <c r="R10" s="134" t="s">
        <v>44</v>
      </c>
      <c r="S10" s="379"/>
      <c r="T10" s="412"/>
      <c r="U10" s="412"/>
      <c r="V10" s="134" t="s">
        <v>46</v>
      </c>
      <c r="W10" s="416"/>
      <c r="X10" s="135" t="s">
        <v>194</v>
      </c>
      <c r="Y10" s="164" t="s">
        <v>77</v>
      </c>
      <c r="Z10" s="164" t="s">
        <v>329</v>
      </c>
      <c r="AA10" s="359" t="s">
        <v>400</v>
      </c>
      <c r="AB10" s="246">
        <v>7</v>
      </c>
    </row>
    <row r="11" spans="1:51" ht="103.5" hidden="1" customHeight="1">
      <c r="A11" s="187" t="s">
        <v>114</v>
      </c>
      <c r="B11" s="186" t="s">
        <v>100</v>
      </c>
      <c r="C11" s="166" t="s">
        <v>248</v>
      </c>
      <c r="D11" s="337" t="s">
        <v>462</v>
      </c>
      <c r="E11" s="136">
        <v>43525</v>
      </c>
      <c r="F11" s="429"/>
      <c r="G11" s="429"/>
      <c r="H11" s="134" t="s">
        <v>43</v>
      </c>
      <c r="I11" s="429"/>
      <c r="J11" s="436"/>
      <c r="K11" s="436"/>
      <c r="L11" s="436"/>
      <c r="M11" s="353" t="s">
        <v>43</v>
      </c>
      <c r="N11" s="436"/>
      <c r="O11" s="356"/>
      <c r="P11" s="356"/>
      <c r="Q11" s="356"/>
      <c r="R11" s="134" t="s">
        <v>44</v>
      </c>
      <c r="S11" s="379"/>
      <c r="T11" s="356"/>
      <c r="U11" s="412"/>
      <c r="V11" s="134" t="s">
        <v>46</v>
      </c>
      <c r="W11" s="416"/>
      <c r="X11" s="135" t="s">
        <v>194</v>
      </c>
      <c r="Y11" s="164" t="s">
        <v>77</v>
      </c>
      <c r="Z11" s="164" t="s">
        <v>329</v>
      </c>
      <c r="AA11" s="359" t="s">
        <v>401</v>
      </c>
      <c r="AB11" s="246">
        <v>8</v>
      </c>
    </row>
    <row r="12" spans="1:51" ht="103.5" hidden="1" customHeight="1">
      <c r="A12" s="187" t="s">
        <v>115</v>
      </c>
      <c r="B12" s="186" t="s">
        <v>329</v>
      </c>
      <c r="C12" s="166" t="s">
        <v>248</v>
      </c>
      <c r="D12" s="337" t="s">
        <v>504</v>
      </c>
      <c r="E12" s="136">
        <v>43525</v>
      </c>
      <c r="F12" s="429"/>
      <c r="G12" s="429"/>
      <c r="H12" s="134" t="s">
        <v>43</v>
      </c>
      <c r="I12" s="429"/>
      <c r="J12" s="436"/>
      <c r="K12" s="436"/>
      <c r="L12" s="436"/>
      <c r="M12" s="353" t="s">
        <v>43</v>
      </c>
      <c r="N12" s="436"/>
      <c r="O12" s="356"/>
      <c r="P12" s="356"/>
      <c r="Q12" s="356"/>
      <c r="R12" s="134" t="s">
        <v>44</v>
      </c>
      <c r="S12" s="379"/>
      <c r="T12" s="412"/>
      <c r="U12" s="412"/>
      <c r="V12" s="134" t="s">
        <v>46</v>
      </c>
      <c r="W12" s="416"/>
      <c r="X12" s="135" t="s">
        <v>194</v>
      </c>
      <c r="Y12" s="164" t="s">
        <v>77</v>
      </c>
      <c r="Z12" s="164" t="s">
        <v>329</v>
      </c>
      <c r="AA12" s="359" t="s">
        <v>402</v>
      </c>
      <c r="AB12" s="246">
        <v>9</v>
      </c>
    </row>
    <row r="13" spans="1:51" ht="103.5" hidden="1" customHeight="1">
      <c r="A13" s="187" t="s">
        <v>116</v>
      </c>
      <c r="B13" s="186" t="s">
        <v>329</v>
      </c>
      <c r="C13" s="166" t="s">
        <v>248</v>
      </c>
      <c r="D13" s="337" t="s">
        <v>505</v>
      </c>
      <c r="E13" s="136">
        <v>43525</v>
      </c>
      <c r="F13" s="429"/>
      <c r="G13" s="429"/>
      <c r="H13" s="134" t="s">
        <v>43</v>
      </c>
      <c r="I13" s="429"/>
      <c r="J13" s="436"/>
      <c r="K13" s="436"/>
      <c r="L13" s="436"/>
      <c r="M13" s="353" t="s">
        <v>43</v>
      </c>
      <c r="N13" s="436"/>
      <c r="O13" s="356"/>
      <c r="P13" s="356"/>
      <c r="Q13" s="356"/>
      <c r="R13" s="134" t="s">
        <v>44</v>
      </c>
      <c r="S13" s="379"/>
      <c r="T13" s="412"/>
      <c r="U13" s="412"/>
      <c r="V13" s="134" t="s">
        <v>46</v>
      </c>
      <c r="W13" s="416"/>
      <c r="X13" s="135" t="s">
        <v>194</v>
      </c>
      <c r="Y13" s="164" t="s">
        <v>77</v>
      </c>
      <c r="Z13" s="164" t="s">
        <v>329</v>
      </c>
      <c r="AA13" s="359" t="s">
        <v>402</v>
      </c>
      <c r="AB13" s="246">
        <v>10</v>
      </c>
    </row>
    <row r="14" spans="1:51" ht="103.5" hidden="1" customHeight="1">
      <c r="A14" s="187" t="s">
        <v>117</v>
      </c>
      <c r="B14" s="186" t="s">
        <v>103</v>
      </c>
      <c r="C14" s="166" t="s">
        <v>281</v>
      </c>
      <c r="D14" s="350" t="s">
        <v>468</v>
      </c>
      <c r="E14" s="136">
        <v>43525</v>
      </c>
      <c r="F14" s="429" t="s">
        <v>590</v>
      </c>
      <c r="G14" s="429"/>
      <c r="H14" s="134" t="s">
        <v>41</v>
      </c>
      <c r="I14" s="429"/>
      <c r="J14" s="436" t="s">
        <v>725</v>
      </c>
      <c r="K14" s="436"/>
      <c r="L14" s="436"/>
      <c r="M14" s="353" t="s">
        <v>41</v>
      </c>
      <c r="N14" s="436"/>
      <c r="O14" s="356"/>
      <c r="P14" s="356"/>
      <c r="Q14" s="356"/>
      <c r="R14" s="134" t="s">
        <v>44</v>
      </c>
      <c r="S14" s="379"/>
      <c r="T14" s="412"/>
      <c r="U14" s="357"/>
      <c r="V14" s="134" t="s">
        <v>46</v>
      </c>
      <c r="W14" s="416"/>
      <c r="X14" s="135" t="s">
        <v>194</v>
      </c>
      <c r="Y14" s="164" t="s">
        <v>77</v>
      </c>
      <c r="Z14" s="164" t="s">
        <v>329</v>
      </c>
      <c r="AA14" s="359" t="s">
        <v>403</v>
      </c>
      <c r="AB14" s="246">
        <v>11</v>
      </c>
    </row>
    <row r="15" spans="1:51" ht="103.5" hidden="1" customHeight="1">
      <c r="A15" s="187" t="s">
        <v>118</v>
      </c>
      <c r="B15" s="186" t="s">
        <v>105</v>
      </c>
      <c r="C15" s="166" t="s">
        <v>249</v>
      </c>
      <c r="D15" s="337" t="s">
        <v>282</v>
      </c>
      <c r="E15" s="136">
        <v>43525</v>
      </c>
      <c r="F15" s="429">
        <v>0.37</v>
      </c>
      <c r="G15" s="429">
        <v>2.95</v>
      </c>
      <c r="H15" s="134" t="s">
        <v>41</v>
      </c>
      <c r="I15" s="429"/>
      <c r="J15" s="436">
        <v>0.64</v>
      </c>
      <c r="K15" s="436">
        <v>1.01</v>
      </c>
      <c r="L15" s="436">
        <v>2.95</v>
      </c>
      <c r="M15" s="353" t="s">
        <v>41</v>
      </c>
      <c r="N15" s="436"/>
      <c r="O15" s="356"/>
      <c r="P15" s="377"/>
      <c r="Q15" s="377"/>
      <c r="R15" s="134" t="s">
        <v>44</v>
      </c>
      <c r="S15" s="379"/>
      <c r="T15" s="412"/>
      <c r="U15" s="412"/>
      <c r="V15" s="134" t="s">
        <v>46</v>
      </c>
      <c r="W15" s="416"/>
      <c r="X15" s="135" t="s">
        <v>194</v>
      </c>
      <c r="Y15" s="164" t="s">
        <v>77</v>
      </c>
      <c r="Z15" s="164" t="s">
        <v>399</v>
      </c>
      <c r="AA15" s="359" t="s">
        <v>404</v>
      </c>
      <c r="AB15" s="246">
        <v>12</v>
      </c>
    </row>
    <row r="16" spans="1:51" ht="103.5" hidden="1" customHeight="1">
      <c r="A16" s="187" t="s">
        <v>119</v>
      </c>
      <c r="B16" s="186" t="s">
        <v>105</v>
      </c>
      <c r="C16" s="166" t="s">
        <v>283</v>
      </c>
      <c r="D16" s="337" t="s">
        <v>469</v>
      </c>
      <c r="E16" s="136">
        <v>43282</v>
      </c>
      <c r="F16" s="429" t="s">
        <v>579</v>
      </c>
      <c r="G16" s="429"/>
      <c r="H16" s="134" t="s">
        <v>41</v>
      </c>
      <c r="I16" s="429"/>
      <c r="J16" s="436" t="s">
        <v>726</v>
      </c>
      <c r="K16" s="436"/>
      <c r="L16" s="436"/>
      <c r="M16" s="353" t="s">
        <v>40</v>
      </c>
      <c r="N16" s="436" t="s">
        <v>701</v>
      </c>
      <c r="O16" s="356"/>
      <c r="P16" s="356"/>
      <c r="Q16" s="356"/>
      <c r="R16" s="134" t="s">
        <v>44</v>
      </c>
      <c r="S16" s="379"/>
      <c r="T16" s="412"/>
      <c r="U16" s="412"/>
      <c r="V16" s="134" t="s">
        <v>46</v>
      </c>
      <c r="W16" s="416"/>
      <c r="X16" s="135" t="s">
        <v>194</v>
      </c>
      <c r="Y16" s="164" t="s">
        <v>77</v>
      </c>
      <c r="Z16" s="164" t="s">
        <v>399</v>
      </c>
      <c r="AA16" s="359" t="s">
        <v>404</v>
      </c>
      <c r="AB16" s="246">
        <v>13</v>
      </c>
    </row>
    <row r="17" spans="1:28" ht="103.5" hidden="1" customHeight="1">
      <c r="A17" s="187" t="s">
        <v>120</v>
      </c>
      <c r="B17" s="186" t="s">
        <v>105</v>
      </c>
      <c r="C17" s="166" t="s">
        <v>284</v>
      </c>
      <c r="D17" s="337" t="s">
        <v>285</v>
      </c>
      <c r="E17" s="136">
        <v>43525</v>
      </c>
      <c r="F17" s="429" t="s">
        <v>541</v>
      </c>
      <c r="G17" s="429" t="s">
        <v>541</v>
      </c>
      <c r="H17" s="134" t="s">
        <v>41</v>
      </c>
      <c r="I17" s="429"/>
      <c r="J17" s="436">
        <v>10.66</v>
      </c>
      <c r="K17" s="436">
        <v>12</v>
      </c>
      <c r="L17" s="436">
        <v>13</v>
      </c>
      <c r="M17" s="353" t="s">
        <v>41</v>
      </c>
      <c r="N17" s="436"/>
      <c r="O17" s="356"/>
      <c r="P17" s="356"/>
      <c r="Q17" s="356"/>
      <c r="R17" s="134" t="s">
        <v>44</v>
      </c>
      <c r="S17" s="379"/>
      <c r="T17" s="412"/>
      <c r="U17" s="412"/>
      <c r="V17" s="134" t="s">
        <v>46</v>
      </c>
      <c r="W17" s="416"/>
      <c r="X17" s="135" t="s">
        <v>194</v>
      </c>
      <c r="Y17" s="164" t="s">
        <v>77</v>
      </c>
      <c r="Z17" s="164" t="s">
        <v>399</v>
      </c>
      <c r="AA17" s="359" t="s">
        <v>404</v>
      </c>
      <c r="AB17" s="246">
        <v>14</v>
      </c>
    </row>
    <row r="18" spans="1:28" ht="121.5" hidden="1" customHeight="1">
      <c r="A18" s="187" t="s">
        <v>121</v>
      </c>
      <c r="B18" s="186" t="s">
        <v>269</v>
      </c>
      <c r="C18" s="166" t="s">
        <v>286</v>
      </c>
      <c r="D18" s="337" t="s">
        <v>440</v>
      </c>
      <c r="E18" s="136">
        <v>43221</v>
      </c>
      <c r="F18" s="430" t="s">
        <v>585</v>
      </c>
      <c r="G18" s="430"/>
      <c r="H18" s="134" t="s">
        <v>40</v>
      </c>
      <c r="I18" s="429" t="s">
        <v>586</v>
      </c>
      <c r="J18" s="437" t="s">
        <v>692</v>
      </c>
      <c r="K18" s="437"/>
      <c r="L18" s="437"/>
      <c r="M18" s="353" t="s">
        <v>40</v>
      </c>
      <c r="N18" s="436"/>
      <c r="O18" s="377"/>
      <c r="P18" s="356"/>
      <c r="Q18" s="356"/>
      <c r="R18" s="134" t="s">
        <v>44</v>
      </c>
      <c r="S18" s="379"/>
      <c r="T18" s="415"/>
      <c r="U18" s="415"/>
      <c r="V18" s="134" t="s">
        <v>46</v>
      </c>
      <c r="W18" s="416"/>
      <c r="X18" s="135" t="s">
        <v>194</v>
      </c>
      <c r="Y18" s="164" t="s">
        <v>77</v>
      </c>
      <c r="Z18" s="164" t="s">
        <v>399</v>
      </c>
      <c r="AA18" s="359" t="s">
        <v>405</v>
      </c>
      <c r="AB18" s="246">
        <v>15</v>
      </c>
    </row>
    <row r="19" spans="1:28" ht="103.5" hidden="1" customHeight="1">
      <c r="A19" s="187" t="s">
        <v>122</v>
      </c>
      <c r="B19" s="186" t="s">
        <v>269</v>
      </c>
      <c r="C19" s="166" t="s">
        <v>286</v>
      </c>
      <c r="D19" s="337" t="s">
        <v>441</v>
      </c>
      <c r="E19" s="136">
        <v>43374</v>
      </c>
      <c r="F19" s="430" t="s">
        <v>581</v>
      </c>
      <c r="G19" s="430"/>
      <c r="H19" s="134" t="s">
        <v>41</v>
      </c>
      <c r="I19" s="429"/>
      <c r="J19" s="437" t="s">
        <v>715</v>
      </c>
      <c r="K19" s="437"/>
      <c r="L19" s="437"/>
      <c r="M19" s="353" t="s">
        <v>40</v>
      </c>
      <c r="N19" s="436"/>
      <c r="O19" s="377"/>
      <c r="P19" s="356"/>
      <c r="Q19" s="356"/>
      <c r="R19" s="134" t="s">
        <v>44</v>
      </c>
      <c r="S19" s="379"/>
      <c r="T19" s="415"/>
      <c r="U19" s="415"/>
      <c r="V19" s="134" t="s">
        <v>46</v>
      </c>
      <c r="W19" s="416"/>
      <c r="X19" s="135" t="s">
        <v>194</v>
      </c>
      <c r="Y19" s="164" t="s">
        <v>77</v>
      </c>
      <c r="Z19" s="164" t="s">
        <v>399</v>
      </c>
      <c r="AA19" s="359" t="s">
        <v>406</v>
      </c>
      <c r="AB19" s="246">
        <v>16</v>
      </c>
    </row>
    <row r="20" spans="1:28" ht="111" hidden="1" customHeight="1">
      <c r="A20" s="187" t="s">
        <v>123</v>
      </c>
      <c r="B20" s="186" t="s">
        <v>97</v>
      </c>
      <c r="C20" s="166" t="s">
        <v>287</v>
      </c>
      <c r="D20" s="337" t="s">
        <v>514</v>
      </c>
      <c r="E20" s="136">
        <v>43525</v>
      </c>
      <c r="F20" s="429" t="s">
        <v>542</v>
      </c>
      <c r="G20" s="429"/>
      <c r="H20" s="134" t="s">
        <v>41</v>
      </c>
      <c r="I20" s="429"/>
      <c r="J20" s="436" t="s">
        <v>709</v>
      </c>
      <c r="K20" s="436"/>
      <c r="L20" s="436"/>
      <c r="M20" s="353" t="s">
        <v>41</v>
      </c>
      <c r="N20" s="436"/>
      <c r="O20" s="356"/>
      <c r="P20" s="356"/>
      <c r="Q20" s="356"/>
      <c r="R20" s="134" t="s">
        <v>44</v>
      </c>
      <c r="S20" s="379"/>
      <c r="T20" s="357"/>
      <c r="U20" s="357"/>
      <c r="V20" s="134" t="s">
        <v>46</v>
      </c>
      <c r="W20" s="357"/>
      <c r="X20" s="135" t="s">
        <v>194</v>
      </c>
      <c r="Y20" s="164" t="s">
        <v>88</v>
      </c>
      <c r="Z20" s="164" t="s">
        <v>330</v>
      </c>
      <c r="AA20" s="359" t="s">
        <v>407</v>
      </c>
      <c r="AB20" s="246">
        <v>17</v>
      </c>
    </row>
    <row r="21" spans="1:28" ht="195" hidden="1">
      <c r="A21" s="187" t="s">
        <v>124</v>
      </c>
      <c r="B21" s="186" t="s">
        <v>330</v>
      </c>
      <c r="C21" s="166" t="s">
        <v>287</v>
      </c>
      <c r="D21" s="337" t="s">
        <v>474</v>
      </c>
      <c r="E21" s="136">
        <v>43282</v>
      </c>
      <c r="F21" s="429"/>
      <c r="G21" s="429"/>
      <c r="H21" s="134" t="s">
        <v>43</v>
      </c>
      <c r="I21" s="429"/>
      <c r="J21" s="436" t="s">
        <v>747</v>
      </c>
      <c r="K21" s="436"/>
      <c r="L21" s="436"/>
      <c r="M21" s="353" t="s">
        <v>27</v>
      </c>
      <c r="N21" s="436"/>
      <c r="O21" s="356"/>
      <c r="P21" s="356"/>
      <c r="Q21" s="356"/>
      <c r="R21" s="134" t="s">
        <v>44</v>
      </c>
      <c r="S21" s="379"/>
      <c r="T21" s="412"/>
      <c r="U21" s="412"/>
      <c r="V21" s="134" t="s">
        <v>46</v>
      </c>
      <c r="W21" s="416"/>
      <c r="X21" s="135" t="s">
        <v>194</v>
      </c>
      <c r="Y21" s="164" t="s">
        <v>88</v>
      </c>
      <c r="Z21" s="164" t="s">
        <v>330</v>
      </c>
      <c r="AA21" s="359" t="s">
        <v>407</v>
      </c>
      <c r="AB21" s="246">
        <v>18</v>
      </c>
    </row>
    <row r="22" spans="1:28" ht="103.5" hidden="1" customHeight="1">
      <c r="A22" s="187" t="s">
        <v>125</v>
      </c>
      <c r="B22" s="186" t="s">
        <v>330</v>
      </c>
      <c r="C22" s="166" t="s">
        <v>287</v>
      </c>
      <c r="D22" s="337" t="s">
        <v>475</v>
      </c>
      <c r="E22" s="136">
        <v>43435</v>
      </c>
      <c r="F22" s="429"/>
      <c r="G22" s="429"/>
      <c r="H22" s="134" t="s">
        <v>43</v>
      </c>
      <c r="I22" s="429"/>
      <c r="J22" s="436" t="s">
        <v>739</v>
      </c>
      <c r="K22" s="436"/>
      <c r="L22" s="436"/>
      <c r="M22" s="448" t="s">
        <v>41</v>
      </c>
      <c r="N22" s="436" t="s">
        <v>655</v>
      </c>
      <c r="O22" s="356"/>
      <c r="P22" s="356"/>
      <c r="Q22" s="356"/>
      <c r="R22" s="134" t="s">
        <v>44</v>
      </c>
      <c r="S22" s="379"/>
      <c r="T22" s="412"/>
      <c r="U22" s="412"/>
      <c r="V22" s="134" t="s">
        <v>46</v>
      </c>
      <c r="W22" s="416"/>
      <c r="X22" s="135" t="s">
        <v>194</v>
      </c>
      <c r="Y22" s="164" t="s">
        <v>88</v>
      </c>
      <c r="Z22" s="164" t="s">
        <v>330</v>
      </c>
      <c r="AA22" s="359" t="s">
        <v>407</v>
      </c>
      <c r="AB22" s="246">
        <v>19</v>
      </c>
    </row>
    <row r="23" spans="1:28" ht="103.5" hidden="1" customHeight="1">
      <c r="A23" s="187" t="s">
        <v>126</v>
      </c>
      <c r="B23" s="186" t="s">
        <v>102</v>
      </c>
      <c r="C23" s="166" t="s">
        <v>288</v>
      </c>
      <c r="D23" s="337" t="s">
        <v>486</v>
      </c>
      <c r="E23" s="136">
        <v>43374</v>
      </c>
      <c r="F23" s="430" t="s">
        <v>538</v>
      </c>
      <c r="G23" s="430"/>
      <c r="H23" s="134" t="s">
        <v>41</v>
      </c>
      <c r="I23" s="429"/>
      <c r="J23" s="437" t="s">
        <v>654</v>
      </c>
      <c r="K23" s="449">
        <v>2</v>
      </c>
      <c r="L23" s="437"/>
      <c r="M23" s="353" t="s">
        <v>40</v>
      </c>
      <c r="N23" s="436"/>
      <c r="O23" s="377"/>
      <c r="P23" s="377"/>
      <c r="Q23" s="377"/>
      <c r="R23" s="134" t="s">
        <v>44</v>
      </c>
      <c r="S23" s="379"/>
      <c r="T23" s="415"/>
      <c r="U23" s="415"/>
      <c r="V23" s="417" t="s">
        <v>46</v>
      </c>
      <c r="W23" s="416"/>
      <c r="X23" s="135" t="s">
        <v>194</v>
      </c>
      <c r="Y23" s="164" t="s">
        <v>88</v>
      </c>
      <c r="Z23" s="164" t="s">
        <v>330</v>
      </c>
      <c r="AA23" s="359" t="s">
        <v>408</v>
      </c>
      <c r="AB23" s="246">
        <v>20</v>
      </c>
    </row>
    <row r="24" spans="1:28" ht="103.5" hidden="1" customHeight="1">
      <c r="A24" s="187" t="s">
        <v>127</v>
      </c>
      <c r="B24" s="186" t="s">
        <v>102</v>
      </c>
      <c r="C24" s="166" t="s">
        <v>289</v>
      </c>
      <c r="D24" s="337" t="s">
        <v>290</v>
      </c>
      <c r="E24" s="136">
        <v>43525</v>
      </c>
      <c r="F24" s="430" t="s">
        <v>537</v>
      </c>
      <c r="G24" s="430"/>
      <c r="H24" s="134" t="s">
        <v>41</v>
      </c>
      <c r="I24" s="429"/>
      <c r="J24" s="437" t="s">
        <v>653</v>
      </c>
      <c r="K24" s="449">
        <v>4</v>
      </c>
      <c r="L24" s="437"/>
      <c r="M24" s="353" t="s">
        <v>40</v>
      </c>
      <c r="N24" s="436"/>
      <c r="O24" s="377"/>
      <c r="P24" s="377"/>
      <c r="Q24" s="377"/>
      <c r="R24" s="134" t="s">
        <v>44</v>
      </c>
      <c r="S24" s="379"/>
      <c r="T24" s="415"/>
      <c r="U24" s="415"/>
      <c r="V24" s="134" t="s">
        <v>46</v>
      </c>
      <c r="W24" s="416"/>
      <c r="X24" s="135" t="s">
        <v>194</v>
      </c>
      <c r="Y24" s="164" t="s">
        <v>88</v>
      </c>
      <c r="Z24" s="164" t="s">
        <v>330</v>
      </c>
      <c r="AA24" s="359" t="s">
        <v>408</v>
      </c>
      <c r="AB24" s="246">
        <v>21</v>
      </c>
    </row>
    <row r="25" spans="1:28" ht="195" hidden="1" customHeight="1">
      <c r="A25" s="187" t="s">
        <v>128</v>
      </c>
      <c r="B25" s="186" t="s">
        <v>267</v>
      </c>
      <c r="C25" s="166" t="s">
        <v>291</v>
      </c>
      <c r="D25" s="337" t="s">
        <v>488</v>
      </c>
      <c r="E25" s="136">
        <v>43282</v>
      </c>
      <c r="F25" s="429" t="s">
        <v>624</v>
      </c>
      <c r="G25" s="429"/>
      <c r="H25" s="134" t="s">
        <v>41</v>
      </c>
      <c r="I25" s="429" t="s">
        <v>625</v>
      </c>
      <c r="J25" s="436" t="s">
        <v>735</v>
      </c>
      <c r="K25" s="436"/>
      <c r="L25" s="436"/>
      <c r="M25" s="353" t="s">
        <v>40</v>
      </c>
      <c r="N25" s="436" t="s">
        <v>736</v>
      </c>
      <c r="O25" s="356"/>
      <c r="P25" s="356"/>
      <c r="Q25" s="356"/>
      <c r="R25" s="134" t="s">
        <v>44</v>
      </c>
      <c r="S25" s="356"/>
      <c r="T25" s="412"/>
      <c r="U25" s="412"/>
      <c r="V25" s="134" t="s">
        <v>46</v>
      </c>
      <c r="W25" s="416"/>
      <c r="X25" s="135" t="s">
        <v>194</v>
      </c>
      <c r="Y25" s="164" t="s">
        <v>88</v>
      </c>
      <c r="Z25" s="164" t="s">
        <v>330</v>
      </c>
      <c r="AA25" s="359" t="s">
        <v>409</v>
      </c>
      <c r="AB25" s="246">
        <v>22</v>
      </c>
    </row>
    <row r="26" spans="1:28" ht="103.5" hidden="1" customHeight="1">
      <c r="A26" s="187" t="s">
        <v>129</v>
      </c>
      <c r="B26" s="186" t="s">
        <v>331</v>
      </c>
      <c r="C26" s="166" t="s">
        <v>292</v>
      </c>
      <c r="D26" s="337" t="s">
        <v>477</v>
      </c>
      <c r="E26" s="136">
        <v>43252</v>
      </c>
      <c r="F26" s="429" t="s">
        <v>572</v>
      </c>
      <c r="G26" s="429"/>
      <c r="H26" s="134" t="s">
        <v>40</v>
      </c>
      <c r="I26" s="429"/>
      <c r="J26" s="436" t="s">
        <v>692</v>
      </c>
      <c r="K26" s="436"/>
      <c r="L26" s="436"/>
      <c r="M26" s="353" t="s">
        <v>40</v>
      </c>
      <c r="N26" s="436"/>
      <c r="O26" s="356"/>
      <c r="P26" s="356"/>
      <c r="Q26" s="356"/>
      <c r="R26" s="134" t="s">
        <v>44</v>
      </c>
      <c r="S26" s="379"/>
      <c r="T26" s="412"/>
      <c r="U26" s="412"/>
      <c r="V26" s="134" t="s">
        <v>46</v>
      </c>
      <c r="W26" s="416"/>
      <c r="X26" s="135" t="s">
        <v>194</v>
      </c>
      <c r="Y26" s="164" t="s">
        <v>88</v>
      </c>
      <c r="Z26" s="164" t="s">
        <v>330</v>
      </c>
      <c r="AA26" s="359" t="s">
        <v>410</v>
      </c>
      <c r="AB26" s="246">
        <v>23</v>
      </c>
    </row>
    <row r="27" spans="1:28" ht="103.5" hidden="1" customHeight="1">
      <c r="A27" s="187" t="s">
        <v>130</v>
      </c>
      <c r="B27" s="186" t="s">
        <v>98</v>
      </c>
      <c r="C27" s="166" t="s">
        <v>293</v>
      </c>
      <c r="D27" s="337" t="s">
        <v>294</v>
      </c>
      <c r="E27" s="136">
        <v>43525</v>
      </c>
      <c r="F27" s="430">
        <v>0.97</v>
      </c>
      <c r="G27" s="429"/>
      <c r="H27" s="134" t="s">
        <v>41</v>
      </c>
      <c r="I27" s="429"/>
      <c r="J27" s="437">
        <v>0.97</v>
      </c>
      <c r="K27" s="437">
        <v>0.97</v>
      </c>
      <c r="L27" s="437">
        <v>0.97</v>
      </c>
      <c r="M27" s="353" t="s">
        <v>41</v>
      </c>
      <c r="N27" s="436"/>
      <c r="O27" s="356"/>
      <c r="P27" s="356"/>
      <c r="Q27" s="356"/>
      <c r="R27" s="134" t="s">
        <v>44</v>
      </c>
      <c r="S27" s="379"/>
      <c r="T27" s="412"/>
      <c r="U27" s="412"/>
      <c r="V27" s="134" t="s">
        <v>46</v>
      </c>
      <c r="W27" s="416"/>
      <c r="X27" s="135" t="s">
        <v>194</v>
      </c>
      <c r="Y27" s="164" t="s">
        <v>93</v>
      </c>
      <c r="Z27" s="164" t="s">
        <v>329</v>
      </c>
      <c r="AA27" s="359" t="s">
        <v>411</v>
      </c>
      <c r="AB27" s="246">
        <v>24</v>
      </c>
    </row>
    <row r="28" spans="1:28" ht="103.5" hidden="1" customHeight="1">
      <c r="A28" s="187" t="s">
        <v>131</v>
      </c>
      <c r="B28" s="186" t="s">
        <v>98</v>
      </c>
      <c r="C28" s="166" t="s">
        <v>295</v>
      </c>
      <c r="D28" s="337" t="s">
        <v>490</v>
      </c>
      <c r="E28" s="136">
        <v>43525</v>
      </c>
      <c r="F28" s="429" t="s">
        <v>543</v>
      </c>
      <c r="G28" s="429"/>
      <c r="H28" s="134" t="s">
        <v>41</v>
      </c>
      <c r="I28" s="429"/>
      <c r="J28" s="436" t="s">
        <v>668</v>
      </c>
      <c r="K28" s="436"/>
      <c r="L28" s="436"/>
      <c r="M28" s="353" t="s">
        <v>41</v>
      </c>
      <c r="N28" s="436"/>
      <c r="O28" s="356"/>
      <c r="P28" s="356"/>
      <c r="Q28" s="356"/>
      <c r="R28" s="134" t="s">
        <v>44</v>
      </c>
      <c r="S28" s="379"/>
      <c r="T28" s="412"/>
      <c r="U28" s="357"/>
      <c r="V28" s="134" t="s">
        <v>46</v>
      </c>
      <c r="W28" s="416"/>
      <c r="X28" s="135" t="s">
        <v>194</v>
      </c>
      <c r="Y28" s="164" t="s">
        <v>93</v>
      </c>
      <c r="Z28" s="164" t="s">
        <v>329</v>
      </c>
      <c r="AA28" s="359" t="s">
        <v>411</v>
      </c>
      <c r="AB28" s="246">
        <v>25</v>
      </c>
    </row>
    <row r="29" spans="1:28" ht="103.5" hidden="1" customHeight="1">
      <c r="A29" s="187" t="s">
        <v>132</v>
      </c>
      <c r="B29" s="186" t="s">
        <v>98</v>
      </c>
      <c r="C29" s="166" t="s">
        <v>296</v>
      </c>
      <c r="D29" s="337" t="s">
        <v>491</v>
      </c>
      <c r="E29" s="136">
        <v>43405</v>
      </c>
      <c r="F29" s="429" t="s">
        <v>545</v>
      </c>
      <c r="G29" s="429"/>
      <c r="H29" s="134" t="s">
        <v>41</v>
      </c>
      <c r="I29" s="429"/>
      <c r="J29" s="436" t="s">
        <v>669</v>
      </c>
      <c r="K29" s="436"/>
      <c r="L29" s="436"/>
      <c r="M29" s="353" t="s">
        <v>41</v>
      </c>
      <c r="N29" s="436"/>
      <c r="O29" s="357"/>
      <c r="P29" s="356"/>
      <c r="Q29" s="356"/>
      <c r="R29" s="134" t="s">
        <v>44</v>
      </c>
      <c r="S29" s="379"/>
      <c r="T29" s="357"/>
      <c r="U29" s="412"/>
      <c r="V29" s="134" t="s">
        <v>46</v>
      </c>
      <c r="W29" s="416"/>
      <c r="X29" s="135" t="s">
        <v>194</v>
      </c>
      <c r="Y29" s="164" t="s">
        <v>93</v>
      </c>
      <c r="Z29" s="164" t="s">
        <v>329</v>
      </c>
      <c r="AA29" s="359" t="s">
        <v>93</v>
      </c>
      <c r="AB29" s="246">
        <v>26</v>
      </c>
    </row>
    <row r="30" spans="1:28" ht="103.5" hidden="1" customHeight="1">
      <c r="A30" s="187" t="s">
        <v>133</v>
      </c>
      <c r="B30" s="186" t="s">
        <v>98</v>
      </c>
      <c r="C30" s="166" t="s">
        <v>297</v>
      </c>
      <c r="D30" s="337" t="s">
        <v>492</v>
      </c>
      <c r="E30" s="136">
        <v>43466</v>
      </c>
      <c r="F30" s="429"/>
      <c r="G30" s="429"/>
      <c r="H30" s="134" t="s">
        <v>43</v>
      </c>
      <c r="I30" s="429"/>
      <c r="J30" s="436"/>
      <c r="K30" s="436"/>
      <c r="L30" s="436"/>
      <c r="M30" s="353" t="s">
        <v>43</v>
      </c>
      <c r="N30" s="436"/>
      <c r="O30" s="356"/>
      <c r="P30" s="356"/>
      <c r="Q30" s="356"/>
      <c r="R30" s="134" t="s">
        <v>44</v>
      </c>
      <c r="S30" s="379"/>
      <c r="T30" s="412"/>
      <c r="U30" s="412"/>
      <c r="V30" s="134" t="s">
        <v>46</v>
      </c>
      <c r="W30" s="416"/>
      <c r="X30" s="135" t="s">
        <v>194</v>
      </c>
      <c r="Y30" s="164" t="s">
        <v>93</v>
      </c>
      <c r="Z30" s="164" t="s">
        <v>329</v>
      </c>
      <c r="AA30" s="359" t="s">
        <v>93</v>
      </c>
      <c r="AB30" s="246">
        <v>27</v>
      </c>
    </row>
    <row r="31" spans="1:28" ht="103.5" hidden="1" customHeight="1">
      <c r="A31" s="187" t="s">
        <v>134</v>
      </c>
      <c r="B31" s="186" t="s">
        <v>98</v>
      </c>
      <c r="C31" s="166" t="s">
        <v>297</v>
      </c>
      <c r="D31" s="337" t="s">
        <v>493</v>
      </c>
      <c r="E31" s="136">
        <v>43191</v>
      </c>
      <c r="F31" s="429" t="s">
        <v>615</v>
      </c>
      <c r="G31" s="429"/>
      <c r="H31" s="417" t="s">
        <v>40</v>
      </c>
      <c r="I31" s="429"/>
      <c r="J31" s="436" t="s">
        <v>693</v>
      </c>
      <c r="K31" s="436"/>
      <c r="L31" s="436"/>
      <c r="M31" s="353" t="s">
        <v>40</v>
      </c>
      <c r="N31" s="436"/>
      <c r="O31" s="356"/>
      <c r="P31" s="356"/>
      <c r="Q31" s="356"/>
      <c r="R31" s="134" t="s">
        <v>44</v>
      </c>
      <c r="S31" s="379"/>
      <c r="T31" s="356"/>
      <c r="U31" s="357"/>
      <c r="V31" s="134" t="s">
        <v>46</v>
      </c>
      <c r="W31" s="420"/>
      <c r="X31" s="135" t="s">
        <v>194</v>
      </c>
      <c r="Y31" s="164" t="s">
        <v>93</v>
      </c>
      <c r="Z31" s="164" t="s">
        <v>329</v>
      </c>
      <c r="AA31" s="359" t="s">
        <v>93</v>
      </c>
      <c r="AB31" s="246">
        <v>28</v>
      </c>
    </row>
    <row r="32" spans="1:28" ht="150" hidden="1">
      <c r="A32" s="187" t="s">
        <v>135</v>
      </c>
      <c r="B32" s="186" t="s">
        <v>98</v>
      </c>
      <c r="C32" s="166" t="s">
        <v>298</v>
      </c>
      <c r="D32" s="337" t="s">
        <v>238</v>
      </c>
      <c r="E32" s="136">
        <v>43525</v>
      </c>
      <c r="F32" s="429" t="s">
        <v>629</v>
      </c>
      <c r="G32" s="429"/>
      <c r="H32" s="134" t="s">
        <v>27</v>
      </c>
      <c r="I32" s="429" t="s">
        <v>628</v>
      </c>
      <c r="J32" s="436" t="s">
        <v>670</v>
      </c>
      <c r="K32" s="436" t="s">
        <v>718</v>
      </c>
      <c r="L32" s="436"/>
      <c r="M32" s="353" t="s">
        <v>27</v>
      </c>
      <c r="N32" s="436" t="s">
        <v>671</v>
      </c>
      <c r="O32" s="356"/>
      <c r="P32" s="356"/>
      <c r="Q32" s="356"/>
      <c r="R32" s="134" t="s">
        <v>44</v>
      </c>
      <c r="S32" s="379"/>
      <c r="T32" s="356"/>
      <c r="U32" s="357"/>
      <c r="V32" s="134" t="s">
        <v>46</v>
      </c>
      <c r="W32" s="356"/>
      <c r="X32" s="135" t="s">
        <v>194</v>
      </c>
      <c r="Y32" s="164" t="s">
        <v>93</v>
      </c>
      <c r="Z32" s="164" t="s">
        <v>329</v>
      </c>
      <c r="AA32" s="359" t="s">
        <v>93</v>
      </c>
      <c r="AB32" s="246">
        <v>29</v>
      </c>
    </row>
    <row r="33" spans="1:28" ht="103.5" hidden="1" customHeight="1">
      <c r="A33" s="187" t="s">
        <v>136</v>
      </c>
      <c r="B33" s="186" t="s">
        <v>98</v>
      </c>
      <c r="C33" s="166" t="s">
        <v>299</v>
      </c>
      <c r="D33" s="337" t="s">
        <v>494</v>
      </c>
      <c r="E33" s="136">
        <v>43525</v>
      </c>
      <c r="F33" s="429" t="s">
        <v>591</v>
      </c>
      <c r="G33" s="429"/>
      <c r="H33" s="134" t="s">
        <v>41</v>
      </c>
      <c r="I33" s="429"/>
      <c r="J33" s="436" t="s">
        <v>719</v>
      </c>
      <c r="K33" s="437">
        <v>1</v>
      </c>
      <c r="L33" s="437">
        <v>1</v>
      </c>
      <c r="M33" s="353" t="s">
        <v>41</v>
      </c>
      <c r="N33" s="436"/>
      <c r="O33" s="356"/>
      <c r="P33" s="356"/>
      <c r="Q33" s="356"/>
      <c r="R33" s="134" t="s">
        <v>44</v>
      </c>
      <c r="S33" s="379"/>
      <c r="T33" s="412"/>
      <c r="U33" s="412"/>
      <c r="V33" s="134" t="s">
        <v>46</v>
      </c>
      <c r="W33" s="416"/>
      <c r="X33" s="135" t="s">
        <v>194</v>
      </c>
      <c r="Y33" s="164" t="s">
        <v>93</v>
      </c>
      <c r="Z33" s="164" t="s">
        <v>329</v>
      </c>
      <c r="AA33" s="359" t="s">
        <v>93</v>
      </c>
      <c r="AB33" s="246">
        <v>30</v>
      </c>
    </row>
    <row r="34" spans="1:28" ht="103.5" hidden="1" customHeight="1">
      <c r="A34" s="187" t="s">
        <v>137</v>
      </c>
      <c r="B34" s="186" t="s">
        <v>98</v>
      </c>
      <c r="C34" s="166" t="s">
        <v>300</v>
      </c>
      <c r="D34" s="337" t="s">
        <v>301</v>
      </c>
      <c r="E34" s="136">
        <v>43525</v>
      </c>
      <c r="F34" s="429"/>
      <c r="G34" s="429"/>
      <c r="H34" s="134" t="s">
        <v>43</v>
      </c>
      <c r="I34" s="429"/>
      <c r="J34" s="436"/>
      <c r="K34" s="436"/>
      <c r="L34" s="436"/>
      <c r="M34" s="353" t="s">
        <v>43</v>
      </c>
      <c r="N34" s="436"/>
      <c r="O34" s="356"/>
      <c r="P34" s="356"/>
      <c r="Q34" s="356"/>
      <c r="R34" s="134" t="s">
        <v>44</v>
      </c>
      <c r="S34" s="379"/>
      <c r="T34" s="412"/>
      <c r="U34" s="412"/>
      <c r="V34" s="134" t="s">
        <v>46</v>
      </c>
      <c r="W34" s="416"/>
      <c r="X34" s="135" t="s">
        <v>194</v>
      </c>
      <c r="Y34" s="164" t="s">
        <v>93</v>
      </c>
      <c r="Z34" s="164" t="s">
        <v>329</v>
      </c>
      <c r="AA34" s="359" t="s">
        <v>93</v>
      </c>
      <c r="AB34" s="246">
        <v>31</v>
      </c>
    </row>
    <row r="35" spans="1:28" ht="103.5" hidden="1" customHeight="1">
      <c r="A35" s="187" t="s">
        <v>138</v>
      </c>
      <c r="B35" s="186" t="s">
        <v>268</v>
      </c>
      <c r="C35" s="166" t="s">
        <v>302</v>
      </c>
      <c r="D35" s="337" t="s">
        <v>445</v>
      </c>
      <c r="E35" s="136">
        <v>43525</v>
      </c>
      <c r="F35" s="429" t="s">
        <v>601</v>
      </c>
      <c r="G35" s="429"/>
      <c r="H35" s="134" t="s">
        <v>41</v>
      </c>
      <c r="I35" s="429"/>
      <c r="J35" s="436" t="s">
        <v>716</v>
      </c>
      <c r="K35" s="436">
        <v>1</v>
      </c>
      <c r="L35" s="436">
        <v>2</v>
      </c>
      <c r="M35" s="353" t="s">
        <v>41</v>
      </c>
      <c r="N35" s="436"/>
      <c r="O35" s="356"/>
      <c r="P35" s="356"/>
      <c r="Q35" s="356"/>
      <c r="R35" s="134" t="s">
        <v>44</v>
      </c>
      <c r="S35" s="379"/>
      <c r="T35" s="412"/>
      <c r="U35" s="412"/>
      <c r="V35" s="134" t="s">
        <v>46</v>
      </c>
      <c r="W35" s="416"/>
      <c r="X35" s="135" t="s">
        <v>194</v>
      </c>
      <c r="Y35" s="164" t="s">
        <v>95</v>
      </c>
      <c r="Z35" s="164" t="s">
        <v>329</v>
      </c>
      <c r="AA35" s="359" t="s">
        <v>95</v>
      </c>
      <c r="AB35" s="246">
        <v>32</v>
      </c>
    </row>
    <row r="36" spans="1:28" ht="103.5" hidden="1" customHeight="1">
      <c r="A36" s="187" t="s">
        <v>139</v>
      </c>
      <c r="B36" s="186" t="s">
        <v>268</v>
      </c>
      <c r="C36" s="166" t="s">
        <v>303</v>
      </c>
      <c r="D36" s="337" t="s">
        <v>446</v>
      </c>
      <c r="E36" s="136">
        <v>43191</v>
      </c>
      <c r="F36" s="429" t="s">
        <v>593</v>
      </c>
      <c r="G36" s="429"/>
      <c r="H36" s="134" t="s">
        <v>40</v>
      </c>
      <c r="I36" s="429"/>
      <c r="J36" s="437" t="s">
        <v>692</v>
      </c>
      <c r="K36" s="436"/>
      <c r="L36" s="436"/>
      <c r="M36" s="353" t="s">
        <v>40</v>
      </c>
      <c r="N36" s="436"/>
      <c r="O36" s="356"/>
      <c r="P36" s="356"/>
      <c r="Q36" s="356"/>
      <c r="R36" s="134" t="s">
        <v>44</v>
      </c>
      <c r="S36" s="379"/>
      <c r="T36" s="412"/>
      <c r="U36" s="412"/>
      <c r="V36" s="134" t="s">
        <v>46</v>
      </c>
      <c r="W36" s="416"/>
      <c r="X36" s="135" t="s">
        <v>194</v>
      </c>
      <c r="Y36" s="164" t="s">
        <v>95</v>
      </c>
      <c r="Z36" s="164" t="s">
        <v>329</v>
      </c>
      <c r="AA36" s="359" t="s">
        <v>95</v>
      </c>
      <c r="AB36" s="246">
        <v>33</v>
      </c>
    </row>
    <row r="37" spans="1:28" ht="103.5" hidden="1" customHeight="1">
      <c r="A37" s="187" t="s">
        <v>140</v>
      </c>
      <c r="B37" s="186" t="s">
        <v>268</v>
      </c>
      <c r="C37" s="166" t="s">
        <v>303</v>
      </c>
      <c r="D37" s="337" t="s">
        <v>447</v>
      </c>
      <c r="E37" s="136">
        <v>43435</v>
      </c>
      <c r="F37" s="429"/>
      <c r="G37" s="429"/>
      <c r="H37" s="134" t="s">
        <v>43</v>
      </c>
      <c r="I37" s="429"/>
      <c r="J37" s="436" t="s">
        <v>711</v>
      </c>
      <c r="K37" s="436"/>
      <c r="L37" s="436"/>
      <c r="M37" s="353" t="s">
        <v>41</v>
      </c>
      <c r="N37" s="436"/>
      <c r="O37" s="356"/>
      <c r="P37" s="356"/>
      <c r="Q37" s="356"/>
      <c r="R37" s="134" t="s">
        <v>44</v>
      </c>
      <c r="S37" s="379"/>
      <c r="T37" s="356"/>
      <c r="U37" s="412"/>
      <c r="V37" s="134" t="s">
        <v>46</v>
      </c>
      <c r="W37" s="416"/>
      <c r="X37" s="135" t="s">
        <v>194</v>
      </c>
      <c r="Y37" s="164" t="s">
        <v>95</v>
      </c>
      <c r="Z37" s="164" t="s">
        <v>329</v>
      </c>
      <c r="AA37" s="359" t="s">
        <v>95</v>
      </c>
      <c r="AB37" s="246">
        <v>34</v>
      </c>
    </row>
    <row r="38" spans="1:28" ht="103.5" hidden="1" customHeight="1">
      <c r="A38" s="187" t="s">
        <v>141</v>
      </c>
      <c r="B38" s="186" t="s">
        <v>268</v>
      </c>
      <c r="C38" s="166" t="s">
        <v>303</v>
      </c>
      <c r="D38" s="337" t="s">
        <v>448</v>
      </c>
      <c r="E38" s="136">
        <v>43344</v>
      </c>
      <c r="F38" s="429" t="s">
        <v>594</v>
      </c>
      <c r="G38" s="429"/>
      <c r="H38" s="134" t="s">
        <v>41</v>
      </c>
      <c r="I38" s="429"/>
      <c r="J38" s="436" t="s">
        <v>717</v>
      </c>
      <c r="K38" s="436"/>
      <c r="L38" s="436"/>
      <c r="M38" s="353" t="s">
        <v>40</v>
      </c>
      <c r="N38" s="436"/>
      <c r="O38" s="356"/>
      <c r="P38" s="356"/>
      <c r="Q38" s="356"/>
      <c r="R38" s="134" t="s">
        <v>44</v>
      </c>
      <c r="S38" s="379"/>
      <c r="T38" s="412"/>
      <c r="U38" s="412"/>
      <c r="V38" s="134" t="s">
        <v>46</v>
      </c>
      <c r="W38" s="416"/>
      <c r="X38" s="135" t="s">
        <v>194</v>
      </c>
      <c r="Y38" s="164" t="s">
        <v>95</v>
      </c>
      <c r="Z38" s="164" t="s">
        <v>329</v>
      </c>
      <c r="AA38" s="359" t="s">
        <v>95</v>
      </c>
      <c r="AB38" s="246">
        <v>35</v>
      </c>
    </row>
    <row r="39" spans="1:28" ht="103.5" hidden="1" customHeight="1">
      <c r="A39" s="187" t="s">
        <v>142</v>
      </c>
      <c r="B39" s="186" t="s">
        <v>268</v>
      </c>
      <c r="C39" s="166" t="s">
        <v>303</v>
      </c>
      <c r="D39" s="337" t="s">
        <v>449</v>
      </c>
      <c r="E39" s="136">
        <v>43525</v>
      </c>
      <c r="F39" s="429"/>
      <c r="G39" s="429"/>
      <c r="H39" s="134" t="s">
        <v>43</v>
      </c>
      <c r="I39" s="429"/>
      <c r="J39" s="436" t="s">
        <v>712</v>
      </c>
      <c r="K39" s="436"/>
      <c r="L39" s="436"/>
      <c r="M39" s="353" t="s">
        <v>41</v>
      </c>
      <c r="N39" s="436"/>
      <c r="O39" s="356"/>
      <c r="P39" s="356"/>
      <c r="Q39" s="356"/>
      <c r="R39" s="134" t="s">
        <v>44</v>
      </c>
      <c r="S39" s="379"/>
      <c r="T39" s="412"/>
      <c r="U39" s="412"/>
      <c r="V39" s="134" t="s">
        <v>46</v>
      </c>
      <c r="W39" s="416"/>
      <c r="X39" s="135" t="s">
        <v>194</v>
      </c>
      <c r="Y39" s="164" t="s">
        <v>95</v>
      </c>
      <c r="Z39" s="164" t="s">
        <v>329</v>
      </c>
      <c r="AA39" s="359" t="s">
        <v>95</v>
      </c>
      <c r="AB39" s="246">
        <v>36</v>
      </c>
    </row>
    <row r="40" spans="1:28" ht="123" hidden="1" customHeight="1">
      <c r="A40" s="187" t="s">
        <v>143</v>
      </c>
      <c r="B40" s="186" t="s">
        <v>237</v>
      </c>
      <c r="C40" s="166" t="s">
        <v>304</v>
      </c>
      <c r="D40" s="337" t="s">
        <v>496</v>
      </c>
      <c r="E40" s="136">
        <v>43252</v>
      </c>
      <c r="F40" s="429" t="s">
        <v>602</v>
      </c>
      <c r="G40" s="429"/>
      <c r="H40" s="134" t="s">
        <v>40</v>
      </c>
      <c r="I40" s="429" t="s">
        <v>603</v>
      </c>
      <c r="J40" s="436" t="s">
        <v>684</v>
      </c>
      <c r="K40" s="436"/>
      <c r="L40" s="436"/>
      <c r="M40" s="353" t="s">
        <v>40</v>
      </c>
      <c r="N40" s="436"/>
      <c r="O40" s="356"/>
      <c r="P40" s="356"/>
      <c r="Q40" s="356"/>
      <c r="R40" s="134" t="s">
        <v>44</v>
      </c>
      <c r="S40" s="379"/>
      <c r="T40" s="412"/>
      <c r="U40" s="412"/>
      <c r="V40" s="134" t="s">
        <v>46</v>
      </c>
      <c r="W40" s="416"/>
      <c r="X40" s="135" t="s">
        <v>194</v>
      </c>
      <c r="Y40" s="164" t="s">
        <v>5</v>
      </c>
      <c r="Z40" s="164" t="s">
        <v>330</v>
      </c>
      <c r="AA40" s="359" t="s">
        <v>412</v>
      </c>
      <c r="AB40" s="246">
        <v>37</v>
      </c>
    </row>
    <row r="41" spans="1:28" ht="103.5" hidden="1" customHeight="1">
      <c r="A41" s="187" t="s">
        <v>144</v>
      </c>
      <c r="B41" s="186" t="s">
        <v>237</v>
      </c>
      <c r="C41" s="166" t="s">
        <v>304</v>
      </c>
      <c r="D41" s="337" t="s">
        <v>305</v>
      </c>
      <c r="E41" s="136" t="s">
        <v>306</v>
      </c>
      <c r="F41" s="429"/>
      <c r="G41" s="429"/>
      <c r="H41" s="134" t="s">
        <v>43</v>
      </c>
      <c r="I41" s="429" t="s">
        <v>529</v>
      </c>
      <c r="J41" s="436" t="s">
        <v>720</v>
      </c>
      <c r="K41" s="436"/>
      <c r="L41" s="436"/>
      <c r="M41" s="353" t="s">
        <v>41</v>
      </c>
      <c r="N41" s="436"/>
      <c r="O41" s="356"/>
      <c r="P41" s="356"/>
      <c r="Q41" s="356"/>
      <c r="R41" s="134" t="s">
        <v>44</v>
      </c>
      <c r="S41" s="379"/>
      <c r="T41" s="412"/>
      <c r="U41" s="412"/>
      <c r="V41" s="134" t="s">
        <v>46</v>
      </c>
      <c r="W41" s="416"/>
      <c r="X41" s="135" t="s">
        <v>194</v>
      </c>
      <c r="Y41" s="164" t="s">
        <v>5</v>
      </c>
      <c r="Z41" s="164" t="s">
        <v>330</v>
      </c>
      <c r="AA41" s="359" t="s">
        <v>412</v>
      </c>
      <c r="AB41" s="246">
        <v>38</v>
      </c>
    </row>
    <row r="42" spans="1:28" ht="103.5" hidden="1" customHeight="1">
      <c r="A42" s="187" t="s">
        <v>145</v>
      </c>
      <c r="B42" s="186" t="s">
        <v>237</v>
      </c>
      <c r="C42" s="166" t="s">
        <v>304</v>
      </c>
      <c r="D42" s="337" t="s">
        <v>498</v>
      </c>
      <c r="E42" s="136">
        <v>43344</v>
      </c>
      <c r="F42" s="429" t="s">
        <v>530</v>
      </c>
      <c r="G42" s="429"/>
      <c r="H42" s="134" t="s">
        <v>41</v>
      </c>
      <c r="I42" s="429"/>
      <c r="J42" s="436" t="s">
        <v>685</v>
      </c>
      <c r="K42" s="436"/>
      <c r="L42" s="436"/>
      <c r="M42" s="353" t="s">
        <v>40</v>
      </c>
      <c r="N42" s="436"/>
      <c r="O42" s="356"/>
      <c r="P42" s="356"/>
      <c r="Q42" s="356"/>
      <c r="R42" s="134" t="s">
        <v>44</v>
      </c>
      <c r="S42" s="379"/>
      <c r="T42" s="412"/>
      <c r="U42" s="412"/>
      <c r="V42" s="134" t="s">
        <v>46</v>
      </c>
      <c r="W42" s="416"/>
      <c r="X42" s="135" t="s">
        <v>194</v>
      </c>
      <c r="Y42" s="164" t="s">
        <v>5</v>
      </c>
      <c r="Z42" s="164" t="s">
        <v>330</v>
      </c>
      <c r="AA42" s="359" t="s">
        <v>412</v>
      </c>
      <c r="AB42" s="246">
        <v>39</v>
      </c>
    </row>
    <row r="43" spans="1:28" ht="103.5" hidden="1" customHeight="1">
      <c r="A43" s="187" t="s">
        <v>146</v>
      </c>
      <c r="B43" s="186" t="s">
        <v>237</v>
      </c>
      <c r="C43" s="166" t="s">
        <v>307</v>
      </c>
      <c r="D43" s="337" t="s">
        <v>497</v>
      </c>
      <c r="E43" s="136">
        <v>43191</v>
      </c>
      <c r="F43" s="429" t="s">
        <v>532</v>
      </c>
      <c r="G43" s="429"/>
      <c r="H43" s="134" t="s">
        <v>40</v>
      </c>
      <c r="I43" s="429"/>
      <c r="J43" s="436" t="s">
        <v>705</v>
      </c>
      <c r="K43" s="436"/>
      <c r="L43" s="436"/>
      <c r="M43" s="353" t="s">
        <v>40</v>
      </c>
      <c r="N43" s="436"/>
      <c r="O43" s="356"/>
      <c r="P43" s="356"/>
      <c r="Q43" s="356"/>
      <c r="R43" s="134" t="s">
        <v>44</v>
      </c>
      <c r="S43" s="379"/>
      <c r="T43" s="412"/>
      <c r="U43" s="412"/>
      <c r="V43" s="134" t="s">
        <v>46</v>
      </c>
      <c r="W43" s="416"/>
      <c r="X43" s="135" t="s">
        <v>194</v>
      </c>
      <c r="Y43" s="164" t="s">
        <v>5</v>
      </c>
      <c r="Z43" s="164" t="s">
        <v>330</v>
      </c>
      <c r="AA43" s="359" t="s">
        <v>412</v>
      </c>
      <c r="AB43" s="246">
        <v>40</v>
      </c>
    </row>
    <row r="44" spans="1:28" ht="103.5" hidden="1" customHeight="1">
      <c r="A44" s="187" t="s">
        <v>147</v>
      </c>
      <c r="B44" s="186" t="s">
        <v>331</v>
      </c>
      <c r="C44" s="166" t="s">
        <v>308</v>
      </c>
      <c r="D44" s="337" t="s">
        <v>478</v>
      </c>
      <c r="E44" s="136">
        <v>43374</v>
      </c>
      <c r="F44" s="429"/>
      <c r="G44" s="429"/>
      <c r="H44" s="134" t="s">
        <v>43</v>
      </c>
      <c r="I44" s="429"/>
      <c r="J44" s="436" t="s">
        <v>676</v>
      </c>
      <c r="K44" s="436"/>
      <c r="L44" s="436"/>
      <c r="M44" s="353" t="s">
        <v>41</v>
      </c>
      <c r="N44" s="436"/>
      <c r="O44" s="356"/>
      <c r="P44" s="356"/>
      <c r="Q44" s="356"/>
      <c r="R44" s="134" t="s">
        <v>44</v>
      </c>
      <c r="S44" s="379"/>
      <c r="T44" s="415"/>
      <c r="U44" s="412"/>
      <c r="V44" s="134" t="s">
        <v>46</v>
      </c>
      <c r="W44" s="416"/>
      <c r="X44" s="135" t="s">
        <v>194</v>
      </c>
      <c r="Y44" s="164" t="s">
        <v>5</v>
      </c>
      <c r="Z44" s="164" t="s">
        <v>330</v>
      </c>
      <c r="AA44" s="359" t="s">
        <v>413</v>
      </c>
      <c r="AB44" s="246">
        <v>41</v>
      </c>
    </row>
    <row r="45" spans="1:28" ht="103.5" hidden="1" customHeight="1">
      <c r="A45" s="187" t="s">
        <v>148</v>
      </c>
      <c r="B45" s="186" t="s">
        <v>648</v>
      </c>
      <c r="C45" s="166" t="s">
        <v>309</v>
      </c>
      <c r="D45" s="337" t="s">
        <v>442</v>
      </c>
      <c r="E45" s="136">
        <v>43466</v>
      </c>
      <c r="F45" s="429"/>
      <c r="G45" s="429"/>
      <c r="H45" s="134" t="s">
        <v>43</v>
      </c>
      <c r="I45" s="429" t="s">
        <v>582</v>
      </c>
      <c r="J45" s="436" t="s">
        <v>672</v>
      </c>
      <c r="K45" s="436"/>
      <c r="L45" s="436"/>
      <c r="M45" s="353" t="s">
        <v>41</v>
      </c>
      <c r="N45" s="436"/>
      <c r="O45" s="356"/>
      <c r="P45" s="356"/>
      <c r="Q45" s="356"/>
      <c r="R45" s="134" t="s">
        <v>44</v>
      </c>
      <c r="S45" s="379"/>
      <c r="T45" s="412"/>
      <c r="U45" s="412"/>
      <c r="V45" s="134" t="s">
        <v>46</v>
      </c>
      <c r="W45" s="416"/>
      <c r="X45" s="135" t="s">
        <v>194</v>
      </c>
      <c r="Y45" s="164" t="s">
        <v>5</v>
      </c>
      <c r="Z45" s="164" t="s">
        <v>330</v>
      </c>
      <c r="AA45" s="359" t="s">
        <v>414</v>
      </c>
      <c r="AB45" s="246">
        <v>42</v>
      </c>
    </row>
    <row r="46" spans="1:28" ht="103.5" hidden="1" customHeight="1">
      <c r="A46" s="187" t="s">
        <v>149</v>
      </c>
      <c r="B46" s="186" t="s">
        <v>648</v>
      </c>
      <c r="C46" s="166" t="s">
        <v>309</v>
      </c>
      <c r="D46" s="337" t="s">
        <v>443</v>
      </c>
      <c r="E46" s="136">
        <v>43525</v>
      </c>
      <c r="F46" s="429"/>
      <c r="G46" s="429"/>
      <c r="H46" s="134" t="s">
        <v>43</v>
      </c>
      <c r="I46" s="429" t="s">
        <v>582</v>
      </c>
      <c r="J46" s="436"/>
      <c r="K46" s="436"/>
      <c r="L46" s="436"/>
      <c r="M46" s="353" t="s">
        <v>43</v>
      </c>
      <c r="N46" s="436"/>
      <c r="O46" s="356"/>
      <c r="P46" s="356"/>
      <c r="Q46" s="356"/>
      <c r="R46" s="134" t="s">
        <v>44</v>
      </c>
      <c r="S46" s="379"/>
      <c r="T46" s="412"/>
      <c r="U46" s="412"/>
      <c r="V46" s="134" t="s">
        <v>46</v>
      </c>
      <c r="W46" s="416"/>
      <c r="X46" s="135" t="s">
        <v>194</v>
      </c>
      <c r="Y46" s="164" t="s">
        <v>5</v>
      </c>
      <c r="Z46" s="164" t="s">
        <v>330</v>
      </c>
      <c r="AA46" s="359" t="s">
        <v>414</v>
      </c>
      <c r="AB46" s="246">
        <v>43</v>
      </c>
    </row>
    <row r="47" spans="1:28" ht="103.5" hidden="1" customHeight="1">
      <c r="A47" s="187" t="s">
        <v>150</v>
      </c>
      <c r="B47" s="186" t="s">
        <v>99</v>
      </c>
      <c r="C47" s="166" t="s">
        <v>310</v>
      </c>
      <c r="D47" s="337" t="s">
        <v>311</v>
      </c>
      <c r="E47" s="136">
        <v>43525</v>
      </c>
      <c r="F47" s="429" t="s">
        <v>552</v>
      </c>
      <c r="G47" s="429" t="s">
        <v>553</v>
      </c>
      <c r="H47" s="134" t="s">
        <v>41</v>
      </c>
      <c r="I47" s="429"/>
      <c r="J47" s="436" t="s">
        <v>635</v>
      </c>
      <c r="K47" s="436" t="s">
        <v>636</v>
      </c>
      <c r="L47" s="436" t="s">
        <v>553</v>
      </c>
      <c r="M47" s="353" t="s">
        <v>41</v>
      </c>
      <c r="N47" s="436" t="s">
        <v>637</v>
      </c>
      <c r="O47" s="356"/>
      <c r="P47" s="356"/>
      <c r="Q47" s="356"/>
      <c r="R47" s="134" t="s">
        <v>44</v>
      </c>
      <c r="S47" s="379"/>
      <c r="T47" s="412"/>
      <c r="U47" s="412"/>
      <c r="V47" s="134" t="s">
        <v>46</v>
      </c>
      <c r="W47" s="416"/>
      <c r="X47" s="135" t="s">
        <v>194</v>
      </c>
      <c r="Y47" s="164" t="s">
        <v>273</v>
      </c>
      <c r="Z47" s="164" t="s">
        <v>329</v>
      </c>
      <c r="AA47" s="359" t="s">
        <v>415</v>
      </c>
      <c r="AB47" s="246">
        <v>44</v>
      </c>
    </row>
    <row r="48" spans="1:28" ht="103.5" hidden="1" customHeight="1">
      <c r="A48" s="187" t="s">
        <v>151</v>
      </c>
      <c r="B48" s="186" t="s">
        <v>99</v>
      </c>
      <c r="C48" s="166" t="s">
        <v>312</v>
      </c>
      <c r="D48" s="337" t="s">
        <v>313</v>
      </c>
      <c r="E48" s="136">
        <v>43525</v>
      </c>
      <c r="F48" s="430">
        <v>0.99</v>
      </c>
      <c r="G48" s="430">
        <v>0.99</v>
      </c>
      <c r="H48" s="134" t="s">
        <v>41</v>
      </c>
      <c r="I48" s="429"/>
      <c r="J48" s="437">
        <v>1</v>
      </c>
      <c r="K48" s="437">
        <v>0.99</v>
      </c>
      <c r="L48" s="437">
        <v>0.99</v>
      </c>
      <c r="M48" s="353" t="s">
        <v>41</v>
      </c>
      <c r="N48" s="436"/>
      <c r="O48" s="356"/>
      <c r="P48" s="356"/>
      <c r="Q48" s="356"/>
      <c r="R48" s="134" t="s">
        <v>44</v>
      </c>
      <c r="S48" s="379"/>
      <c r="T48" s="412"/>
      <c r="U48" s="412"/>
      <c r="V48" s="134" t="s">
        <v>46</v>
      </c>
      <c r="W48" s="416"/>
      <c r="X48" s="135" t="s">
        <v>194</v>
      </c>
      <c r="Y48" s="164" t="s">
        <v>273</v>
      </c>
      <c r="Z48" s="164" t="s">
        <v>329</v>
      </c>
      <c r="AA48" s="359" t="s">
        <v>415</v>
      </c>
      <c r="AB48" s="246">
        <v>45</v>
      </c>
    </row>
    <row r="49" spans="1:47" ht="103.5" hidden="1" customHeight="1">
      <c r="A49" s="187" t="s">
        <v>152</v>
      </c>
      <c r="B49" s="186" t="s">
        <v>99</v>
      </c>
      <c r="C49" s="166" t="s">
        <v>312</v>
      </c>
      <c r="D49" s="337" t="s">
        <v>314</v>
      </c>
      <c r="E49" s="136">
        <v>43525</v>
      </c>
      <c r="F49" s="430">
        <v>0.81</v>
      </c>
      <c r="G49" s="430">
        <v>0.75</v>
      </c>
      <c r="H49" s="134" t="s">
        <v>41</v>
      </c>
      <c r="I49" s="429"/>
      <c r="J49" s="437">
        <v>0.84</v>
      </c>
      <c r="K49" s="437">
        <v>0.85</v>
      </c>
      <c r="L49" s="437">
        <v>0.75</v>
      </c>
      <c r="M49" s="353" t="s">
        <v>41</v>
      </c>
      <c r="N49" s="436"/>
      <c r="O49" s="356"/>
      <c r="P49" s="356"/>
      <c r="Q49" s="356"/>
      <c r="R49" s="134" t="s">
        <v>44</v>
      </c>
      <c r="S49" s="379"/>
      <c r="T49" s="412"/>
      <c r="U49" s="412"/>
      <c r="V49" s="134" t="s">
        <v>46</v>
      </c>
      <c r="W49" s="419"/>
      <c r="X49" s="135" t="s">
        <v>194</v>
      </c>
      <c r="Y49" s="164" t="s">
        <v>273</v>
      </c>
      <c r="Z49" s="164" t="s">
        <v>329</v>
      </c>
      <c r="AA49" s="359" t="s">
        <v>415</v>
      </c>
      <c r="AB49" s="246">
        <v>46</v>
      </c>
    </row>
    <row r="50" spans="1:47" ht="138.75" hidden="1" customHeight="1">
      <c r="A50" s="187" t="s">
        <v>153</v>
      </c>
      <c r="B50" s="186" t="s">
        <v>99</v>
      </c>
      <c r="C50" s="166" t="s">
        <v>315</v>
      </c>
      <c r="D50" s="426" t="s">
        <v>316</v>
      </c>
      <c r="E50" s="136">
        <v>43525</v>
      </c>
      <c r="F50" s="431" t="s">
        <v>610</v>
      </c>
      <c r="G50" s="431" t="s">
        <v>611</v>
      </c>
      <c r="H50" s="134" t="s">
        <v>41</v>
      </c>
      <c r="I50" s="429" t="s">
        <v>554</v>
      </c>
      <c r="J50" s="437" t="s">
        <v>649</v>
      </c>
      <c r="K50" s="437" t="s">
        <v>649</v>
      </c>
      <c r="L50" s="437" t="s">
        <v>650</v>
      </c>
      <c r="M50" s="353" t="s">
        <v>41</v>
      </c>
      <c r="N50" s="436" t="s">
        <v>694</v>
      </c>
      <c r="O50" s="356"/>
      <c r="P50" s="356"/>
      <c r="Q50" s="356"/>
      <c r="R50" s="134" t="s">
        <v>44</v>
      </c>
      <c r="S50" s="379"/>
      <c r="T50" s="412"/>
      <c r="U50" s="412"/>
      <c r="V50" s="134" t="s">
        <v>46</v>
      </c>
      <c r="W50" s="416"/>
      <c r="X50" s="135" t="s">
        <v>194</v>
      </c>
      <c r="Y50" s="164" t="s">
        <v>273</v>
      </c>
      <c r="Z50" s="164" t="s">
        <v>329</v>
      </c>
      <c r="AA50" s="359" t="s">
        <v>415</v>
      </c>
      <c r="AB50" s="246">
        <v>47</v>
      </c>
    </row>
    <row r="51" spans="1:47" ht="103.5" hidden="1" customHeight="1">
      <c r="A51" s="187" t="s">
        <v>154</v>
      </c>
      <c r="B51" s="186" t="s">
        <v>99</v>
      </c>
      <c r="C51" s="166" t="s">
        <v>317</v>
      </c>
      <c r="D51" s="426" t="s">
        <v>607</v>
      </c>
      <c r="E51" s="136">
        <v>43525</v>
      </c>
      <c r="F51" s="432" t="s">
        <v>608</v>
      </c>
      <c r="G51" s="432" t="s">
        <v>609</v>
      </c>
      <c r="H51" s="134" t="s">
        <v>41</v>
      </c>
      <c r="I51" s="429" t="s">
        <v>555</v>
      </c>
      <c r="J51" s="436" t="s">
        <v>645</v>
      </c>
      <c r="K51" s="436" t="s">
        <v>645</v>
      </c>
      <c r="L51" s="436" t="s">
        <v>646</v>
      </c>
      <c r="M51" s="353" t="s">
        <v>41</v>
      </c>
      <c r="N51" s="436" t="s">
        <v>647</v>
      </c>
      <c r="O51" s="356"/>
      <c r="P51" s="356"/>
      <c r="Q51" s="356"/>
      <c r="R51" s="134" t="s">
        <v>44</v>
      </c>
      <c r="S51" s="379"/>
      <c r="T51" s="412"/>
      <c r="U51" s="412"/>
      <c r="V51" s="134" t="s">
        <v>46</v>
      </c>
      <c r="W51" s="416"/>
      <c r="X51" s="135" t="s">
        <v>194</v>
      </c>
      <c r="Y51" s="164" t="s">
        <v>273</v>
      </c>
      <c r="Z51" s="164" t="s">
        <v>329</v>
      </c>
      <c r="AA51" s="359" t="s">
        <v>415</v>
      </c>
      <c r="AB51" s="246">
        <v>48</v>
      </c>
    </row>
    <row r="52" spans="1:47" ht="173.25" hidden="1">
      <c r="A52" s="187" t="s">
        <v>155</v>
      </c>
      <c r="B52" s="186" t="s">
        <v>99</v>
      </c>
      <c r="C52" s="166" t="s">
        <v>318</v>
      </c>
      <c r="D52" s="337" t="s">
        <v>319</v>
      </c>
      <c r="E52" s="136">
        <v>43525</v>
      </c>
      <c r="F52" s="432" t="s">
        <v>604</v>
      </c>
      <c r="G52" s="432" t="s">
        <v>606</v>
      </c>
      <c r="H52" s="134" t="s">
        <v>41</v>
      </c>
      <c r="I52" s="429" t="s">
        <v>605</v>
      </c>
      <c r="J52" s="436" t="s">
        <v>651</v>
      </c>
      <c r="K52" s="436" t="s">
        <v>651</v>
      </c>
      <c r="L52" s="436" t="s">
        <v>652</v>
      </c>
      <c r="M52" s="448" t="s">
        <v>41</v>
      </c>
      <c r="N52" s="436" t="s">
        <v>737</v>
      </c>
      <c r="O52" s="356"/>
      <c r="P52" s="378"/>
      <c r="Q52" s="356"/>
      <c r="R52" s="134" t="s">
        <v>44</v>
      </c>
      <c r="S52" s="357"/>
      <c r="T52" s="412"/>
      <c r="U52" s="412"/>
      <c r="V52" s="134" t="s">
        <v>46</v>
      </c>
      <c r="W52" s="416"/>
      <c r="X52" s="135" t="s">
        <v>194</v>
      </c>
      <c r="Y52" s="164" t="s">
        <v>273</v>
      </c>
      <c r="Z52" s="164" t="s">
        <v>329</v>
      </c>
      <c r="AA52" s="359" t="s">
        <v>415</v>
      </c>
      <c r="AB52" s="246">
        <v>49</v>
      </c>
    </row>
    <row r="53" spans="1:47" ht="103.5" hidden="1" customHeight="1">
      <c r="A53" s="187" t="s">
        <v>156</v>
      </c>
      <c r="B53" s="186" t="s">
        <v>99</v>
      </c>
      <c r="C53" s="166" t="s">
        <v>320</v>
      </c>
      <c r="D53" s="337" t="s">
        <v>507</v>
      </c>
      <c r="E53" s="136">
        <v>43525</v>
      </c>
      <c r="F53" s="429"/>
      <c r="G53" s="429" t="s">
        <v>556</v>
      </c>
      <c r="H53" s="134" t="s">
        <v>43</v>
      </c>
      <c r="I53" s="429" t="s">
        <v>557</v>
      </c>
      <c r="J53" s="436" t="s">
        <v>638</v>
      </c>
      <c r="K53" s="436"/>
      <c r="L53" s="436"/>
      <c r="M53" s="353" t="s">
        <v>41</v>
      </c>
      <c r="N53" s="436" t="s">
        <v>639</v>
      </c>
      <c r="O53" s="356"/>
      <c r="P53" s="356"/>
      <c r="Q53" s="356"/>
      <c r="R53" s="134" t="s">
        <v>44</v>
      </c>
      <c r="S53" s="379"/>
      <c r="T53" s="412"/>
      <c r="U53" s="412"/>
      <c r="V53" s="134" t="s">
        <v>46</v>
      </c>
      <c r="W53" s="416"/>
      <c r="X53" s="135" t="s">
        <v>194</v>
      </c>
      <c r="Y53" s="164" t="s">
        <v>273</v>
      </c>
      <c r="Z53" s="164" t="s">
        <v>329</v>
      </c>
      <c r="AA53" s="359" t="s">
        <v>415</v>
      </c>
      <c r="AB53" s="246">
        <v>50</v>
      </c>
    </row>
    <row r="54" spans="1:47" ht="103.5" hidden="1" customHeight="1">
      <c r="A54" s="187" t="s">
        <v>157</v>
      </c>
      <c r="B54" s="186" t="s">
        <v>99</v>
      </c>
      <c r="C54" s="166" t="s">
        <v>321</v>
      </c>
      <c r="D54" s="337" t="s">
        <v>508</v>
      </c>
      <c r="E54" s="136">
        <v>43344</v>
      </c>
      <c r="F54" s="429"/>
      <c r="G54" s="429"/>
      <c r="H54" s="134" t="s">
        <v>43</v>
      </c>
      <c r="I54" s="429" t="s">
        <v>617</v>
      </c>
      <c r="J54" s="436" t="s">
        <v>640</v>
      </c>
      <c r="K54" s="436"/>
      <c r="L54" s="436"/>
      <c r="M54" s="353" t="s">
        <v>40</v>
      </c>
      <c r="N54" s="436"/>
      <c r="O54" s="356"/>
      <c r="P54" s="356"/>
      <c r="Q54" s="356"/>
      <c r="R54" s="134" t="s">
        <v>44</v>
      </c>
      <c r="S54" s="379"/>
      <c r="T54" s="412"/>
      <c r="U54" s="412"/>
      <c r="V54" s="134" t="s">
        <v>46</v>
      </c>
      <c r="W54" s="416"/>
      <c r="X54" s="135" t="s">
        <v>194</v>
      </c>
      <c r="Y54" s="164" t="s">
        <v>273</v>
      </c>
      <c r="Z54" s="164" t="s">
        <v>329</v>
      </c>
      <c r="AA54" s="359" t="s">
        <v>415</v>
      </c>
      <c r="AB54" s="246">
        <v>51</v>
      </c>
    </row>
    <row r="55" spans="1:47" ht="103.5" hidden="1" customHeight="1">
      <c r="A55" s="187" t="s">
        <v>193</v>
      </c>
      <c r="B55" s="186" t="s">
        <v>99</v>
      </c>
      <c r="C55" s="166" t="s">
        <v>322</v>
      </c>
      <c r="D55" s="337" t="s">
        <v>509</v>
      </c>
      <c r="E55" s="136">
        <v>43191</v>
      </c>
      <c r="F55" s="429" t="s">
        <v>528</v>
      </c>
      <c r="G55" s="429"/>
      <c r="H55" s="134" t="s">
        <v>40</v>
      </c>
      <c r="I55" s="429" t="s">
        <v>558</v>
      </c>
      <c r="J55" s="437" t="s">
        <v>692</v>
      </c>
      <c r="K55" s="436"/>
      <c r="L55" s="436"/>
      <c r="M55" s="353" t="s">
        <v>40</v>
      </c>
      <c r="N55" s="436" t="s">
        <v>528</v>
      </c>
      <c r="O55" s="356"/>
      <c r="P55" s="356"/>
      <c r="Q55" s="356"/>
      <c r="R55" s="134" t="s">
        <v>44</v>
      </c>
      <c r="S55" s="379"/>
      <c r="T55" s="412"/>
      <c r="U55" s="412"/>
      <c r="V55" s="134" t="s">
        <v>46</v>
      </c>
      <c r="W55" s="416"/>
      <c r="X55" s="135" t="s">
        <v>194</v>
      </c>
      <c r="Y55" s="164" t="s">
        <v>273</v>
      </c>
      <c r="Z55" s="164" t="s">
        <v>329</v>
      </c>
      <c r="AA55" s="359" t="s">
        <v>415</v>
      </c>
      <c r="AB55" s="246">
        <v>52</v>
      </c>
    </row>
    <row r="56" spans="1:47" ht="103.5" hidden="1" customHeight="1">
      <c r="A56" s="187" t="s">
        <v>250</v>
      </c>
      <c r="B56" s="186" t="s">
        <v>99</v>
      </c>
      <c r="C56" s="166" t="s">
        <v>323</v>
      </c>
      <c r="D56" s="337" t="s">
        <v>510</v>
      </c>
      <c r="E56" s="136">
        <v>43344</v>
      </c>
      <c r="F56" s="429"/>
      <c r="G56" s="429"/>
      <c r="H56" s="134" t="s">
        <v>43</v>
      </c>
      <c r="I56" s="429" t="s">
        <v>617</v>
      </c>
      <c r="J56" s="436" t="s">
        <v>641</v>
      </c>
      <c r="K56" s="436"/>
      <c r="L56" s="436"/>
      <c r="M56" s="353" t="s">
        <v>40</v>
      </c>
      <c r="N56" s="436" t="s">
        <v>642</v>
      </c>
      <c r="O56" s="356"/>
      <c r="P56" s="356"/>
      <c r="Q56" s="356"/>
      <c r="R56" s="134" t="s">
        <v>44</v>
      </c>
      <c r="S56" s="379"/>
      <c r="T56" s="412"/>
      <c r="U56" s="412"/>
      <c r="V56" s="134" t="s">
        <v>46</v>
      </c>
      <c r="W56" s="416"/>
      <c r="X56" s="135" t="s">
        <v>194</v>
      </c>
      <c r="Y56" s="164" t="s">
        <v>273</v>
      </c>
      <c r="Z56" s="164" t="s">
        <v>329</v>
      </c>
      <c r="AA56" s="359" t="s">
        <v>415</v>
      </c>
      <c r="AB56" s="246">
        <v>53</v>
      </c>
    </row>
    <row r="57" spans="1:47" ht="150" hidden="1">
      <c r="A57" s="187" t="s">
        <v>251</v>
      </c>
      <c r="B57" s="186" t="s">
        <v>99</v>
      </c>
      <c r="C57" s="166" t="s">
        <v>312</v>
      </c>
      <c r="D57" s="337" t="s">
        <v>511</v>
      </c>
      <c r="E57" s="136">
        <v>43252</v>
      </c>
      <c r="F57" s="429" t="s">
        <v>630</v>
      </c>
      <c r="G57" s="429"/>
      <c r="H57" s="417" t="s">
        <v>27</v>
      </c>
      <c r="I57" s="429"/>
      <c r="J57" s="436" t="s">
        <v>707</v>
      </c>
      <c r="K57" s="436"/>
      <c r="L57" s="436"/>
      <c r="M57" s="353" t="s">
        <v>42</v>
      </c>
      <c r="N57" s="436" t="s">
        <v>708</v>
      </c>
      <c r="O57" s="356"/>
      <c r="P57" s="356"/>
      <c r="Q57" s="356"/>
      <c r="R57" s="134" t="s">
        <v>44</v>
      </c>
      <c r="S57" s="379"/>
      <c r="T57" s="412"/>
      <c r="U57" s="412"/>
      <c r="V57" s="134" t="s">
        <v>46</v>
      </c>
      <c r="W57" s="416"/>
      <c r="X57" s="135" t="s">
        <v>194</v>
      </c>
      <c r="Y57" s="164" t="s">
        <v>273</v>
      </c>
      <c r="Z57" s="164" t="s">
        <v>329</v>
      </c>
      <c r="AA57" s="359" t="s">
        <v>415</v>
      </c>
      <c r="AB57" s="246">
        <v>54</v>
      </c>
    </row>
    <row r="58" spans="1:47" ht="125.25" hidden="1" customHeight="1">
      <c r="A58" s="187" t="s">
        <v>252</v>
      </c>
      <c r="B58" s="186" t="s">
        <v>99</v>
      </c>
      <c r="C58" s="166" t="s">
        <v>312</v>
      </c>
      <c r="D58" s="337" t="s">
        <v>512</v>
      </c>
      <c r="E58" s="136">
        <v>43313</v>
      </c>
      <c r="F58" s="429" t="s">
        <v>559</v>
      </c>
      <c r="G58" s="429"/>
      <c r="H58" s="134" t="s">
        <v>41</v>
      </c>
      <c r="I58" s="429"/>
      <c r="J58" s="436" t="s">
        <v>643</v>
      </c>
      <c r="K58" s="436"/>
      <c r="L58" s="436"/>
      <c r="M58" s="353" t="s">
        <v>40</v>
      </c>
      <c r="N58" s="436" t="s">
        <v>644</v>
      </c>
      <c r="O58" s="356"/>
      <c r="P58" s="356"/>
      <c r="Q58" s="356"/>
      <c r="R58" s="134" t="s">
        <v>44</v>
      </c>
      <c r="S58" s="379"/>
      <c r="T58" s="412"/>
      <c r="U58" s="412"/>
      <c r="V58" s="134" t="s">
        <v>46</v>
      </c>
      <c r="W58" s="416"/>
      <c r="X58" s="135" t="s">
        <v>194</v>
      </c>
      <c r="Y58" s="164" t="s">
        <v>273</v>
      </c>
      <c r="Z58" s="164" t="s">
        <v>329</v>
      </c>
      <c r="AA58" s="359" t="s">
        <v>415</v>
      </c>
      <c r="AB58" s="246">
        <v>55</v>
      </c>
    </row>
    <row r="59" spans="1:47" ht="103.5" hidden="1" customHeight="1">
      <c r="A59" s="187" t="s">
        <v>253</v>
      </c>
      <c r="B59" s="186" t="s">
        <v>329</v>
      </c>
      <c r="C59" s="166" t="s">
        <v>324</v>
      </c>
      <c r="D59" s="337" t="s">
        <v>506</v>
      </c>
      <c r="E59" s="136">
        <v>43525</v>
      </c>
      <c r="F59" s="429"/>
      <c r="G59" s="429"/>
      <c r="H59" s="134" t="s">
        <v>43</v>
      </c>
      <c r="I59" s="429"/>
      <c r="J59" s="436"/>
      <c r="K59" s="436"/>
      <c r="L59" s="436"/>
      <c r="M59" s="353" t="s">
        <v>43</v>
      </c>
      <c r="N59" s="436"/>
      <c r="O59" s="356"/>
      <c r="P59" s="356"/>
      <c r="Q59" s="356"/>
      <c r="R59" s="134" t="s">
        <v>44</v>
      </c>
      <c r="S59" s="379"/>
      <c r="T59" s="412"/>
      <c r="U59" s="412"/>
      <c r="V59" s="134" t="s">
        <v>46</v>
      </c>
      <c r="W59" s="416"/>
      <c r="X59" s="135" t="s">
        <v>194</v>
      </c>
      <c r="Y59" s="164" t="s">
        <v>273</v>
      </c>
      <c r="Z59" s="164" t="s">
        <v>329</v>
      </c>
      <c r="AA59" s="359" t="s">
        <v>416</v>
      </c>
      <c r="AB59" s="246">
        <v>56</v>
      </c>
    </row>
    <row r="60" spans="1:47" ht="105.75" hidden="1" customHeight="1">
      <c r="A60" s="187" t="s">
        <v>254</v>
      </c>
      <c r="B60" s="186" t="s">
        <v>263</v>
      </c>
      <c r="C60" s="166" t="s">
        <v>325</v>
      </c>
      <c r="D60" s="337" t="s">
        <v>326</v>
      </c>
      <c r="E60" s="136">
        <v>43525</v>
      </c>
      <c r="F60" s="429" t="s">
        <v>562</v>
      </c>
      <c r="G60" s="429"/>
      <c r="H60" s="134" t="s">
        <v>41</v>
      </c>
      <c r="I60" s="429"/>
      <c r="J60" s="436" t="s">
        <v>710</v>
      </c>
      <c r="K60" s="436" t="s">
        <v>660</v>
      </c>
      <c r="L60" s="436" t="s">
        <v>326</v>
      </c>
      <c r="M60" s="353" t="s">
        <v>41</v>
      </c>
      <c r="N60" s="436"/>
      <c r="O60" s="356"/>
      <c r="P60" s="356"/>
      <c r="Q60" s="356"/>
      <c r="R60" s="134" t="s">
        <v>44</v>
      </c>
      <c r="S60" s="379"/>
      <c r="T60" s="412"/>
      <c r="U60" s="412"/>
      <c r="V60" s="134" t="s">
        <v>46</v>
      </c>
      <c r="W60" s="416"/>
      <c r="X60" s="135" t="s">
        <v>194</v>
      </c>
      <c r="Y60" s="164" t="s">
        <v>272</v>
      </c>
      <c r="Z60" s="164" t="s">
        <v>330</v>
      </c>
      <c r="AA60" s="359" t="s">
        <v>417</v>
      </c>
      <c r="AB60" s="246">
        <v>57</v>
      </c>
    </row>
    <row r="61" spans="1:47" ht="103.5" hidden="1" customHeight="1">
      <c r="A61" s="187" t="s">
        <v>255</v>
      </c>
      <c r="B61" s="186" t="s">
        <v>263</v>
      </c>
      <c r="C61" s="166" t="s">
        <v>327</v>
      </c>
      <c r="D61" s="337" t="s">
        <v>515</v>
      </c>
      <c r="E61" s="136">
        <v>43525</v>
      </c>
      <c r="F61" s="429"/>
      <c r="G61" s="429"/>
      <c r="H61" s="134" t="s">
        <v>43</v>
      </c>
      <c r="I61" s="429"/>
      <c r="J61" s="436"/>
      <c r="K61" s="436"/>
      <c r="L61" s="436"/>
      <c r="M61" s="353" t="s">
        <v>43</v>
      </c>
      <c r="N61" s="436"/>
      <c r="O61" s="356"/>
      <c r="P61" s="356"/>
      <c r="Q61" s="356"/>
      <c r="R61" s="134" t="s">
        <v>44</v>
      </c>
      <c r="S61" s="379"/>
      <c r="T61" s="412"/>
      <c r="U61" s="412"/>
      <c r="V61" s="134" t="s">
        <v>46</v>
      </c>
      <c r="W61" s="416"/>
      <c r="X61" s="135" t="s">
        <v>194</v>
      </c>
      <c r="Y61" s="164" t="s">
        <v>272</v>
      </c>
      <c r="Z61" s="164" t="s">
        <v>330</v>
      </c>
      <c r="AA61" s="359" t="s">
        <v>417</v>
      </c>
      <c r="AB61" s="246">
        <v>58</v>
      </c>
    </row>
    <row r="62" spans="1:47" ht="94.5" hidden="1">
      <c r="A62" s="187" t="s">
        <v>256</v>
      </c>
      <c r="B62" s="186" t="s">
        <v>263</v>
      </c>
      <c r="C62" s="166" t="s">
        <v>328</v>
      </c>
      <c r="D62" s="337" t="s">
        <v>516</v>
      </c>
      <c r="E62" s="136">
        <v>43282</v>
      </c>
      <c r="F62" s="429" t="s">
        <v>561</v>
      </c>
      <c r="G62" s="429"/>
      <c r="H62" s="134" t="s">
        <v>41</v>
      </c>
      <c r="I62" s="429"/>
      <c r="J62" s="436" t="s">
        <v>658</v>
      </c>
      <c r="K62" s="436"/>
      <c r="L62" s="436"/>
      <c r="M62" s="353" t="s">
        <v>40</v>
      </c>
      <c r="N62" s="436"/>
      <c r="O62" s="356"/>
      <c r="P62" s="356"/>
      <c r="Q62" s="356"/>
      <c r="R62" s="134" t="s">
        <v>44</v>
      </c>
      <c r="S62" s="379"/>
      <c r="T62" s="412"/>
      <c r="U62" s="412"/>
      <c r="V62" s="134" t="s">
        <v>46</v>
      </c>
      <c r="W62" s="416"/>
      <c r="X62" s="135" t="s">
        <v>194</v>
      </c>
      <c r="Y62" s="164" t="s">
        <v>272</v>
      </c>
      <c r="Z62" s="164" t="s">
        <v>330</v>
      </c>
      <c r="AA62" s="359" t="s">
        <v>417</v>
      </c>
      <c r="AB62" s="246">
        <v>59</v>
      </c>
    </row>
    <row r="63" spans="1:47" s="247" customFormat="1" ht="21">
      <c r="A63" s="332" t="s">
        <v>420</v>
      </c>
      <c r="B63" s="333"/>
      <c r="C63" s="382"/>
      <c r="D63" s="334"/>
      <c r="E63" s="334"/>
      <c r="F63" s="334"/>
      <c r="G63" s="334"/>
      <c r="H63" s="334"/>
      <c r="I63" s="334"/>
      <c r="J63" s="440"/>
      <c r="K63" s="440"/>
      <c r="L63" s="440"/>
      <c r="M63" s="440"/>
      <c r="N63" s="440"/>
      <c r="O63" s="334"/>
      <c r="P63" s="334"/>
      <c r="Q63" s="334"/>
      <c r="R63" s="334"/>
      <c r="S63" s="334"/>
      <c r="T63" s="334"/>
      <c r="U63" s="334"/>
      <c r="V63" s="334"/>
      <c r="W63" s="334"/>
      <c r="X63" s="334"/>
      <c r="Y63" s="334"/>
      <c r="Z63" s="334"/>
      <c r="AA63" s="334"/>
      <c r="AB63" s="334">
        <v>60</v>
      </c>
      <c r="AC63" s="386"/>
      <c r="AD63" s="386"/>
      <c r="AE63" s="386"/>
      <c r="AF63" s="386"/>
      <c r="AG63" s="386"/>
      <c r="AH63" s="386"/>
      <c r="AI63" s="386"/>
      <c r="AJ63" s="386"/>
      <c r="AK63" s="386"/>
      <c r="AL63" s="386"/>
      <c r="AM63" s="386"/>
      <c r="AN63" s="386"/>
      <c r="AO63" s="386"/>
      <c r="AP63" s="386"/>
      <c r="AQ63" s="386"/>
      <c r="AR63" s="386"/>
      <c r="AS63" s="386"/>
      <c r="AT63" s="386"/>
      <c r="AU63" s="386"/>
    </row>
    <row r="64" spans="1:47" ht="103.5" customHeight="1">
      <c r="A64" s="187" t="s">
        <v>197</v>
      </c>
      <c r="B64" s="186" t="s">
        <v>330</v>
      </c>
      <c r="C64" s="165" t="s">
        <v>332</v>
      </c>
      <c r="D64" s="337" t="s">
        <v>476</v>
      </c>
      <c r="E64" s="136">
        <v>43525</v>
      </c>
      <c r="F64" s="429"/>
      <c r="G64" s="429"/>
      <c r="H64" s="134" t="s">
        <v>43</v>
      </c>
      <c r="I64" s="429"/>
      <c r="J64" s="436" t="s">
        <v>746</v>
      </c>
      <c r="K64" s="436"/>
      <c r="L64" s="436"/>
      <c r="M64" s="448" t="s">
        <v>22</v>
      </c>
      <c r="N64" s="436" t="s">
        <v>745</v>
      </c>
      <c r="O64" s="356"/>
      <c r="P64" s="356"/>
      <c r="Q64" s="356"/>
      <c r="R64" s="134" t="s">
        <v>44</v>
      </c>
      <c r="S64" s="379"/>
      <c r="T64" s="412"/>
      <c r="U64" s="412"/>
      <c r="V64" s="134" t="s">
        <v>46</v>
      </c>
      <c r="W64" s="413"/>
      <c r="X64" s="135" t="s">
        <v>195</v>
      </c>
      <c r="Y64" s="164" t="s">
        <v>88</v>
      </c>
      <c r="Z64" s="164" t="s">
        <v>330</v>
      </c>
      <c r="AA64" s="134" t="s">
        <v>418</v>
      </c>
      <c r="AB64" s="246">
        <v>61</v>
      </c>
    </row>
    <row r="65" spans="1:47" ht="103.5" customHeight="1">
      <c r="A65" s="187" t="s">
        <v>198</v>
      </c>
      <c r="B65" s="186" t="s">
        <v>266</v>
      </c>
      <c r="C65" s="165" t="s">
        <v>257</v>
      </c>
      <c r="D65" s="337" t="s">
        <v>333</v>
      </c>
      <c r="E65" s="136">
        <v>43525</v>
      </c>
      <c r="F65" s="428" t="s">
        <v>612</v>
      </c>
      <c r="G65" s="429"/>
      <c r="H65" s="134" t="s">
        <v>41</v>
      </c>
      <c r="I65" s="429"/>
      <c r="J65" s="436" t="s">
        <v>681</v>
      </c>
      <c r="K65" s="436" t="s">
        <v>680</v>
      </c>
      <c r="L65" s="436" t="s">
        <v>743</v>
      </c>
      <c r="M65" s="353" t="s">
        <v>41</v>
      </c>
      <c r="N65" s="436"/>
      <c r="O65" s="356"/>
      <c r="P65" s="356"/>
      <c r="Q65" s="356"/>
      <c r="R65" s="134" t="s">
        <v>44</v>
      </c>
      <c r="S65" s="379"/>
      <c r="T65" s="412"/>
      <c r="U65" s="412"/>
      <c r="V65" s="134" t="s">
        <v>46</v>
      </c>
      <c r="W65" s="413"/>
      <c r="X65" s="135" t="s">
        <v>195</v>
      </c>
      <c r="Y65" s="164" t="s">
        <v>95</v>
      </c>
      <c r="Z65" s="164" t="s">
        <v>329</v>
      </c>
      <c r="AA65" s="134" t="s">
        <v>419</v>
      </c>
      <c r="AB65" s="246">
        <v>62</v>
      </c>
    </row>
    <row r="66" spans="1:47" ht="103.5" customHeight="1">
      <c r="A66" s="187" t="s">
        <v>199</v>
      </c>
      <c r="B66" s="186" t="s">
        <v>266</v>
      </c>
      <c r="C66" s="165" t="s">
        <v>258</v>
      </c>
      <c r="D66" s="337" t="s">
        <v>333</v>
      </c>
      <c r="E66" s="136">
        <v>43525</v>
      </c>
      <c r="F66" s="428" t="s">
        <v>613</v>
      </c>
      <c r="G66" s="429"/>
      <c r="H66" s="134" t="s">
        <v>41</v>
      </c>
      <c r="I66" s="429"/>
      <c r="J66" s="436" t="s">
        <v>682</v>
      </c>
      <c r="K66" s="436" t="s">
        <v>661</v>
      </c>
      <c r="L66" s="436" t="s">
        <v>743</v>
      </c>
      <c r="M66" s="353" t="s">
        <v>41</v>
      </c>
      <c r="N66" s="436"/>
      <c r="O66" s="356"/>
      <c r="P66" s="356"/>
      <c r="Q66" s="356"/>
      <c r="R66" s="134" t="s">
        <v>44</v>
      </c>
      <c r="S66" s="379"/>
      <c r="T66" s="357"/>
      <c r="U66" s="357"/>
      <c r="V66" s="134" t="s">
        <v>46</v>
      </c>
      <c r="W66" s="414"/>
      <c r="X66" s="135" t="s">
        <v>195</v>
      </c>
      <c r="Y66" s="164" t="s">
        <v>95</v>
      </c>
      <c r="Z66" s="164" t="s">
        <v>329</v>
      </c>
      <c r="AA66" s="134" t="s">
        <v>419</v>
      </c>
      <c r="AB66" s="246">
        <v>63</v>
      </c>
    </row>
    <row r="67" spans="1:47" ht="97.5" customHeight="1">
      <c r="A67" s="187" t="s">
        <v>200</v>
      </c>
      <c r="B67" s="186" t="s">
        <v>266</v>
      </c>
      <c r="C67" s="165" t="s">
        <v>334</v>
      </c>
      <c r="D67" s="337" t="s">
        <v>333</v>
      </c>
      <c r="E67" s="136">
        <v>43525</v>
      </c>
      <c r="F67" s="428" t="s">
        <v>614</v>
      </c>
      <c r="G67" s="429"/>
      <c r="H67" s="134" t="s">
        <v>41</v>
      </c>
      <c r="I67" s="429"/>
      <c r="J67" s="437" t="s">
        <v>683</v>
      </c>
      <c r="K67" s="437" t="s">
        <v>662</v>
      </c>
      <c r="L67" s="437" t="s">
        <v>743</v>
      </c>
      <c r="M67" s="353" t="s">
        <v>41</v>
      </c>
      <c r="N67" s="436"/>
      <c r="O67" s="377"/>
      <c r="P67" s="377"/>
      <c r="Q67" s="377"/>
      <c r="R67" s="134" t="s">
        <v>44</v>
      </c>
      <c r="S67" s="379"/>
      <c r="T67" s="415"/>
      <c r="U67" s="415"/>
      <c r="V67" s="134" t="s">
        <v>46</v>
      </c>
      <c r="W67" s="413"/>
      <c r="X67" s="135" t="s">
        <v>195</v>
      </c>
      <c r="Y67" s="164" t="s">
        <v>95</v>
      </c>
      <c r="Z67" s="164" t="s">
        <v>329</v>
      </c>
      <c r="AA67" s="134" t="s">
        <v>419</v>
      </c>
      <c r="AB67" s="246">
        <v>64</v>
      </c>
    </row>
    <row r="68" spans="1:47" ht="103.5" customHeight="1">
      <c r="A68" s="187" t="s">
        <v>201</v>
      </c>
      <c r="B68" s="186" t="s">
        <v>266</v>
      </c>
      <c r="C68" s="165" t="s">
        <v>260</v>
      </c>
      <c r="D68" s="337" t="s">
        <v>439</v>
      </c>
      <c r="E68" s="136">
        <v>43525</v>
      </c>
      <c r="F68" s="429" t="s">
        <v>578</v>
      </c>
      <c r="G68" s="429"/>
      <c r="H68" s="134" t="s">
        <v>41</v>
      </c>
      <c r="I68" s="429"/>
      <c r="J68" s="436" t="s">
        <v>599</v>
      </c>
      <c r="K68" s="436"/>
      <c r="L68" s="436"/>
      <c r="M68" s="353" t="s">
        <v>41</v>
      </c>
      <c r="N68" s="436"/>
      <c r="O68" s="356"/>
      <c r="P68" s="356"/>
      <c r="Q68" s="356"/>
      <c r="R68" s="134" t="s">
        <v>44</v>
      </c>
      <c r="S68" s="379"/>
      <c r="T68" s="412"/>
      <c r="U68" s="412"/>
      <c r="V68" s="134" t="s">
        <v>46</v>
      </c>
      <c r="W68" s="413"/>
      <c r="X68" s="135" t="s">
        <v>195</v>
      </c>
      <c r="Y68" s="164" t="s">
        <v>95</v>
      </c>
      <c r="Z68" s="164" t="s">
        <v>329</v>
      </c>
      <c r="AA68" s="134" t="s">
        <v>419</v>
      </c>
      <c r="AB68" s="246">
        <v>65</v>
      </c>
    </row>
    <row r="69" spans="1:47" ht="103.5" customHeight="1">
      <c r="A69" s="187" t="s">
        <v>202</v>
      </c>
      <c r="B69" s="186" t="s">
        <v>268</v>
      </c>
      <c r="C69" s="165" t="s">
        <v>335</v>
      </c>
      <c r="D69" s="337" t="s">
        <v>450</v>
      </c>
      <c r="E69" s="136">
        <v>43525</v>
      </c>
      <c r="F69" s="429" t="s">
        <v>599</v>
      </c>
      <c r="G69" s="429"/>
      <c r="H69" s="134" t="s">
        <v>41</v>
      </c>
      <c r="I69" s="429"/>
      <c r="J69" s="436" t="s">
        <v>599</v>
      </c>
      <c r="K69" s="436"/>
      <c r="L69" s="436"/>
      <c r="M69" s="353" t="s">
        <v>41</v>
      </c>
      <c r="N69" s="436"/>
      <c r="O69" s="356"/>
      <c r="P69" s="356"/>
      <c r="Q69" s="356"/>
      <c r="R69" s="134" t="s">
        <v>44</v>
      </c>
      <c r="S69" s="379"/>
      <c r="T69" s="412"/>
      <c r="U69" s="412"/>
      <c r="V69" s="134" t="s">
        <v>46</v>
      </c>
      <c r="W69" s="413"/>
      <c r="X69" s="135" t="s">
        <v>195</v>
      </c>
      <c r="Y69" s="164" t="s">
        <v>95</v>
      </c>
      <c r="Z69" s="164" t="s">
        <v>329</v>
      </c>
      <c r="AA69" s="134" t="s">
        <v>95</v>
      </c>
      <c r="AB69" s="246">
        <v>66</v>
      </c>
    </row>
    <row r="70" spans="1:47" ht="103.5" customHeight="1">
      <c r="A70" s="187" t="s">
        <v>203</v>
      </c>
      <c r="B70" s="186" t="s">
        <v>263</v>
      </c>
      <c r="C70" s="165" t="s">
        <v>341</v>
      </c>
      <c r="D70" s="337" t="s">
        <v>517</v>
      </c>
      <c r="E70" s="136">
        <v>43525</v>
      </c>
      <c r="F70" s="429" t="s">
        <v>563</v>
      </c>
      <c r="G70" s="429"/>
      <c r="H70" s="134" t="s">
        <v>41</v>
      </c>
      <c r="I70" s="429"/>
      <c r="J70" s="436" t="s">
        <v>688</v>
      </c>
      <c r="K70" s="436"/>
      <c r="L70" s="436"/>
      <c r="M70" s="353" t="s">
        <v>41</v>
      </c>
      <c r="N70" s="436"/>
      <c r="O70" s="356"/>
      <c r="P70" s="356"/>
      <c r="Q70" s="356"/>
      <c r="R70" s="134" t="s">
        <v>44</v>
      </c>
      <c r="S70" s="379"/>
      <c r="T70" s="412"/>
      <c r="U70" s="412"/>
      <c r="V70" s="134" t="s">
        <v>46</v>
      </c>
      <c r="W70" s="413"/>
      <c r="X70" s="135" t="s">
        <v>195</v>
      </c>
      <c r="Y70" s="164" t="s">
        <v>95</v>
      </c>
      <c r="Z70" s="164" t="s">
        <v>329</v>
      </c>
      <c r="AA70" s="134" t="s">
        <v>94</v>
      </c>
      <c r="AB70" s="246">
        <v>67</v>
      </c>
    </row>
    <row r="71" spans="1:47" ht="103.5" customHeight="1">
      <c r="A71" s="187" t="s">
        <v>204</v>
      </c>
      <c r="B71" s="186" t="s">
        <v>268</v>
      </c>
      <c r="C71" s="165" t="s">
        <v>259</v>
      </c>
      <c r="D71" s="337" t="s">
        <v>451</v>
      </c>
      <c r="E71" s="136">
        <v>43525</v>
      </c>
      <c r="F71" s="429" t="s">
        <v>595</v>
      </c>
      <c r="G71" s="429"/>
      <c r="H71" s="134" t="s">
        <v>41</v>
      </c>
      <c r="I71" s="429"/>
      <c r="J71" s="436" t="s">
        <v>727</v>
      </c>
      <c r="K71" s="436"/>
      <c r="L71" s="436"/>
      <c r="M71" s="353" t="s">
        <v>41</v>
      </c>
      <c r="N71" s="436"/>
      <c r="O71" s="356"/>
      <c r="P71" s="356"/>
      <c r="Q71" s="356"/>
      <c r="R71" s="134" t="s">
        <v>44</v>
      </c>
      <c r="S71" s="379"/>
      <c r="T71" s="412"/>
      <c r="U71" s="412"/>
      <c r="V71" s="134" t="s">
        <v>46</v>
      </c>
      <c r="W71" s="412"/>
      <c r="X71" s="135" t="s">
        <v>195</v>
      </c>
      <c r="Y71" s="164" t="s">
        <v>95</v>
      </c>
      <c r="Z71" s="164" t="s">
        <v>329</v>
      </c>
      <c r="AA71" s="134" t="s">
        <v>95</v>
      </c>
      <c r="AB71" s="246">
        <v>68</v>
      </c>
    </row>
    <row r="72" spans="1:47" ht="103.5" customHeight="1">
      <c r="A72" s="187" t="s">
        <v>205</v>
      </c>
      <c r="B72" s="186" t="s">
        <v>263</v>
      </c>
      <c r="C72" s="165" t="s">
        <v>336</v>
      </c>
      <c r="D72" s="337" t="s">
        <v>518</v>
      </c>
      <c r="E72" s="136">
        <v>43282</v>
      </c>
      <c r="F72" s="429" t="s">
        <v>564</v>
      </c>
      <c r="G72" s="429"/>
      <c r="H72" s="417" t="s">
        <v>41</v>
      </c>
      <c r="I72" s="429"/>
      <c r="J72" s="436" t="s">
        <v>728</v>
      </c>
      <c r="K72" s="436"/>
      <c r="L72" s="436"/>
      <c r="M72" s="353" t="s">
        <v>40</v>
      </c>
      <c r="N72" s="436" t="s">
        <v>729</v>
      </c>
      <c r="O72" s="356"/>
      <c r="P72" s="356"/>
      <c r="Q72" s="356"/>
      <c r="R72" s="134" t="s">
        <v>44</v>
      </c>
      <c r="S72" s="379"/>
      <c r="T72" s="412"/>
      <c r="U72" s="412"/>
      <c r="V72" s="134" t="s">
        <v>46</v>
      </c>
      <c r="W72" s="413"/>
      <c r="X72" s="135" t="s">
        <v>195</v>
      </c>
      <c r="Y72" s="164" t="s">
        <v>272</v>
      </c>
      <c r="Z72" s="164" t="s">
        <v>399</v>
      </c>
      <c r="AA72" s="134" t="s">
        <v>94</v>
      </c>
      <c r="AB72" s="246">
        <v>69</v>
      </c>
    </row>
    <row r="73" spans="1:47" ht="105.75" customHeight="1">
      <c r="A73" s="187" t="s">
        <v>206</v>
      </c>
      <c r="B73" s="186" t="s">
        <v>263</v>
      </c>
      <c r="C73" s="165" t="s">
        <v>337</v>
      </c>
      <c r="D73" s="337" t="s">
        <v>519</v>
      </c>
      <c r="E73" s="136">
        <v>43282</v>
      </c>
      <c r="F73" s="429" t="s">
        <v>627</v>
      </c>
      <c r="G73" s="429"/>
      <c r="H73" s="417" t="s">
        <v>27</v>
      </c>
      <c r="I73" s="429"/>
      <c r="J73" s="436" t="s">
        <v>627</v>
      </c>
      <c r="K73" s="436"/>
      <c r="L73" s="436"/>
      <c r="M73" s="353" t="s">
        <v>27</v>
      </c>
      <c r="N73" s="436"/>
      <c r="O73" s="356"/>
      <c r="P73" s="356"/>
      <c r="Q73" s="356"/>
      <c r="R73" s="134" t="s">
        <v>44</v>
      </c>
      <c r="S73" s="379"/>
      <c r="T73" s="412"/>
      <c r="U73" s="357"/>
      <c r="V73" s="134" t="s">
        <v>46</v>
      </c>
      <c r="W73" s="421"/>
      <c r="X73" s="135" t="s">
        <v>195</v>
      </c>
      <c r="Y73" s="164" t="s">
        <v>272</v>
      </c>
      <c r="Z73" s="164" t="s">
        <v>399</v>
      </c>
      <c r="AA73" s="134" t="s">
        <v>94</v>
      </c>
      <c r="AB73" s="246">
        <v>70</v>
      </c>
    </row>
    <row r="74" spans="1:47" ht="110.25">
      <c r="A74" s="187" t="s">
        <v>210</v>
      </c>
      <c r="B74" s="186" t="s">
        <v>263</v>
      </c>
      <c r="C74" s="165" t="s">
        <v>342</v>
      </c>
      <c r="D74" s="337" t="s">
        <v>520</v>
      </c>
      <c r="E74" s="136" t="s">
        <v>338</v>
      </c>
      <c r="F74" s="429" t="s">
        <v>565</v>
      </c>
      <c r="G74" s="429"/>
      <c r="H74" s="134" t="s">
        <v>41</v>
      </c>
      <c r="I74" s="429"/>
      <c r="J74" s="436" t="s">
        <v>689</v>
      </c>
      <c r="K74" s="436"/>
      <c r="L74" s="436"/>
      <c r="M74" s="353" t="s">
        <v>41</v>
      </c>
      <c r="N74" s="436"/>
      <c r="O74" s="356"/>
      <c r="P74" s="356"/>
      <c r="Q74" s="356"/>
      <c r="R74" s="134" t="s">
        <v>44</v>
      </c>
      <c r="S74" s="379"/>
      <c r="T74" s="412"/>
      <c r="U74" s="412"/>
      <c r="V74" s="134" t="s">
        <v>46</v>
      </c>
      <c r="W74" s="413"/>
      <c r="X74" s="135" t="s">
        <v>195</v>
      </c>
      <c r="Y74" s="164" t="s">
        <v>272</v>
      </c>
      <c r="Z74" s="164" t="s">
        <v>399</v>
      </c>
      <c r="AA74" s="134" t="s">
        <v>94</v>
      </c>
      <c r="AB74" s="246">
        <v>71</v>
      </c>
    </row>
    <row r="75" spans="1:47" ht="110.25">
      <c r="A75" s="187" t="s">
        <v>211</v>
      </c>
      <c r="B75" s="186" t="s">
        <v>263</v>
      </c>
      <c r="C75" s="165" t="s">
        <v>342</v>
      </c>
      <c r="D75" s="337" t="s">
        <v>521</v>
      </c>
      <c r="E75" s="136">
        <v>43525</v>
      </c>
      <c r="F75" s="429"/>
      <c r="G75" s="429"/>
      <c r="H75" s="134" t="s">
        <v>43</v>
      </c>
      <c r="I75" s="429"/>
      <c r="J75" s="436"/>
      <c r="K75" s="436"/>
      <c r="L75" s="436"/>
      <c r="M75" s="353" t="s">
        <v>43</v>
      </c>
      <c r="N75" s="436"/>
      <c r="O75" s="356"/>
      <c r="P75" s="356"/>
      <c r="Q75" s="356"/>
      <c r="R75" s="134" t="s">
        <v>44</v>
      </c>
      <c r="S75" s="379"/>
      <c r="T75" s="412"/>
      <c r="U75" s="412"/>
      <c r="V75" s="134" t="s">
        <v>46</v>
      </c>
      <c r="W75" s="413"/>
      <c r="X75" s="135" t="s">
        <v>195</v>
      </c>
      <c r="Y75" s="164" t="s">
        <v>272</v>
      </c>
      <c r="Z75" s="164" t="s">
        <v>399</v>
      </c>
      <c r="AA75" s="134" t="s">
        <v>94</v>
      </c>
      <c r="AB75" s="246">
        <v>72</v>
      </c>
    </row>
    <row r="76" spans="1:47" ht="103.5" customHeight="1">
      <c r="A76" s="187" t="s">
        <v>207</v>
      </c>
      <c r="B76" s="186" t="s">
        <v>263</v>
      </c>
      <c r="C76" s="165" t="s">
        <v>339</v>
      </c>
      <c r="D76" s="337" t="s">
        <v>522</v>
      </c>
      <c r="E76" s="136">
        <v>43525</v>
      </c>
      <c r="F76" s="429" t="s">
        <v>566</v>
      </c>
      <c r="G76" s="429"/>
      <c r="H76" s="134" t="s">
        <v>41</v>
      </c>
      <c r="I76" s="429"/>
      <c r="J76" s="436" t="s">
        <v>659</v>
      </c>
      <c r="K76" s="436" t="s">
        <v>695</v>
      </c>
      <c r="L76" s="436"/>
      <c r="M76" s="353" t="s">
        <v>40</v>
      </c>
      <c r="N76" s="436"/>
      <c r="O76" s="356"/>
      <c r="P76" s="356"/>
      <c r="Q76" s="356"/>
      <c r="R76" s="134" t="s">
        <v>44</v>
      </c>
      <c r="S76" s="379"/>
      <c r="T76" s="412"/>
      <c r="U76" s="412"/>
      <c r="V76" s="134" t="s">
        <v>46</v>
      </c>
      <c r="W76" s="413"/>
      <c r="X76" s="135" t="s">
        <v>195</v>
      </c>
      <c r="Y76" s="164" t="s">
        <v>272</v>
      </c>
      <c r="Z76" s="164" t="s">
        <v>399</v>
      </c>
      <c r="AA76" s="134" t="s">
        <v>94</v>
      </c>
      <c r="AB76" s="246">
        <v>73</v>
      </c>
    </row>
    <row r="77" spans="1:47" ht="210">
      <c r="A77" s="187" t="s">
        <v>208</v>
      </c>
      <c r="B77" s="186" t="s">
        <v>263</v>
      </c>
      <c r="C77" s="165" t="s">
        <v>340</v>
      </c>
      <c r="D77" s="337" t="s">
        <v>523</v>
      </c>
      <c r="E77" s="136">
        <v>43344</v>
      </c>
      <c r="F77" s="429" t="s">
        <v>567</v>
      </c>
      <c r="G77" s="429"/>
      <c r="H77" s="134" t="s">
        <v>41</v>
      </c>
      <c r="I77" s="429"/>
      <c r="J77" s="436" t="s">
        <v>696</v>
      </c>
      <c r="K77" s="436"/>
      <c r="L77" s="436"/>
      <c r="M77" s="448" t="s">
        <v>40</v>
      </c>
      <c r="N77" s="436" t="s">
        <v>741</v>
      </c>
      <c r="O77" s="356"/>
      <c r="P77" s="356"/>
      <c r="Q77" s="356"/>
      <c r="R77" s="134" t="s">
        <v>44</v>
      </c>
      <c r="S77" s="379"/>
      <c r="T77" s="412"/>
      <c r="U77" s="412"/>
      <c r="V77" s="134" t="s">
        <v>46</v>
      </c>
      <c r="W77" s="412"/>
      <c r="X77" s="135" t="s">
        <v>195</v>
      </c>
      <c r="Y77" s="164" t="s">
        <v>272</v>
      </c>
      <c r="Z77" s="164" t="s">
        <v>399</v>
      </c>
      <c r="AA77" s="134" t="s">
        <v>94</v>
      </c>
      <c r="AB77" s="246">
        <v>74</v>
      </c>
    </row>
    <row r="78" spans="1:47" s="247" customFormat="1" ht="21">
      <c r="A78" s="332" t="s">
        <v>421</v>
      </c>
      <c r="B78" s="333"/>
      <c r="C78" s="335"/>
      <c r="D78" s="336"/>
      <c r="E78" s="336"/>
      <c r="F78" s="336"/>
      <c r="G78" s="336"/>
      <c r="H78" s="336"/>
      <c r="I78" s="336"/>
      <c r="J78" s="441"/>
      <c r="K78" s="441"/>
      <c r="L78" s="441"/>
      <c r="M78" s="441"/>
      <c r="N78" s="441"/>
      <c r="O78" s="336"/>
      <c r="P78" s="336"/>
      <c r="Q78" s="336"/>
      <c r="R78" s="336"/>
      <c r="S78" s="336"/>
      <c r="T78" s="336"/>
      <c r="U78" s="336"/>
      <c r="V78" s="336"/>
      <c r="W78" s="336"/>
      <c r="X78" s="336"/>
      <c r="Y78" s="336"/>
      <c r="Z78" s="336"/>
      <c r="AA78" s="336"/>
      <c r="AB78" s="334">
        <v>75</v>
      </c>
      <c r="AC78" s="386"/>
      <c r="AD78" s="386"/>
      <c r="AE78" s="386"/>
      <c r="AF78" s="386"/>
      <c r="AG78" s="386"/>
      <c r="AH78" s="386"/>
      <c r="AI78" s="386"/>
      <c r="AJ78" s="386"/>
      <c r="AK78" s="386"/>
      <c r="AL78" s="386"/>
      <c r="AM78" s="386"/>
      <c r="AN78" s="386"/>
      <c r="AO78" s="386"/>
      <c r="AP78" s="386"/>
      <c r="AQ78" s="386"/>
      <c r="AR78" s="386"/>
      <c r="AS78" s="386"/>
      <c r="AT78" s="386"/>
      <c r="AU78" s="386"/>
    </row>
    <row r="79" spans="1:47" ht="150">
      <c r="A79" s="187" t="s">
        <v>158</v>
      </c>
      <c r="B79" s="186" t="s">
        <v>100</v>
      </c>
      <c r="C79" s="165" t="s">
        <v>357</v>
      </c>
      <c r="D79" s="337" t="s">
        <v>463</v>
      </c>
      <c r="E79" s="136">
        <v>43435</v>
      </c>
      <c r="F79" s="429" t="s">
        <v>589</v>
      </c>
      <c r="G79" s="429"/>
      <c r="H79" s="134" t="s">
        <v>41</v>
      </c>
      <c r="I79" s="429"/>
      <c r="J79" s="436" t="s">
        <v>589</v>
      </c>
      <c r="K79" s="436"/>
      <c r="L79" s="436"/>
      <c r="M79" s="353" t="s">
        <v>41</v>
      </c>
      <c r="N79" s="436"/>
      <c r="O79" s="356"/>
      <c r="P79" s="356"/>
      <c r="Q79" s="356"/>
      <c r="R79" s="134" t="s">
        <v>44</v>
      </c>
      <c r="S79" s="379"/>
      <c r="T79" s="357"/>
      <c r="U79" s="357"/>
      <c r="V79" s="417" t="s">
        <v>46</v>
      </c>
      <c r="W79" s="418"/>
      <c r="X79" s="135" t="s">
        <v>196</v>
      </c>
      <c r="Y79" s="164" t="s">
        <v>77</v>
      </c>
      <c r="Z79" s="164" t="s">
        <v>329</v>
      </c>
      <c r="AA79" s="134" t="s">
        <v>427</v>
      </c>
      <c r="AB79" s="246">
        <v>76</v>
      </c>
    </row>
    <row r="80" spans="1:47" ht="104.25" customHeight="1">
      <c r="A80" s="187" t="s">
        <v>159</v>
      </c>
      <c r="B80" s="186" t="s">
        <v>100</v>
      </c>
      <c r="C80" s="165" t="s">
        <v>357</v>
      </c>
      <c r="D80" s="337" t="s">
        <v>464</v>
      </c>
      <c r="E80" s="136">
        <v>43525</v>
      </c>
      <c r="F80" s="429" t="s">
        <v>571</v>
      </c>
      <c r="G80" s="429"/>
      <c r="H80" s="134" t="s">
        <v>41</v>
      </c>
      <c r="I80" s="429"/>
      <c r="J80" s="436" t="s">
        <v>631</v>
      </c>
      <c r="K80" s="436"/>
      <c r="L80" s="436"/>
      <c r="M80" s="353" t="s">
        <v>41</v>
      </c>
      <c r="N80" s="436"/>
      <c r="O80" s="356"/>
      <c r="P80" s="356"/>
      <c r="Q80" s="356"/>
      <c r="R80" s="134" t="s">
        <v>44</v>
      </c>
      <c r="S80" s="379"/>
      <c r="T80" s="356"/>
      <c r="U80" s="357"/>
      <c r="V80" s="417" t="s">
        <v>46</v>
      </c>
      <c r="W80" s="356"/>
      <c r="X80" s="135" t="s">
        <v>196</v>
      </c>
      <c r="Y80" s="164" t="s">
        <v>77</v>
      </c>
      <c r="Z80" s="164" t="s">
        <v>329</v>
      </c>
      <c r="AA80" s="134" t="s">
        <v>427</v>
      </c>
      <c r="AB80" s="246">
        <v>77</v>
      </c>
    </row>
    <row r="81" spans="1:28" ht="104.25" customHeight="1">
      <c r="A81" s="187" t="s">
        <v>160</v>
      </c>
      <c r="B81" s="186" t="s">
        <v>100</v>
      </c>
      <c r="C81" s="165" t="s">
        <v>358</v>
      </c>
      <c r="D81" s="337" t="s">
        <v>465</v>
      </c>
      <c r="E81" s="136">
        <v>43374</v>
      </c>
      <c r="F81" s="429"/>
      <c r="G81" s="429"/>
      <c r="H81" s="134" t="s">
        <v>43</v>
      </c>
      <c r="I81" s="429"/>
      <c r="J81" s="436" t="s">
        <v>632</v>
      </c>
      <c r="K81" s="436"/>
      <c r="L81" s="436"/>
      <c r="M81" s="353" t="s">
        <v>41</v>
      </c>
      <c r="N81" s="436"/>
      <c r="O81" s="356"/>
      <c r="P81" s="356"/>
      <c r="Q81" s="356"/>
      <c r="R81" s="134" t="s">
        <v>44</v>
      </c>
      <c r="S81" s="379"/>
      <c r="T81" s="412"/>
      <c r="U81" s="412"/>
      <c r="V81" s="417" t="s">
        <v>46</v>
      </c>
      <c r="W81" s="413"/>
      <c r="X81" s="135" t="s">
        <v>196</v>
      </c>
      <c r="Y81" s="164" t="s">
        <v>77</v>
      </c>
      <c r="Z81" s="164" t="s">
        <v>329</v>
      </c>
      <c r="AA81" s="134" t="s">
        <v>428</v>
      </c>
      <c r="AB81" s="246">
        <v>78</v>
      </c>
    </row>
    <row r="82" spans="1:28" ht="104.25" customHeight="1">
      <c r="A82" s="187" t="s">
        <v>161</v>
      </c>
      <c r="B82" s="186" t="s">
        <v>100</v>
      </c>
      <c r="C82" s="165" t="s">
        <v>358</v>
      </c>
      <c r="D82" s="337" t="s">
        <v>466</v>
      </c>
      <c r="E82" s="136">
        <v>43525</v>
      </c>
      <c r="F82" s="429"/>
      <c r="G82" s="429"/>
      <c r="H82" s="134" t="s">
        <v>43</v>
      </c>
      <c r="I82" s="429"/>
      <c r="J82" s="436"/>
      <c r="K82" s="436"/>
      <c r="L82" s="436"/>
      <c r="M82" s="353" t="s">
        <v>43</v>
      </c>
      <c r="N82" s="436"/>
      <c r="O82" s="356"/>
      <c r="P82" s="356"/>
      <c r="Q82" s="356"/>
      <c r="R82" s="134" t="s">
        <v>44</v>
      </c>
      <c r="S82" s="379"/>
      <c r="T82" s="412"/>
      <c r="U82" s="412"/>
      <c r="V82" s="417" t="s">
        <v>46</v>
      </c>
      <c r="W82" s="413"/>
      <c r="X82" s="135" t="s">
        <v>196</v>
      </c>
      <c r="Y82" s="164" t="s">
        <v>77</v>
      </c>
      <c r="Z82" s="164" t="s">
        <v>329</v>
      </c>
      <c r="AA82" s="134" t="s">
        <v>428</v>
      </c>
      <c r="AB82" s="246">
        <v>79</v>
      </c>
    </row>
    <row r="83" spans="1:28" ht="104.25" customHeight="1">
      <c r="A83" s="187" t="s">
        <v>162</v>
      </c>
      <c r="B83" s="186" t="s">
        <v>100</v>
      </c>
      <c r="C83" s="165" t="s">
        <v>358</v>
      </c>
      <c r="D83" s="337" t="s">
        <v>467</v>
      </c>
      <c r="E83" s="136">
        <v>43525</v>
      </c>
      <c r="F83" s="429"/>
      <c r="G83" s="429"/>
      <c r="H83" s="134" t="s">
        <v>43</v>
      </c>
      <c r="I83" s="429"/>
      <c r="J83" s="436"/>
      <c r="K83" s="436"/>
      <c r="L83" s="436"/>
      <c r="M83" s="353" t="s">
        <v>43</v>
      </c>
      <c r="N83" s="436"/>
      <c r="O83" s="356"/>
      <c r="P83" s="356"/>
      <c r="Q83" s="356"/>
      <c r="R83" s="134" t="s">
        <v>44</v>
      </c>
      <c r="S83" s="379"/>
      <c r="T83" s="412"/>
      <c r="U83" s="412"/>
      <c r="V83" s="417" t="s">
        <v>46</v>
      </c>
      <c r="W83" s="413"/>
      <c r="X83" s="135" t="s">
        <v>196</v>
      </c>
      <c r="Y83" s="164" t="s">
        <v>77</v>
      </c>
      <c r="Z83" s="164" t="s">
        <v>329</v>
      </c>
      <c r="AA83" s="134" t="s">
        <v>428</v>
      </c>
      <c r="AB83" s="246">
        <v>80</v>
      </c>
    </row>
    <row r="84" spans="1:28" ht="150" customHeight="1">
      <c r="A84" s="187" t="s">
        <v>163</v>
      </c>
      <c r="B84" s="186" t="s">
        <v>267</v>
      </c>
      <c r="C84" s="165" t="s">
        <v>359</v>
      </c>
      <c r="D84" s="337" t="s">
        <v>489</v>
      </c>
      <c r="E84" s="136">
        <v>43313</v>
      </c>
      <c r="F84" s="429" t="s">
        <v>584</v>
      </c>
      <c r="G84" s="429"/>
      <c r="H84" s="134" t="s">
        <v>41</v>
      </c>
      <c r="I84" s="429"/>
      <c r="J84" s="436" t="s">
        <v>730</v>
      </c>
      <c r="K84" s="436"/>
      <c r="L84" s="436"/>
      <c r="M84" s="353" t="s">
        <v>40</v>
      </c>
      <c r="N84" s="436" t="s">
        <v>731</v>
      </c>
      <c r="O84" s="356"/>
      <c r="P84" s="356"/>
      <c r="Q84" s="356"/>
      <c r="R84" s="134" t="s">
        <v>44</v>
      </c>
      <c r="S84" s="379"/>
      <c r="T84" s="412"/>
      <c r="U84" s="412"/>
      <c r="V84" s="417" t="s">
        <v>46</v>
      </c>
      <c r="W84" s="413"/>
      <c r="X84" s="135" t="s">
        <v>196</v>
      </c>
      <c r="Y84" s="164" t="s">
        <v>88</v>
      </c>
      <c r="Z84" s="164" t="s">
        <v>330</v>
      </c>
      <c r="AA84" s="134" t="s">
        <v>409</v>
      </c>
      <c r="AB84" s="246">
        <v>81</v>
      </c>
    </row>
    <row r="85" spans="1:28" ht="114" customHeight="1">
      <c r="A85" s="187" t="s">
        <v>164</v>
      </c>
      <c r="B85" s="186" t="s">
        <v>96</v>
      </c>
      <c r="C85" s="165" t="s">
        <v>261</v>
      </c>
      <c r="D85" s="337" t="s">
        <v>487</v>
      </c>
      <c r="E85" s="136">
        <v>43282</v>
      </c>
      <c r="F85" s="429" t="s">
        <v>544</v>
      </c>
      <c r="G85" s="429"/>
      <c r="H85" s="134" t="s">
        <v>41</v>
      </c>
      <c r="I85" s="429"/>
      <c r="J85" s="436" t="s">
        <v>742</v>
      </c>
      <c r="K85" s="436"/>
      <c r="L85" s="436"/>
      <c r="M85" s="448" t="s">
        <v>40</v>
      </c>
      <c r="N85" s="436" t="s">
        <v>738</v>
      </c>
      <c r="O85" s="356"/>
      <c r="P85" s="356"/>
      <c r="Q85" s="356"/>
      <c r="R85" s="134" t="s">
        <v>44</v>
      </c>
      <c r="S85" s="379"/>
      <c r="T85" s="412"/>
      <c r="U85" s="412"/>
      <c r="V85" s="417" t="s">
        <v>46</v>
      </c>
      <c r="W85" s="413"/>
      <c r="X85" s="135" t="s">
        <v>196</v>
      </c>
      <c r="Y85" s="164" t="s">
        <v>88</v>
      </c>
      <c r="Z85" s="164" t="s">
        <v>330</v>
      </c>
      <c r="AA85" s="134" t="s">
        <v>429</v>
      </c>
      <c r="AB85" s="246">
        <v>82</v>
      </c>
    </row>
    <row r="86" spans="1:28" ht="146.25" customHeight="1">
      <c r="A86" s="187" t="s">
        <v>165</v>
      </c>
      <c r="B86" s="186" t="s">
        <v>331</v>
      </c>
      <c r="C86" s="165" t="s">
        <v>360</v>
      </c>
      <c r="D86" s="337" t="s">
        <v>479</v>
      </c>
      <c r="E86" s="136">
        <v>43466</v>
      </c>
      <c r="F86" s="429"/>
      <c r="G86" s="429"/>
      <c r="H86" s="134" t="s">
        <v>43</v>
      </c>
      <c r="I86" s="429" t="s">
        <v>618</v>
      </c>
      <c r="J86" s="436"/>
      <c r="K86" s="436"/>
      <c r="L86" s="436"/>
      <c r="M86" s="353" t="s">
        <v>43</v>
      </c>
      <c r="N86" s="436"/>
      <c r="O86" s="356"/>
      <c r="P86" s="356"/>
      <c r="Q86" s="356"/>
      <c r="R86" s="134" t="s">
        <v>44</v>
      </c>
      <c r="S86" s="379"/>
      <c r="T86" s="412"/>
      <c r="U86" s="412"/>
      <c r="V86" s="417" t="s">
        <v>46</v>
      </c>
      <c r="W86" s="413"/>
      <c r="X86" s="135" t="s">
        <v>196</v>
      </c>
      <c r="Y86" s="164" t="s">
        <v>88</v>
      </c>
      <c r="Z86" s="164" t="s">
        <v>330</v>
      </c>
      <c r="AA86" s="134" t="s">
        <v>430</v>
      </c>
      <c r="AB86" s="246">
        <v>83</v>
      </c>
    </row>
    <row r="87" spans="1:28" ht="104.25" customHeight="1">
      <c r="A87" s="187" t="s">
        <v>166</v>
      </c>
      <c r="B87" s="186" t="s">
        <v>331</v>
      </c>
      <c r="C87" s="165" t="s">
        <v>361</v>
      </c>
      <c r="D87" s="337" t="s">
        <v>480</v>
      </c>
      <c r="E87" s="136">
        <v>43252</v>
      </c>
      <c r="F87" s="429" t="s">
        <v>626</v>
      </c>
      <c r="G87" s="429"/>
      <c r="H87" s="134" t="s">
        <v>40</v>
      </c>
      <c r="I87" s="429"/>
      <c r="J87" s="437" t="s">
        <v>692</v>
      </c>
      <c r="K87" s="436"/>
      <c r="L87" s="436"/>
      <c r="M87" s="353" t="s">
        <v>40</v>
      </c>
      <c r="N87" s="436"/>
      <c r="O87" s="356"/>
      <c r="P87" s="356"/>
      <c r="Q87" s="356"/>
      <c r="R87" s="134" t="s">
        <v>44</v>
      </c>
      <c r="S87" s="379"/>
      <c r="T87" s="412"/>
      <c r="U87" s="412"/>
      <c r="V87" s="417" t="s">
        <v>46</v>
      </c>
      <c r="W87" s="413"/>
      <c r="X87" s="135" t="s">
        <v>196</v>
      </c>
      <c r="Y87" s="164" t="s">
        <v>88</v>
      </c>
      <c r="Z87" s="164" t="s">
        <v>330</v>
      </c>
      <c r="AA87" s="134" t="s">
        <v>430</v>
      </c>
      <c r="AB87" s="246">
        <v>84</v>
      </c>
    </row>
    <row r="88" spans="1:28" ht="104.25" customHeight="1">
      <c r="A88" s="187" t="s">
        <v>167</v>
      </c>
      <c r="B88" s="186" t="s">
        <v>331</v>
      </c>
      <c r="C88" s="165" t="s">
        <v>360</v>
      </c>
      <c r="D88" s="337" t="s">
        <v>481</v>
      </c>
      <c r="E88" s="136">
        <v>43405</v>
      </c>
      <c r="F88" s="429"/>
      <c r="G88" s="429"/>
      <c r="H88" s="134" t="s">
        <v>43</v>
      </c>
      <c r="I88" s="429" t="s">
        <v>619</v>
      </c>
      <c r="J88" s="436" t="s">
        <v>732</v>
      </c>
      <c r="K88" s="436"/>
      <c r="L88" s="436"/>
      <c r="M88" s="353" t="s">
        <v>41</v>
      </c>
      <c r="N88" s="436"/>
      <c r="O88" s="356"/>
      <c r="P88" s="356"/>
      <c r="Q88" s="356"/>
      <c r="R88" s="134" t="s">
        <v>44</v>
      </c>
      <c r="S88" s="379"/>
      <c r="T88" s="412"/>
      <c r="U88" s="412"/>
      <c r="V88" s="417" t="s">
        <v>46</v>
      </c>
      <c r="W88" s="413"/>
      <c r="X88" s="135" t="s">
        <v>196</v>
      </c>
      <c r="Y88" s="164" t="s">
        <v>88</v>
      </c>
      <c r="Z88" s="164" t="s">
        <v>330</v>
      </c>
      <c r="AA88" s="134" t="s">
        <v>430</v>
      </c>
      <c r="AB88" s="246">
        <v>85</v>
      </c>
    </row>
    <row r="89" spans="1:28" ht="104.25" customHeight="1">
      <c r="A89" s="187" t="s">
        <v>168</v>
      </c>
      <c r="B89" s="186" t="s">
        <v>331</v>
      </c>
      <c r="C89" s="165" t="s">
        <v>362</v>
      </c>
      <c r="D89" s="349" t="s">
        <v>482</v>
      </c>
      <c r="E89" s="136">
        <v>43374</v>
      </c>
      <c r="F89" s="429"/>
      <c r="G89" s="429"/>
      <c r="H89" s="134" t="s">
        <v>43</v>
      </c>
      <c r="I89" s="429"/>
      <c r="J89" s="436" t="s">
        <v>704</v>
      </c>
      <c r="K89" s="436"/>
      <c r="L89" s="436"/>
      <c r="M89" s="353" t="s">
        <v>41</v>
      </c>
      <c r="N89" s="436"/>
      <c r="O89" s="356"/>
      <c r="P89" s="356"/>
      <c r="Q89" s="356"/>
      <c r="R89" s="134" t="s">
        <v>44</v>
      </c>
      <c r="S89" s="379"/>
      <c r="T89" s="415"/>
      <c r="U89" s="415"/>
      <c r="V89" s="417" t="s">
        <v>46</v>
      </c>
      <c r="W89" s="413"/>
      <c r="X89" s="135" t="s">
        <v>196</v>
      </c>
      <c r="Y89" s="164" t="s">
        <v>88</v>
      </c>
      <c r="Z89" s="164" t="s">
        <v>330</v>
      </c>
      <c r="AA89" s="134" t="s">
        <v>430</v>
      </c>
      <c r="AB89" s="246">
        <v>86</v>
      </c>
    </row>
    <row r="90" spans="1:28" ht="122.25" customHeight="1">
      <c r="A90" s="187" t="s">
        <v>169</v>
      </c>
      <c r="B90" s="186" t="s">
        <v>331</v>
      </c>
      <c r="C90" s="165" t="s">
        <v>363</v>
      </c>
      <c r="D90" s="349" t="s">
        <v>364</v>
      </c>
      <c r="E90" s="136">
        <v>43525</v>
      </c>
      <c r="F90" s="427"/>
      <c r="G90" s="429"/>
      <c r="H90" s="134" t="s">
        <v>43</v>
      </c>
      <c r="I90" s="429" t="s">
        <v>620</v>
      </c>
      <c r="J90" s="436" t="s">
        <v>677</v>
      </c>
      <c r="K90" s="436"/>
      <c r="L90" s="436"/>
      <c r="M90" s="353" t="s">
        <v>40</v>
      </c>
      <c r="N90" s="436"/>
      <c r="O90" s="356"/>
      <c r="P90" s="356"/>
      <c r="Q90" s="356"/>
      <c r="R90" s="134" t="s">
        <v>44</v>
      </c>
      <c r="S90" s="379"/>
      <c r="T90" s="415"/>
      <c r="U90" s="415"/>
      <c r="V90" s="417" t="s">
        <v>46</v>
      </c>
      <c r="W90" s="413"/>
      <c r="X90" s="135" t="s">
        <v>196</v>
      </c>
      <c r="Y90" s="164" t="s">
        <v>88</v>
      </c>
      <c r="Z90" s="164" t="s">
        <v>330</v>
      </c>
      <c r="AA90" s="134" t="s">
        <v>430</v>
      </c>
      <c r="AB90" s="246">
        <v>87</v>
      </c>
    </row>
    <row r="91" spans="1:28" ht="104.25" customHeight="1">
      <c r="A91" s="187" t="s">
        <v>170</v>
      </c>
      <c r="B91" s="186" t="s">
        <v>331</v>
      </c>
      <c r="C91" s="165" t="s">
        <v>365</v>
      </c>
      <c r="D91" s="349" t="s">
        <v>366</v>
      </c>
      <c r="E91" s="136">
        <v>43525</v>
      </c>
      <c r="F91" s="427"/>
      <c r="G91" s="429"/>
      <c r="H91" s="134" t="s">
        <v>43</v>
      </c>
      <c r="I91" s="429" t="s">
        <v>620</v>
      </c>
      <c r="J91" s="436" t="s">
        <v>733</v>
      </c>
      <c r="K91" s="436"/>
      <c r="L91" s="436"/>
      <c r="M91" s="353" t="s">
        <v>40</v>
      </c>
      <c r="N91" s="436"/>
      <c r="O91" s="356"/>
      <c r="P91" s="356"/>
      <c r="Q91" s="356"/>
      <c r="R91" s="134" t="s">
        <v>44</v>
      </c>
      <c r="S91" s="379"/>
      <c r="T91" s="415"/>
      <c r="U91" s="415"/>
      <c r="V91" s="417" t="s">
        <v>46</v>
      </c>
      <c r="W91" s="413"/>
      <c r="X91" s="135" t="s">
        <v>196</v>
      </c>
      <c r="Y91" s="164" t="s">
        <v>88</v>
      </c>
      <c r="Z91" s="164" t="s">
        <v>330</v>
      </c>
      <c r="AA91" s="134" t="s">
        <v>430</v>
      </c>
      <c r="AB91" s="246">
        <v>88</v>
      </c>
    </row>
    <row r="92" spans="1:28" ht="323.25" customHeight="1">
      <c r="A92" s="187" t="s">
        <v>171</v>
      </c>
      <c r="B92" s="186" t="s">
        <v>331</v>
      </c>
      <c r="C92" s="165" t="s">
        <v>367</v>
      </c>
      <c r="D92" s="349" t="s">
        <v>368</v>
      </c>
      <c r="E92" s="136">
        <v>43525</v>
      </c>
      <c r="F92" s="427"/>
      <c r="G92" s="429"/>
      <c r="H92" s="134" t="s">
        <v>43</v>
      </c>
      <c r="I92" s="429" t="s">
        <v>620</v>
      </c>
      <c r="J92" s="436" t="s">
        <v>740</v>
      </c>
      <c r="K92" s="436"/>
      <c r="L92" s="436"/>
      <c r="M92" s="448" t="s">
        <v>40</v>
      </c>
      <c r="N92" s="436"/>
      <c r="O92" s="356"/>
      <c r="P92" s="356"/>
      <c r="Q92" s="356"/>
      <c r="R92" s="134" t="s">
        <v>44</v>
      </c>
      <c r="S92" s="379"/>
      <c r="T92" s="415"/>
      <c r="U92" s="415"/>
      <c r="V92" s="417" t="s">
        <v>46</v>
      </c>
      <c r="W92" s="413"/>
      <c r="X92" s="135" t="s">
        <v>196</v>
      </c>
      <c r="Y92" s="164" t="s">
        <v>88</v>
      </c>
      <c r="Z92" s="164" t="s">
        <v>330</v>
      </c>
      <c r="AA92" s="134" t="s">
        <v>430</v>
      </c>
      <c r="AB92" s="246">
        <v>89</v>
      </c>
    </row>
    <row r="93" spans="1:28" ht="104.25" customHeight="1">
      <c r="A93" s="187" t="s">
        <v>172</v>
      </c>
      <c r="B93" s="186" t="s">
        <v>331</v>
      </c>
      <c r="C93" s="165" t="s">
        <v>367</v>
      </c>
      <c r="D93" s="337" t="s">
        <v>398</v>
      </c>
      <c r="E93" s="136">
        <v>43525</v>
      </c>
      <c r="F93" s="429" t="s">
        <v>587</v>
      </c>
      <c r="G93" s="429"/>
      <c r="H93" s="134" t="s">
        <v>40</v>
      </c>
      <c r="I93" s="429"/>
      <c r="J93" s="437" t="s">
        <v>692</v>
      </c>
      <c r="K93" s="436"/>
      <c r="L93" s="436"/>
      <c r="M93" s="353" t="s">
        <v>40</v>
      </c>
      <c r="N93" s="436"/>
      <c r="O93" s="356"/>
      <c r="P93" s="356"/>
      <c r="Q93" s="356"/>
      <c r="R93" s="134" t="s">
        <v>44</v>
      </c>
      <c r="S93" s="379"/>
      <c r="T93" s="412"/>
      <c r="U93" s="413"/>
      <c r="V93" s="417" t="s">
        <v>46</v>
      </c>
      <c r="W93" s="413"/>
      <c r="X93" s="135" t="s">
        <v>196</v>
      </c>
      <c r="Y93" s="164" t="s">
        <v>88</v>
      </c>
      <c r="Z93" s="164" t="s">
        <v>330</v>
      </c>
      <c r="AA93" s="134" t="s">
        <v>430</v>
      </c>
      <c r="AB93" s="246">
        <v>90</v>
      </c>
    </row>
    <row r="94" spans="1:28" ht="129" customHeight="1">
      <c r="A94" s="187" t="s">
        <v>173</v>
      </c>
      <c r="B94" s="186" t="s">
        <v>331</v>
      </c>
      <c r="C94" s="165" t="s">
        <v>369</v>
      </c>
      <c r="D94" s="350" t="s">
        <v>483</v>
      </c>
      <c r="E94" s="136">
        <v>43525</v>
      </c>
      <c r="F94" s="429"/>
      <c r="G94" s="429"/>
      <c r="H94" s="134" t="s">
        <v>43</v>
      </c>
      <c r="I94" s="429"/>
      <c r="J94" s="436" t="s">
        <v>678</v>
      </c>
      <c r="K94" s="436"/>
      <c r="L94" s="436"/>
      <c r="M94" s="353" t="s">
        <v>40</v>
      </c>
      <c r="N94" s="436"/>
      <c r="O94" s="356"/>
      <c r="P94" s="356"/>
      <c r="Q94" s="356"/>
      <c r="R94" s="134" t="s">
        <v>44</v>
      </c>
      <c r="S94" s="379"/>
      <c r="T94" s="357"/>
      <c r="U94" s="357"/>
      <c r="V94" s="417" t="s">
        <v>46</v>
      </c>
      <c r="W94" s="357"/>
      <c r="X94" s="135" t="s">
        <v>196</v>
      </c>
      <c r="Y94" s="164" t="s">
        <v>88</v>
      </c>
      <c r="Z94" s="164" t="s">
        <v>330</v>
      </c>
      <c r="AA94" s="134" t="s">
        <v>417</v>
      </c>
      <c r="AB94" s="246">
        <v>91</v>
      </c>
    </row>
    <row r="95" spans="1:28" ht="104.25" customHeight="1">
      <c r="A95" s="187" t="s">
        <v>174</v>
      </c>
      <c r="B95" s="186" t="s">
        <v>331</v>
      </c>
      <c r="C95" s="165" t="s">
        <v>370</v>
      </c>
      <c r="D95" s="350" t="s">
        <v>484</v>
      </c>
      <c r="E95" s="136">
        <v>43374</v>
      </c>
      <c r="F95" s="429" t="s">
        <v>580</v>
      </c>
      <c r="G95" s="430"/>
      <c r="H95" s="134" t="s">
        <v>41</v>
      </c>
      <c r="I95" s="429"/>
      <c r="J95" s="436" t="s">
        <v>679</v>
      </c>
      <c r="K95" s="436"/>
      <c r="L95" s="437"/>
      <c r="M95" s="353" t="s">
        <v>41</v>
      </c>
      <c r="N95" s="436"/>
      <c r="O95" s="356"/>
      <c r="P95" s="356"/>
      <c r="Q95" s="377"/>
      <c r="R95" s="134" t="s">
        <v>44</v>
      </c>
      <c r="S95" s="379"/>
      <c r="T95" s="412"/>
      <c r="U95" s="412"/>
      <c r="V95" s="417" t="s">
        <v>46</v>
      </c>
      <c r="W95" s="412"/>
      <c r="X95" s="135" t="s">
        <v>196</v>
      </c>
      <c r="Y95" s="164" t="s">
        <v>88</v>
      </c>
      <c r="Z95" s="164" t="s">
        <v>330</v>
      </c>
      <c r="AA95" s="134" t="s">
        <v>430</v>
      </c>
      <c r="AB95" s="246">
        <v>92</v>
      </c>
    </row>
    <row r="96" spans="1:28" ht="104.25" customHeight="1">
      <c r="A96" s="187" t="s">
        <v>175</v>
      </c>
      <c r="B96" s="186" t="s">
        <v>98</v>
      </c>
      <c r="C96" s="165" t="s">
        <v>371</v>
      </c>
      <c r="D96" s="363">
        <v>0</v>
      </c>
      <c r="E96" s="136">
        <v>43525</v>
      </c>
      <c r="F96" s="429"/>
      <c r="G96" s="429"/>
      <c r="H96" s="134" t="s">
        <v>43</v>
      </c>
      <c r="I96" s="429" t="s">
        <v>621</v>
      </c>
      <c r="J96" s="436" t="s">
        <v>656</v>
      </c>
      <c r="K96" s="437">
        <v>0.01</v>
      </c>
      <c r="L96" s="437">
        <v>0</v>
      </c>
      <c r="M96" s="353" t="s">
        <v>41</v>
      </c>
      <c r="N96" s="436"/>
      <c r="O96" s="356"/>
      <c r="P96" s="356"/>
      <c r="Q96" s="356"/>
      <c r="R96" s="134" t="s">
        <v>44</v>
      </c>
      <c r="S96" s="379"/>
      <c r="T96" s="412"/>
      <c r="U96" s="412"/>
      <c r="V96" s="417" t="s">
        <v>46</v>
      </c>
      <c r="W96" s="413"/>
      <c r="X96" s="135" t="s">
        <v>196</v>
      </c>
      <c r="Y96" s="164" t="s">
        <v>93</v>
      </c>
      <c r="Z96" s="164" t="s">
        <v>329</v>
      </c>
      <c r="AA96" s="134" t="s">
        <v>93</v>
      </c>
      <c r="AB96" s="246">
        <v>93</v>
      </c>
    </row>
    <row r="97" spans="1:28" ht="104.25" customHeight="1">
      <c r="A97" s="187" t="s">
        <v>176</v>
      </c>
      <c r="B97" s="186" t="s">
        <v>98</v>
      </c>
      <c r="C97" s="165" t="s">
        <v>372</v>
      </c>
      <c r="D97" s="363">
        <v>0.01</v>
      </c>
      <c r="E97" s="136">
        <v>43525</v>
      </c>
      <c r="F97" s="429"/>
      <c r="G97" s="429"/>
      <c r="H97" s="134" t="s">
        <v>43</v>
      </c>
      <c r="I97" s="429" t="s">
        <v>621</v>
      </c>
      <c r="J97" s="436" t="s">
        <v>657</v>
      </c>
      <c r="K97" s="437">
        <v>0</v>
      </c>
      <c r="L97" s="437">
        <v>0</v>
      </c>
      <c r="M97" s="353" t="s">
        <v>41</v>
      </c>
      <c r="N97" s="436"/>
      <c r="O97" s="356"/>
      <c r="P97" s="356"/>
      <c r="Q97" s="356"/>
      <c r="R97" s="134" t="s">
        <v>44</v>
      </c>
      <c r="S97" s="379"/>
      <c r="T97" s="412"/>
      <c r="U97" s="415"/>
      <c r="V97" s="417" t="s">
        <v>46</v>
      </c>
      <c r="W97" s="413"/>
      <c r="X97" s="135" t="s">
        <v>196</v>
      </c>
      <c r="Y97" s="164" t="s">
        <v>93</v>
      </c>
      <c r="Z97" s="164" t="s">
        <v>329</v>
      </c>
      <c r="AA97" s="134" t="s">
        <v>93</v>
      </c>
      <c r="AB97" s="246">
        <v>94</v>
      </c>
    </row>
    <row r="98" spans="1:28" ht="128.25" customHeight="1">
      <c r="A98" s="187" t="s">
        <v>177</v>
      </c>
      <c r="B98" s="186" t="s">
        <v>98</v>
      </c>
      <c r="C98" s="165" t="s">
        <v>373</v>
      </c>
      <c r="D98" s="363">
        <v>0</v>
      </c>
      <c r="E98" s="136">
        <v>43525</v>
      </c>
      <c r="F98" s="429"/>
      <c r="G98" s="429"/>
      <c r="H98" s="134" t="s">
        <v>43</v>
      </c>
      <c r="I98" s="429" t="s">
        <v>621</v>
      </c>
      <c r="J98" s="436" t="s">
        <v>657</v>
      </c>
      <c r="K98" s="437">
        <v>0</v>
      </c>
      <c r="L98" s="437">
        <v>0</v>
      </c>
      <c r="M98" s="353" t="s">
        <v>41</v>
      </c>
      <c r="N98" s="436"/>
      <c r="O98" s="356"/>
      <c r="P98" s="356"/>
      <c r="Q98" s="356"/>
      <c r="R98" s="134" t="s">
        <v>44</v>
      </c>
      <c r="S98" s="379"/>
      <c r="T98" s="412"/>
      <c r="U98" s="412"/>
      <c r="V98" s="417" t="s">
        <v>46</v>
      </c>
      <c r="W98" s="413"/>
      <c r="X98" s="135" t="s">
        <v>196</v>
      </c>
      <c r="Y98" s="164" t="s">
        <v>93</v>
      </c>
      <c r="Z98" s="164" t="s">
        <v>329</v>
      </c>
      <c r="AA98" s="134" t="s">
        <v>93</v>
      </c>
      <c r="AB98" s="246">
        <v>95</v>
      </c>
    </row>
    <row r="99" spans="1:28" ht="104.25" customHeight="1">
      <c r="A99" s="187" t="s">
        <v>178</v>
      </c>
      <c r="B99" s="186" t="s">
        <v>98</v>
      </c>
      <c r="C99" s="165" t="s">
        <v>374</v>
      </c>
      <c r="D99" s="363">
        <v>0</v>
      </c>
      <c r="E99" s="136">
        <v>43525</v>
      </c>
      <c r="F99" s="429"/>
      <c r="G99" s="429"/>
      <c r="H99" s="134" t="s">
        <v>43</v>
      </c>
      <c r="I99" s="429" t="s">
        <v>621</v>
      </c>
      <c r="J99" s="436" t="s">
        <v>657</v>
      </c>
      <c r="K99" s="437">
        <v>0</v>
      </c>
      <c r="L99" s="437">
        <v>0</v>
      </c>
      <c r="M99" s="353" t="s">
        <v>41</v>
      </c>
      <c r="N99" s="436"/>
      <c r="O99" s="356"/>
      <c r="P99" s="356"/>
      <c r="Q99" s="356"/>
      <c r="R99" s="134" t="s">
        <v>44</v>
      </c>
      <c r="S99" s="379"/>
      <c r="T99" s="412"/>
      <c r="U99" s="412"/>
      <c r="V99" s="417" t="s">
        <v>46</v>
      </c>
      <c r="W99" s="412"/>
      <c r="X99" s="135" t="s">
        <v>196</v>
      </c>
      <c r="Y99" s="164" t="s">
        <v>93</v>
      </c>
      <c r="Z99" s="164" t="s">
        <v>329</v>
      </c>
      <c r="AA99" s="134" t="s">
        <v>93</v>
      </c>
      <c r="AB99" s="246">
        <v>96</v>
      </c>
    </row>
    <row r="100" spans="1:28" ht="96.75" customHeight="1">
      <c r="A100" s="187" t="s">
        <v>179</v>
      </c>
      <c r="B100" s="186" t="s">
        <v>98</v>
      </c>
      <c r="C100" s="165" t="s">
        <v>375</v>
      </c>
      <c r="D100" s="337" t="s">
        <v>376</v>
      </c>
      <c r="E100" s="136">
        <v>43525</v>
      </c>
      <c r="F100" s="429" t="s">
        <v>622</v>
      </c>
      <c r="G100" s="430">
        <v>0.5</v>
      </c>
      <c r="H100" s="134" t="s">
        <v>41</v>
      </c>
      <c r="I100" s="429"/>
      <c r="J100" s="436" t="s">
        <v>663</v>
      </c>
      <c r="K100" s="436" t="s">
        <v>665</v>
      </c>
      <c r="L100" s="437">
        <v>0.5</v>
      </c>
      <c r="M100" s="353" t="s">
        <v>41</v>
      </c>
      <c r="N100" s="436"/>
      <c r="O100" s="356"/>
      <c r="P100" s="356"/>
      <c r="Q100" s="356"/>
      <c r="R100" s="134" t="s">
        <v>44</v>
      </c>
      <c r="S100" s="379"/>
      <c r="T100" s="412"/>
      <c r="U100" s="412"/>
      <c r="V100" s="417" t="s">
        <v>46</v>
      </c>
      <c r="W100" s="413"/>
      <c r="X100" s="135" t="s">
        <v>196</v>
      </c>
      <c r="Y100" s="164" t="s">
        <v>93</v>
      </c>
      <c r="Z100" s="164" t="s">
        <v>329</v>
      </c>
      <c r="AA100" s="134" t="s">
        <v>93</v>
      </c>
      <c r="AB100" s="246">
        <v>97</v>
      </c>
    </row>
    <row r="101" spans="1:28" ht="104.25" customHeight="1">
      <c r="A101" s="187" t="s">
        <v>180</v>
      </c>
      <c r="B101" s="186" t="s">
        <v>98</v>
      </c>
      <c r="C101" s="165" t="s">
        <v>377</v>
      </c>
      <c r="D101" s="337" t="s">
        <v>378</v>
      </c>
      <c r="E101" s="136">
        <v>43525</v>
      </c>
      <c r="F101" s="429" t="s">
        <v>623</v>
      </c>
      <c r="G101" s="429" t="s">
        <v>551</v>
      </c>
      <c r="H101" s="134" t="s">
        <v>41</v>
      </c>
      <c r="I101" s="429"/>
      <c r="J101" s="436" t="s">
        <v>664</v>
      </c>
      <c r="K101" s="436" t="s">
        <v>666</v>
      </c>
      <c r="L101" s="436" t="s">
        <v>667</v>
      </c>
      <c r="M101" s="353" t="s">
        <v>41</v>
      </c>
      <c r="N101" s="436"/>
      <c r="O101" s="356"/>
      <c r="P101" s="356"/>
      <c r="Q101" s="356"/>
      <c r="R101" s="134" t="s">
        <v>44</v>
      </c>
      <c r="S101" s="379"/>
      <c r="T101" s="412"/>
      <c r="U101" s="412"/>
      <c r="V101" s="417" t="s">
        <v>46</v>
      </c>
      <c r="W101" s="413"/>
      <c r="X101" s="135" t="s">
        <v>196</v>
      </c>
      <c r="Y101" s="164" t="s">
        <v>93</v>
      </c>
      <c r="Z101" s="164" t="s">
        <v>329</v>
      </c>
      <c r="AA101" s="134" t="s">
        <v>93</v>
      </c>
      <c r="AB101" s="246">
        <v>98</v>
      </c>
    </row>
    <row r="102" spans="1:28" ht="104.25" customHeight="1">
      <c r="A102" s="187" t="s">
        <v>181</v>
      </c>
      <c r="B102" s="186" t="s">
        <v>98</v>
      </c>
      <c r="C102" s="165" t="s">
        <v>379</v>
      </c>
      <c r="D102" s="337" t="s">
        <v>495</v>
      </c>
      <c r="E102" s="136">
        <v>43435</v>
      </c>
      <c r="F102" s="429"/>
      <c r="G102" s="429"/>
      <c r="H102" s="134" t="s">
        <v>43</v>
      </c>
      <c r="I102" s="429"/>
      <c r="J102" s="436"/>
      <c r="K102" s="436"/>
      <c r="L102" s="436"/>
      <c r="M102" s="353" t="s">
        <v>43</v>
      </c>
      <c r="N102" s="436"/>
      <c r="O102" s="356"/>
      <c r="P102" s="356"/>
      <c r="Q102" s="356"/>
      <c r="R102" s="134" t="s">
        <v>44</v>
      </c>
      <c r="S102" s="379"/>
      <c r="T102" s="412"/>
      <c r="U102" s="412"/>
      <c r="V102" s="417" t="s">
        <v>46</v>
      </c>
      <c r="W102" s="413"/>
      <c r="X102" s="135" t="s">
        <v>196</v>
      </c>
      <c r="Y102" s="164" t="s">
        <v>93</v>
      </c>
      <c r="Z102" s="164" t="s">
        <v>329</v>
      </c>
      <c r="AA102" s="134" t="s">
        <v>93</v>
      </c>
      <c r="AB102" s="246">
        <v>99</v>
      </c>
    </row>
    <row r="103" spans="1:28" ht="104.25" customHeight="1">
      <c r="A103" s="187" t="s">
        <v>182</v>
      </c>
      <c r="B103" s="186" t="s">
        <v>268</v>
      </c>
      <c r="C103" s="165" t="s">
        <v>380</v>
      </c>
      <c r="D103" s="337" t="s">
        <v>452</v>
      </c>
      <c r="E103" s="136">
        <v>43191</v>
      </c>
      <c r="F103" s="429" t="s">
        <v>596</v>
      </c>
      <c r="G103" s="429"/>
      <c r="H103" s="134" t="s">
        <v>40</v>
      </c>
      <c r="I103" s="429"/>
      <c r="J103" s="437" t="s">
        <v>692</v>
      </c>
      <c r="K103" s="436"/>
      <c r="L103" s="436"/>
      <c r="M103" s="353" t="s">
        <v>40</v>
      </c>
      <c r="N103" s="436"/>
      <c r="O103" s="356"/>
      <c r="P103" s="356"/>
      <c r="Q103" s="356"/>
      <c r="R103" s="134" t="s">
        <v>44</v>
      </c>
      <c r="S103" s="379"/>
      <c r="T103" s="357"/>
      <c r="U103" s="357"/>
      <c r="V103" s="417" t="s">
        <v>46</v>
      </c>
      <c r="W103" s="357"/>
      <c r="X103" s="135" t="s">
        <v>196</v>
      </c>
      <c r="Y103" s="164" t="s">
        <v>95</v>
      </c>
      <c r="Z103" s="164" t="s">
        <v>329</v>
      </c>
      <c r="AA103" s="134" t="s">
        <v>95</v>
      </c>
      <c r="AB103" s="246">
        <v>100</v>
      </c>
    </row>
    <row r="104" spans="1:28" ht="104.25" customHeight="1">
      <c r="A104" s="187" t="s">
        <v>183</v>
      </c>
      <c r="B104" s="186" t="s">
        <v>268</v>
      </c>
      <c r="C104" s="165" t="s">
        <v>380</v>
      </c>
      <c r="D104" s="337" t="s">
        <v>453</v>
      </c>
      <c r="E104" s="136">
        <v>43252</v>
      </c>
      <c r="F104" s="429" t="s">
        <v>560</v>
      </c>
      <c r="G104" s="429"/>
      <c r="H104" s="134" t="s">
        <v>40</v>
      </c>
      <c r="I104" s="429"/>
      <c r="J104" s="437" t="s">
        <v>692</v>
      </c>
      <c r="K104" s="436"/>
      <c r="L104" s="436"/>
      <c r="M104" s="353" t="s">
        <v>40</v>
      </c>
      <c r="N104" s="436"/>
      <c r="O104" s="356"/>
      <c r="P104" s="356"/>
      <c r="Q104" s="356"/>
      <c r="R104" s="134" t="s">
        <v>44</v>
      </c>
      <c r="S104" s="379"/>
      <c r="T104" s="357"/>
      <c r="U104" s="357"/>
      <c r="V104" s="417" t="s">
        <v>46</v>
      </c>
      <c r="W104" s="414"/>
      <c r="X104" s="135" t="s">
        <v>196</v>
      </c>
      <c r="Y104" s="164" t="s">
        <v>95</v>
      </c>
      <c r="Z104" s="164" t="s">
        <v>329</v>
      </c>
      <c r="AA104" s="134" t="s">
        <v>95</v>
      </c>
      <c r="AB104" s="246">
        <v>101</v>
      </c>
    </row>
    <row r="105" spans="1:28" ht="114.75" customHeight="1">
      <c r="A105" s="187" t="s">
        <v>184</v>
      </c>
      <c r="B105" s="186" t="s">
        <v>268</v>
      </c>
      <c r="C105" s="165" t="s">
        <v>380</v>
      </c>
      <c r="D105" s="337" t="s">
        <v>454</v>
      </c>
      <c r="E105" s="136">
        <v>43191</v>
      </c>
      <c r="F105" s="429" t="s">
        <v>597</v>
      </c>
      <c r="G105" s="429"/>
      <c r="H105" s="134" t="s">
        <v>40</v>
      </c>
      <c r="I105" s="429"/>
      <c r="J105" s="437" t="s">
        <v>692</v>
      </c>
      <c r="K105" s="436"/>
      <c r="L105" s="436"/>
      <c r="M105" s="353" t="s">
        <v>40</v>
      </c>
      <c r="N105" s="436"/>
      <c r="O105" s="356"/>
      <c r="P105" s="356"/>
      <c r="Q105" s="356"/>
      <c r="R105" s="134" t="s">
        <v>44</v>
      </c>
      <c r="S105" s="379"/>
      <c r="T105" s="356"/>
      <c r="U105" s="357"/>
      <c r="V105" s="417" t="s">
        <v>46</v>
      </c>
      <c r="W105" s="357"/>
      <c r="X105" s="135" t="s">
        <v>196</v>
      </c>
      <c r="Y105" s="164" t="s">
        <v>95</v>
      </c>
      <c r="Z105" s="164" t="s">
        <v>329</v>
      </c>
      <c r="AA105" s="134" t="s">
        <v>95</v>
      </c>
      <c r="AB105" s="246">
        <v>102</v>
      </c>
    </row>
    <row r="106" spans="1:28" ht="104.25" customHeight="1">
      <c r="A106" s="187" t="s">
        <v>185</v>
      </c>
      <c r="B106" s="186" t="s">
        <v>268</v>
      </c>
      <c r="C106" s="165" t="s">
        <v>381</v>
      </c>
      <c r="D106" s="337" t="s">
        <v>455</v>
      </c>
      <c r="E106" s="136">
        <v>43435</v>
      </c>
      <c r="F106" s="429"/>
      <c r="G106" s="429"/>
      <c r="H106" s="134" t="s">
        <v>43</v>
      </c>
      <c r="I106" s="429"/>
      <c r="J106" s="436" t="s">
        <v>713</v>
      </c>
      <c r="K106" s="436"/>
      <c r="L106" s="436"/>
      <c r="M106" s="353" t="s">
        <v>41</v>
      </c>
      <c r="N106" s="436"/>
      <c r="O106" s="356"/>
      <c r="P106" s="356"/>
      <c r="Q106" s="356"/>
      <c r="R106" s="134" t="s">
        <v>44</v>
      </c>
      <c r="S106" s="379"/>
      <c r="T106" s="356"/>
      <c r="U106" s="412"/>
      <c r="V106" s="417" t="s">
        <v>46</v>
      </c>
      <c r="W106" s="413"/>
      <c r="X106" s="135" t="s">
        <v>196</v>
      </c>
      <c r="Y106" s="164" t="s">
        <v>95</v>
      </c>
      <c r="Z106" s="164" t="s">
        <v>329</v>
      </c>
      <c r="AA106" s="134" t="s">
        <v>95</v>
      </c>
      <c r="AB106" s="246">
        <v>103</v>
      </c>
    </row>
    <row r="107" spans="1:28" ht="104.25" customHeight="1">
      <c r="A107" s="187" t="s">
        <v>186</v>
      </c>
      <c r="B107" s="186" t="s">
        <v>268</v>
      </c>
      <c r="C107" s="165" t="s">
        <v>239</v>
      </c>
      <c r="D107" s="337" t="s">
        <v>456</v>
      </c>
      <c r="E107" s="136">
        <v>43405</v>
      </c>
      <c r="F107" s="429"/>
      <c r="G107" s="429"/>
      <c r="H107" s="134" t="s">
        <v>43</v>
      </c>
      <c r="I107" s="429"/>
      <c r="J107" s="436" t="s">
        <v>713</v>
      </c>
      <c r="K107" s="436"/>
      <c r="L107" s="436"/>
      <c r="M107" s="353" t="s">
        <v>41</v>
      </c>
      <c r="N107" s="436"/>
      <c r="O107" s="356"/>
      <c r="P107" s="356"/>
      <c r="Q107" s="356"/>
      <c r="R107" s="134" t="s">
        <v>44</v>
      </c>
      <c r="S107" s="379"/>
      <c r="T107" s="357"/>
      <c r="U107" s="357"/>
      <c r="V107" s="417" t="s">
        <v>46</v>
      </c>
      <c r="W107" s="357"/>
      <c r="X107" s="135" t="s">
        <v>196</v>
      </c>
      <c r="Y107" s="164" t="s">
        <v>95</v>
      </c>
      <c r="Z107" s="164" t="s">
        <v>329</v>
      </c>
      <c r="AA107" s="134" t="s">
        <v>95</v>
      </c>
      <c r="AB107" s="246">
        <v>104</v>
      </c>
    </row>
    <row r="108" spans="1:28" ht="104.25" customHeight="1">
      <c r="A108" s="187" t="s">
        <v>187</v>
      </c>
      <c r="B108" s="186" t="s">
        <v>268</v>
      </c>
      <c r="C108" s="165" t="s">
        <v>380</v>
      </c>
      <c r="D108" s="337" t="s">
        <v>457</v>
      </c>
      <c r="E108" s="136">
        <v>43252</v>
      </c>
      <c r="F108" s="429" t="s">
        <v>598</v>
      </c>
      <c r="G108" s="429"/>
      <c r="H108" s="134" t="s">
        <v>40</v>
      </c>
      <c r="I108" s="429"/>
      <c r="J108" s="437" t="s">
        <v>692</v>
      </c>
      <c r="K108" s="436"/>
      <c r="L108" s="436"/>
      <c r="M108" s="353" t="s">
        <v>40</v>
      </c>
      <c r="N108" s="436"/>
      <c r="O108" s="356"/>
      <c r="P108" s="356"/>
      <c r="Q108" s="356"/>
      <c r="R108" s="134" t="s">
        <v>44</v>
      </c>
      <c r="S108" s="379"/>
      <c r="T108" s="412"/>
      <c r="U108" s="357"/>
      <c r="V108" s="417" t="s">
        <v>46</v>
      </c>
      <c r="W108" s="412"/>
      <c r="X108" s="135" t="s">
        <v>196</v>
      </c>
      <c r="Y108" s="164" t="s">
        <v>95</v>
      </c>
      <c r="Z108" s="164" t="s">
        <v>329</v>
      </c>
      <c r="AA108" s="134" t="s">
        <v>95</v>
      </c>
      <c r="AB108" s="246">
        <v>105</v>
      </c>
    </row>
    <row r="109" spans="1:28" ht="104.25" customHeight="1">
      <c r="A109" s="187" t="s">
        <v>188</v>
      </c>
      <c r="B109" s="186" t="s">
        <v>268</v>
      </c>
      <c r="C109" s="165" t="s">
        <v>382</v>
      </c>
      <c r="D109" s="337" t="s">
        <v>458</v>
      </c>
      <c r="E109" s="136">
        <v>43344</v>
      </c>
      <c r="F109" s="429" t="s">
        <v>600</v>
      </c>
      <c r="G109" s="429"/>
      <c r="H109" s="134" t="s">
        <v>41</v>
      </c>
      <c r="I109" s="429"/>
      <c r="J109" s="436" t="s">
        <v>714</v>
      </c>
      <c r="K109" s="436"/>
      <c r="L109" s="436"/>
      <c r="M109" s="353" t="s">
        <v>41</v>
      </c>
      <c r="N109" s="436"/>
      <c r="O109" s="356"/>
      <c r="P109" s="356"/>
      <c r="Q109" s="356"/>
      <c r="R109" s="134" t="s">
        <v>44</v>
      </c>
      <c r="S109" s="379"/>
      <c r="T109" s="412"/>
      <c r="U109" s="412"/>
      <c r="V109" s="417" t="s">
        <v>46</v>
      </c>
      <c r="W109" s="413"/>
      <c r="X109" s="135" t="s">
        <v>196</v>
      </c>
      <c r="Y109" s="164" t="s">
        <v>95</v>
      </c>
      <c r="Z109" s="164" t="s">
        <v>329</v>
      </c>
      <c r="AA109" s="134" t="s">
        <v>95</v>
      </c>
      <c r="AB109" s="246">
        <v>106</v>
      </c>
    </row>
    <row r="110" spans="1:28" ht="141.75" customHeight="1">
      <c r="A110" s="187" t="s">
        <v>189</v>
      </c>
      <c r="B110" s="186" t="s">
        <v>263</v>
      </c>
      <c r="C110" s="165" t="s">
        <v>382</v>
      </c>
      <c r="D110" s="337" t="s">
        <v>524</v>
      </c>
      <c r="E110" s="136">
        <v>43344</v>
      </c>
      <c r="F110" s="429" t="s">
        <v>568</v>
      </c>
      <c r="G110" s="429"/>
      <c r="H110" s="134" t="s">
        <v>41</v>
      </c>
      <c r="I110" s="429"/>
      <c r="J110" s="436" t="s">
        <v>734</v>
      </c>
      <c r="K110" s="436"/>
      <c r="L110" s="436"/>
      <c r="M110" s="353" t="s">
        <v>40</v>
      </c>
      <c r="N110" s="436"/>
      <c r="O110" s="356"/>
      <c r="P110" s="356"/>
      <c r="Q110" s="356"/>
      <c r="R110" s="134" t="s">
        <v>44</v>
      </c>
      <c r="S110" s="379"/>
      <c r="T110" s="412"/>
      <c r="U110" s="412"/>
      <c r="V110" s="417" t="s">
        <v>46</v>
      </c>
      <c r="W110" s="413"/>
      <c r="X110" s="135" t="s">
        <v>196</v>
      </c>
      <c r="Y110" s="164" t="s">
        <v>95</v>
      </c>
      <c r="Z110" s="164" t="s">
        <v>329</v>
      </c>
      <c r="AA110" s="134" t="s">
        <v>94</v>
      </c>
      <c r="AB110" s="246">
        <v>107</v>
      </c>
    </row>
    <row r="111" spans="1:28" ht="118.5" customHeight="1">
      <c r="A111" s="187" t="s">
        <v>190</v>
      </c>
      <c r="B111" s="186" t="s">
        <v>648</v>
      </c>
      <c r="C111" s="165" t="s">
        <v>383</v>
      </c>
      <c r="D111" s="337" t="s">
        <v>444</v>
      </c>
      <c r="E111" s="136">
        <v>43525</v>
      </c>
      <c r="F111" s="429" t="s">
        <v>583</v>
      </c>
      <c r="G111" s="429"/>
      <c r="H111" s="134" t="s">
        <v>41</v>
      </c>
      <c r="I111" s="429"/>
      <c r="J111" s="436" t="s">
        <v>599</v>
      </c>
      <c r="K111" s="436"/>
      <c r="L111" s="436"/>
      <c r="M111" s="353" t="s">
        <v>41</v>
      </c>
      <c r="N111" s="436"/>
      <c r="O111" s="356"/>
      <c r="P111" s="356"/>
      <c r="Q111" s="356"/>
      <c r="R111" s="134" t="s">
        <v>44</v>
      </c>
      <c r="S111" s="379"/>
      <c r="T111" s="412"/>
      <c r="U111" s="412"/>
      <c r="V111" s="417" t="s">
        <v>46</v>
      </c>
      <c r="W111" s="413"/>
      <c r="X111" s="135" t="s">
        <v>196</v>
      </c>
      <c r="Y111" s="164" t="s">
        <v>5</v>
      </c>
      <c r="Z111" s="164" t="s">
        <v>330</v>
      </c>
      <c r="AA111" s="134" t="s">
        <v>431</v>
      </c>
      <c r="AB111" s="246">
        <v>108</v>
      </c>
    </row>
    <row r="112" spans="1:28" ht="300" customHeight="1">
      <c r="A112" s="187" t="s">
        <v>191</v>
      </c>
      <c r="B112" s="186" t="s">
        <v>331</v>
      </c>
      <c r="C112" s="165" t="s">
        <v>384</v>
      </c>
      <c r="D112" s="337" t="s">
        <v>485</v>
      </c>
      <c r="E112" s="136">
        <v>43525</v>
      </c>
      <c r="F112" s="429" t="s">
        <v>573</v>
      </c>
      <c r="G112" s="429">
        <v>12</v>
      </c>
      <c r="H112" s="134" t="s">
        <v>41</v>
      </c>
      <c r="I112" s="429" t="s">
        <v>592</v>
      </c>
      <c r="J112" s="357" t="s">
        <v>722</v>
      </c>
      <c r="K112" s="436" t="s">
        <v>723</v>
      </c>
      <c r="L112" s="436"/>
      <c r="M112" s="353" t="s">
        <v>40</v>
      </c>
      <c r="N112" s="436" t="s">
        <v>721</v>
      </c>
      <c r="O112" s="357"/>
      <c r="P112" s="356"/>
      <c r="Q112" s="356"/>
      <c r="R112" s="134" t="s">
        <v>44</v>
      </c>
      <c r="S112" s="379"/>
      <c r="T112" s="412"/>
      <c r="U112" s="419"/>
      <c r="V112" s="417" t="s">
        <v>46</v>
      </c>
      <c r="W112" s="419"/>
      <c r="X112" s="135" t="s">
        <v>196</v>
      </c>
      <c r="Y112" s="164" t="s">
        <v>5</v>
      </c>
      <c r="Z112" s="164" t="s">
        <v>330</v>
      </c>
      <c r="AA112" s="134" t="s">
        <v>413</v>
      </c>
      <c r="AB112" s="246">
        <v>109</v>
      </c>
    </row>
    <row r="113" spans="1:28" ht="104.25" customHeight="1">
      <c r="A113" s="187" t="s">
        <v>192</v>
      </c>
      <c r="B113" s="186" t="s">
        <v>237</v>
      </c>
      <c r="C113" s="165" t="s">
        <v>385</v>
      </c>
      <c r="D113" s="337" t="s">
        <v>499</v>
      </c>
      <c r="E113" s="136">
        <v>43252</v>
      </c>
      <c r="F113" s="429" t="s">
        <v>531</v>
      </c>
      <c r="G113" s="429"/>
      <c r="H113" s="134" t="s">
        <v>40</v>
      </c>
      <c r="I113" s="429"/>
      <c r="J113" s="437" t="s">
        <v>692</v>
      </c>
      <c r="K113" s="436"/>
      <c r="L113" s="436"/>
      <c r="M113" s="353" t="s">
        <v>40</v>
      </c>
      <c r="N113" s="436"/>
      <c r="O113" s="356"/>
      <c r="P113" s="356"/>
      <c r="Q113" s="356"/>
      <c r="R113" s="134" t="s">
        <v>44</v>
      </c>
      <c r="S113" s="379"/>
      <c r="T113" s="412"/>
      <c r="U113" s="412"/>
      <c r="V113" s="417" t="s">
        <v>46</v>
      </c>
      <c r="W113" s="413"/>
      <c r="X113" s="135" t="s">
        <v>196</v>
      </c>
      <c r="Y113" s="164" t="s">
        <v>5</v>
      </c>
      <c r="Z113" s="164" t="s">
        <v>330</v>
      </c>
      <c r="AA113" s="134" t="s">
        <v>412</v>
      </c>
      <c r="AB113" s="246">
        <v>110</v>
      </c>
    </row>
    <row r="114" spans="1:28" ht="104.25" customHeight="1">
      <c r="A114" s="187" t="s">
        <v>262</v>
      </c>
      <c r="B114" s="186" t="s">
        <v>237</v>
      </c>
      <c r="C114" s="165" t="s">
        <v>385</v>
      </c>
      <c r="D114" s="337" t="s">
        <v>500</v>
      </c>
      <c r="E114" s="136">
        <v>43405</v>
      </c>
      <c r="F114" s="429"/>
      <c r="G114" s="429"/>
      <c r="H114" s="134" t="s">
        <v>43</v>
      </c>
      <c r="I114" s="429" t="s">
        <v>533</v>
      </c>
      <c r="J114" s="436" t="s">
        <v>686</v>
      </c>
      <c r="K114" s="436"/>
      <c r="L114" s="436"/>
      <c r="M114" s="353" t="s">
        <v>41</v>
      </c>
      <c r="N114" s="436"/>
      <c r="O114" s="356"/>
      <c r="P114" s="356"/>
      <c r="Q114" s="356"/>
      <c r="R114" s="134" t="s">
        <v>44</v>
      </c>
      <c r="S114" s="379"/>
      <c r="T114" s="412"/>
      <c r="U114" s="412"/>
      <c r="V114" s="417" t="s">
        <v>46</v>
      </c>
      <c r="W114" s="413"/>
      <c r="X114" s="135" t="s">
        <v>196</v>
      </c>
      <c r="Y114" s="164" t="s">
        <v>5</v>
      </c>
      <c r="Z114" s="164" t="s">
        <v>330</v>
      </c>
      <c r="AA114" s="134" t="s">
        <v>412</v>
      </c>
      <c r="AB114" s="246">
        <v>111</v>
      </c>
    </row>
    <row r="115" spans="1:28" ht="104.25" customHeight="1">
      <c r="A115" s="187" t="s">
        <v>343</v>
      </c>
      <c r="B115" s="186" t="s">
        <v>237</v>
      </c>
      <c r="C115" s="165" t="s">
        <v>386</v>
      </c>
      <c r="D115" s="337" t="s">
        <v>501</v>
      </c>
      <c r="E115" s="136">
        <v>43525</v>
      </c>
      <c r="F115" s="429" t="s">
        <v>534</v>
      </c>
      <c r="G115" s="429"/>
      <c r="H115" s="134" t="s">
        <v>41</v>
      </c>
      <c r="I115" s="429"/>
      <c r="J115" s="436" t="s">
        <v>724</v>
      </c>
      <c r="K115" s="436"/>
      <c r="L115" s="436"/>
      <c r="M115" s="353" t="s">
        <v>40</v>
      </c>
      <c r="N115" s="436"/>
      <c r="O115" s="356"/>
      <c r="P115" s="356"/>
      <c r="Q115" s="356"/>
      <c r="R115" s="134" t="s">
        <v>44</v>
      </c>
      <c r="S115" s="379"/>
      <c r="T115" s="412"/>
      <c r="U115" s="412"/>
      <c r="V115" s="417" t="s">
        <v>46</v>
      </c>
      <c r="W115" s="413"/>
      <c r="X115" s="135" t="s">
        <v>196</v>
      </c>
      <c r="Y115" s="164" t="s">
        <v>5</v>
      </c>
      <c r="Z115" s="164" t="s">
        <v>330</v>
      </c>
      <c r="AA115" s="134" t="s">
        <v>412</v>
      </c>
      <c r="AB115" s="246">
        <v>112</v>
      </c>
    </row>
    <row r="116" spans="1:28" ht="131.25" customHeight="1">
      <c r="A116" s="187" t="s">
        <v>344</v>
      </c>
      <c r="B116" s="186" t="s">
        <v>237</v>
      </c>
      <c r="C116" s="165" t="s">
        <v>386</v>
      </c>
      <c r="D116" s="337" t="s">
        <v>502</v>
      </c>
      <c r="E116" s="136">
        <v>43525</v>
      </c>
      <c r="F116" s="429"/>
      <c r="G116" s="429"/>
      <c r="H116" s="134" t="s">
        <v>43</v>
      </c>
      <c r="I116" s="429" t="s">
        <v>535</v>
      </c>
      <c r="J116" s="436" t="s">
        <v>706</v>
      </c>
      <c r="K116" s="436">
        <v>1</v>
      </c>
      <c r="L116" s="436">
        <v>4</v>
      </c>
      <c r="M116" s="353" t="s">
        <v>41</v>
      </c>
      <c r="N116" s="436"/>
      <c r="O116" s="356"/>
      <c r="P116" s="356"/>
      <c r="Q116" s="356"/>
      <c r="R116" s="134" t="s">
        <v>44</v>
      </c>
      <c r="S116" s="379"/>
      <c r="T116" s="412"/>
      <c r="U116" s="412"/>
      <c r="V116" s="417" t="s">
        <v>46</v>
      </c>
      <c r="W116" s="413"/>
      <c r="X116" s="135" t="s">
        <v>196</v>
      </c>
      <c r="Y116" s="164" t="s">
        <v>5</v>
      </c>
      <c r="Z116" s="164" t="s">
        <v>330</v>
      </c>
      <c r="AA116" s="134" t="s">
        <v>412</v>
      </c>
      <c r="AB116" s="246">
        <v>113</v>
      </c>
    </row>
    <row r="117" spans="1:28" ht="104.25" customHeight="1">
      <c r="A117" s="187" t="s">
        <v>345</v>
      </c>
      <c r="B117" s="186" t="s">
        <v>237</v>
      </c>
      <c r="C117" s="165" t="s">
        <v>386</v>
      </c>
      <c r="D117" s="337" t="s">
        <v>503</v>
      </c>
      <c r="E117" s="136">
        <v>43525</v>
      </c>
      <c r="F117" s="429" t="s">
        <v>536</v>
      </c>
      <c r="G117" s="429"/>
      <c r="H117" s="134" t="s">
        <v>41</v>
      </c>
      <c r="I117" s="429"/>
      <c r="J117" s="436" t="s">
        <v>687</v>
      </c>
      <c r="K117" s="436"/>
      <c r="L117" s="436"/>
      <c r="M117" s="353" t="s">
        <v>41</v>
      </c>
      <c r="N117" s="436"/>
      <c r="O117" s="356"/>
      <c r="P117" s="356"/>
      <c r="Q117" s="356"/>
      <c r="R117" s="134" t="s">
        <v>44</v>
      </c>
      <c r="S117" s="379"/>
      <c r="T117" s="412"/>
      <c r="U117" s="412"/>
      <c r="V117" s="417" t="s">
        <v>46</v>
      </c>
      <c r="W117" s="413"/>
      <c r="X117" s="135" t="s">
        <v>196</v>
      </c>
      <c r="Y117" s="164" t="s">
        <v>5</v>
      </c>
      <c r="Z117" s="164" t="s">
        <v>330</v>
      </c>
      <c r="AA117" s="134" t="s">
        <v>412</v>
      </c>
      <c r="AB117" s="246">
        <v>114</v>
      </c>
    </row>
    <row r="118" spans="1:28" ht="97.5" customHeight="1">
      <c r="A118" s="187" t="s">
        <v>346</v>
      </c>
      <c r="B118" s="186" t="s">
        <v>236</v>
      </c>
      <c r="C118" s="165" t="s">
        <v>387</v>
      </c>
      <c r="D118" s="337" t="s">
        <v>459</v>
      </c>
      <c r="E118" s="136">
        <v>43435</v>
      </c>
      <c r="F118" s="429"/>
      <c r="G118" s="429"/>
      <c r="H118" s="134" t="s">
        <v>43</v>
      </c>
      <c r="I118" s="429" t="s">
        <v>576</v>
      </c>
      <c r="J118" s="436" t="s">
        <v>673</v>
      </c>
      <c r="K118" s="436"/>
      <c r="L118" s="436"/>
      <c r="M118" s="353" t="s">
        <v>41</v>
      </c>
      <c r="N118" s="436"/>
      <c r="O118" s="356"/>
      <c r="P118" s="356"/>
      <c r="Q118" s="356"/>
      <c r="R118" s="134" t="s">
        <v>44</v>
      </c>
      <c r="S118" s="379"/>
      <c r="T118" s="412"/>
      <c r="U118" s="412"/>
      <c r="V118" s="417" t="s">
        <v>46</v>
      </c>
      <c r="W118" s="413"/>
      <c r="X118" s="135" t="s">
        <v>196</v>
      </c>
      <c r="Y118" s="164" t="s">
        <v>273</v>
      </c>
      <c r="Z118" s="164" t="s">
        <v>329</v>
      </c>
      <c r="AA118" s="134" t="s">
        <v>432</v>
      </c>
      <c r="AB118" s="246">
        <v>115</v>
      </c>
    </row>
    <row r="119" spans="1:28" ht="92.25" customHeight="1">
      <c r="A119" s="187" t="s">
        <v>347</v>
      </c>
      <c r="B119" s="186" t="s">
        <v>236</v>
      </c>
      <c r="C119" s="165" t="s">
        <v>388</v>
      </c>
      <c r="D119" s="337" t="s">
        <v>389</v>
      </c>
      <c r="E119" s="136">
        <v>43525</v>
      </c>
      <c r="F119" s="430">
        <v>1</v>
      </c>
      <c r="G119" s="429"/>
      <c r="H119" s="134" t="s">
        <v>41</v>
      </c>
      <c r="I119" s="429" t="s">
        <v>577</v>
      </c>
      <c r="J119" s="437">
        <v>1</v>
      </c>
      <c r="K119" s="437">
        <v>1</v>
      </c>
      <c r="L119" s="437">
        <v>1</v>
      </c>
      <c r="M119" s="353" t="s">
        <v>41</v>
      </c>
      <c r="N119" s="436"/>
      <c r="O119" s="356"/>
      <c r="P119" s="356"/>
      <c r="Q119" s="356"/>
      <c r="R119" s="134" t="s">
        <v>44</v>
      </c>
      <c r="S119" s="379"/>
      <c r="T119" s="412"/>
      <c r="U119" s="412"/>
      <c r="V119" s="417" t="s">
        <v>46</v>
      </c>
      <c r="W119" s="413"/>
      <c r="X119" s="135" t="s">
        <v>196</v>
      </c>
      <c r="Y119" s="164" t="s">
        <v>273</v>
      </c>
      <c r="Z119" s="164" t="s">
        <v>329</v>
      </c>
      <c r="AA119" s="134" t="s">
        <v>432</v>
      </c>
      <c r="AB119" s="246">
        <v>116</v>
      </c>
    </row>
    <row r="120" spans="1:28" ht="104.25" customHeight="1">
      <c r="A120" s="187" t="s">
        <v>348</v>
      </c>
      <c r="B120" s="186" t="s">
        <v>236</v>
      </c>
      <c r="C120" s="165" t="s">
        <v>388</v>
      </c>
      <c r="D120" s="337" t="s">
        <v>460</v>
      </c>
      <c r="E120" s="136">
        <v>43435</v>
      </c>
      <c r="F120" s="429" t="s">
        <v>574</v>
      </c>
      <c r="G120" s="429"/>
      <c r="H120" s="134" t="s">
        <v>41</v>
      </c>
      <c r="I120" s="427"/>
      <c r="J120" s="436" t="s">
        <v>675</v>
      </c>
      <c r="K120" s="436"/>
      <c r="L120" s="436"/>
      <c r="M120" s="353" t="s">
        <v>41</v>
      </c>
      <c r="N120" s="436"/>
      <c r="O120" s="356"/>
      <c r="P120" s="356"/>
      <c r="Q120" s="356"/>
      <c r="R120" s="134" t="s">
        <v>44</v>
      </c>
      <c r="S120" s="379"/>
      <c r="T120" s="412"/>
      <c r="U120" s="412"/>
      <c r="V120" s="417" t="s">
        <v>46</v>
      </c>
      <c r="W120" s="413"/>
      <c r="X120" s="135" t="s">
        <v>196</v>
      </c>
      <c r="Y120" s="164" t="s">
        <v>273</v>
      </c>
      <c r="Z120" s="164" t="s">
        <v>329</v>
      </c>
      <c r="AA120" s="134" t="s">
        <v>432</v>
      </c>
      <c r="AB120" s="246">
        <v>117</v>
      </c>
    </row>
    <row r="121" spans="1:28" ht="104.25" customHeight="1">
      <c r="A121" s="187" t="s">
        <v>349</v>
      </c>
      <c r="B121" s="186" t="s">
        <v>236</v>
      </c>
      <c r="C121" s="165" t="s">
        <v>388</v>
      </c>
      <c r="D121" s="337" t="s">
        <v>461</v>
      </c>
      <c r="E121" s="136">
        <v>43344</v>
      </c>
      <c r="F121" s="429" t="s">
        <v>575</v>
      </c>
      <c r="G121" s="429"/>
      <c r="H121" s="134" t="s">
        <v>41</v>
      </c>
      <c r="I121" s="427"/>
      <c r="J121" s="436" t="s">
        <v>674</v>
      </c>
      <c r="K121" s="436"/>
      <c r="L121" s="436"/>
      <c r="M121" s="353" t="s">
        <v>40</v>
      </c>
      <c r="N121" s="436"/>
      <c r="O121" s="356"/>
      <c r="P121" s="356"/>
      <c r="Q121" s="356"/>
      <c r="R121" s="134" t="s">
        <v>44</v>
      </c>
      <c r="S121" s="379"/>
      <c r="T121" s="412"/>
      <c r="U121" s="412"/>
      <c r="V121" s="417" t="s">
        <v>46</v>
      </c>
      <c r="W121" s="413"/>
      <c r="X121" s="135" t="s">
        <v>196</v>
      </c>
      <c r="Y121" s="164" t="s">
        <v>273</v>
      </c>
      <c r="Z121" s="164" t="s">
        <v>329</v>
      </c>
      <c r="AA121" s="134" t="s">
        <v>432</v>
      </c>
      <c r="AB121" s="246">
        <v>118</v>
      </c>
    </row>
    <row r="122" spans="1:28" ht="63">
      <c r="A122" s="187" t="s">
        <v>350</v>
      </c>
      <c r="B122" s="186" t="s">
        <v>263</v>
      </c>
      <c r="C122" s="165" t="s">
        <v>390</v>
      </c>
      <c r="D122" s="337" t="s">
        <v>525</v>
      </c>
      <c r="E122" s="136">
        <v>43221</v>
      </c>
      <c r="F122" s="429" t="s">
        <v>569</v>
      </c>
      <c r="G122" s="429"/>
      <c r="H122" s="134" t="s">
        <v>40</v>
      </c>
      <c r="I122" s="429"/>
      <c r="J122" s="437" t="s">
        <v>692</v>
      </c>
      <c r="K122" s="436"/>
      <c r="L122" s="436"/>
      <c r="M122" s="353" t="s">
        <v>40</v>
      </c>
      <c r="N122" s="436"/>
      <c r="O122" s="356"/>
      <c r="P122" s="356"/>
      <c r="Q122" s="356"/>
      <c r="R122" s="134" t="s">
        <v>44</v>
      </c>
      <c r="S122" s="379"/>
      <c r="T122" s="412"/>
      <c r="U122" s="412"/>
      <c r="V122" s="417" t="s">
        <v>46</v>
      </c>
      <c r="W122" s="413"/>
      <c r="X122" s="135" t="s">
        <v>196</v>
      </c>
      <c r="Y122" s="164" t="s">
        <v>272</v>
      </c>
      <c r="Z122" s="164" t="s">
        <v>330</v>
      </c>
      <c r="AA122" s="134" t="s">
        <v>417</v>
      </c>
      <c r="AB122" s="246">
        <v>119</v>
      </c>
    </row>
    <row r="123" spans="1:28" ht="104.25" customHeight="1">
      <c r="A123" s="187" t="s">
        <v>351</v>
      </c>
      <c r="B123" s="186" t="s">
        <v>265</v>
      </c>
      <c r="C123" s="165" t="s">
        <v>391</v>
      </c>
      <c r="D123" s="337" t="s">
        <v>513</v>
      </c>
      <c r="E123" s="136">
        <v>43221</v>
      </c>
      <c r="F123" s="429" t="s">
        <v>540</v>
      </c>
      <c r="G123" s="429"/>
      <c r="H123" s="134" t="s">
        <v>40</v>
      </c>
      <c r="I123" s="429"/>
      <c r="J123" s="437" t="s">
        <v>692</v>
      </c>
      <c r="K123" s="436"/>
      <c r="L123" s="436"/>
      <c r="M123" s="353" t="s">
        <v>40</v>
      </c>
      <c r="N123" s="436"/>
      <c r="O123" s="356"/>
      <c r="P123" s="356"/>
      <c r="Q123" s="356"/>
      <c r="R123" s="134" t="s">
        <v>44</v>
      </c>
      <c r="S123" s="379"/>
      <c r="T123" s="412"/>
      <c r="U123" s="412"/>
      <c r="V123" s="417" t="s">
        <v>46</v>
      </c>
      <c r="W123" s="413"/>
      <c r="X123" s="135" t="s">
        <v>196</v>
      </c>
      <c r="Y123" s="164" t="s">
        <v>272</v>
      </c>
      <c r="Z123" s="164" t="s">
        <v>399</v>
      </c>
      <c r="AA123" s="134" t="s">
        <v>428</v>
      </c>
      <c r="AB123" s="246">
        <v>120</v>
      </c>
    </row>
    <row r="124" spans="1:28" ht="104.25" customHeight="1">
      <c r="A124" s="187" t="s">
        <v>352</v>
      </c>
      <c r="B124" s="186" t="s">
        <v>265</v>
      </c>
      <c r="C124" s="165" t="s">
        <v>391</v>
      </c>
      <c r="D124" s="337" t="s">
        <v>392</v>
      </c>
      <c r="E124" s="136">
        <v>43525</v>
      </c>
      <c r="F124" s="429"/>
      <c r="G124" s="429"/>
      <c r="H124" s="134" t="s">
        <v>43</v>
      </c>
      <c r="I124" s="429"/>
      <c r="J124" s="436" t="s">
        <v>633</v>
      </c>
      <c r="K124" s="436" t="s">
        <v>633</v>
      </c>
      <c r="L124" s="436" t="s">
        <v>634</v>
      </c>
      <c r="M124" s="353" t="s">
        <v>41</v>
      </c>
      <c r="N124" s="436"/>
      <c r="O124" s="356"/>
      <c r="P124" s="356"/>
      <c r="Q124" s="356"/>
      <c r="R124" s="134" t="s">
        <v>44</v>
      </c>
      <c r="S124" s="379"/>
      <c r="T124" s="412"/>
      <c r="U124" s="412"/>
      <c r="V124" s="417" t="s">
        <v>46</v>
      </c>
      <c r="W124" s="413"/>
      <c r="X124" s="135" t="s">
        <v>196</v>
      </c>
      <c r="Y124" s="164" t="s">
        <v>272</v>
      </c>
      <c r="Z124" s="164" t="s">
        <v>399</v>
      </c>
      <c r="AA124" s="134" t="s">
        <v>428</v>
      </c>
      <c r="AB124" s="246">
        <v>121</v>
      </c>
    </row>
    <row r="125" spans="1:28" ht="104.25" customHeight="1">
      <c r="A125" s="187" t="s">
        <v>353</v>
      </c>
      <c r="B125" s="186" t="s">
        <v>265</v>
      </c>
      <c r="C125" s="165" t="s">
        <v>393</v>
      </c>
      <c r="D125" s="337" t="s">
        <v>394</v>
      </c>
      <c r="E125" s="136">
        <v>43221</v>
      </c>
      <c r="F125" s="429" t="s">
        <v>588</v>
      </c>
      <c r="G125" s="429"/>
      <c r="H125" s="134" t="s">
        <v>40</v>
      </c>
      <c r="I125" s="429"/>
      <c r="J125" s="437" t="s">
        <v>692</v>
      </c>
      <c r="K125" s="436"/>
      <c r="L125" s="436"/>
      <c r="M125" s="353" t="s">
        <v>40</v>
      </c>
      <c r="N125" s="436"/>
      <c r="O125" s="356"/>
      <c r="P125" s="356"/>
      <c r="Q125" s="356"/>
      <c r="R125" s="134" t="s">
        <v>44</v>
      </c>
      <c r="S125" s="379"/>
      <c r="T125" s="412"/>
      <c r="U125" s="412"/>
      <c r="V125" s="417" t="s">
        <v>46</v>
      </c>
      <c r="W125" s="413"/>
      <c r="X125" s="135" t="s">
        <v>196</v>
      </c>
      <c r="Y125" s="164" t="s">
        <v>272</v>
      </c>
      <c r="Z125" s="164" t="s">
        <v>399</v>
      </c>
      <c r="AA125" s="134" t="s">
        <v>428</v>
      </c>
      <c r="AB125" s="246">
        <v>122</v>
      </c>
    </row>
    <row r="126" spans="1:28" ht="104.25" customHeight="1">
      <c r="A126" s="187" t="s">
        <v>354</v>
      </c>
      <c r="B126" s="186" t="s">
        <v>265</v>
      </c>
      <c r="C126" s="165" t="s">
        <v>393</v>
      </c>
      <c r="D126" s="337" t="s">
        <v>395</v>
      </c>
      <c r="E126" s="136" t="s">
        <v>306</v>
      </c>
      <c r="F126" s="429"/>
      <c r="G126" s="429"/>
      <c r="H126" s="450" t="s">
        <v>43</v>
      </c>
      <c r="I126" s="429" t="s">
        <v>539</v>
      </c>
      <c r="J126" s="436"/>
      <c r="K126" s="436"/>
      <c r="L126" s="436"/>
      <c r="M126" s="451" t="s">
        <v>43</v>
      </c>
      <c r="N126" s="436" t="s">
        <v>539</v>
      </c>
      <c r="O126" s="356"/>
      <c r="P126" s="356"/>
      <c r="Q126" s="356"/>
      <c r="R126" s="450" t="s">
        <v>44</v>
      </c>
      <c r="S126" s="379"/>
      <c r="T126" s="412"/>
      <c r="U126" s="412"/>
      <c r="V126" s="417" t="s">
        <v>46</v>
      </c>
      <c r="W126" s="413"/>
      <c r="X126" s="135" t="s">
        <v>196</v>
      </c>
      <c r="Y126" s="164" t="s">
        <v>272</v>
      </c>
      <c r="Z126" s="164" t="s">
        <v>399</v>
      </c>
      <c r="AA126" s="134" t="s">
        <v>428</v>
      </c>
      <c r="AB126" s="246">
        <v>123</v>
      </c>
    </row>
    <row r="127" spans="1:28" ht="104.25" customHeight="1">
      <c r="A127" s="187" t="s">
        <v>355</v>
      </c>
      <c r="B127" s="186" t="s">
        <v>263</v>
      </c>
      <c r="C127" s="165" t="s">
        <v>396</v>
      </c>
      <c r="D127" s="337" t="s">
        <v>526</v>
      </c>
      <c r="E127" s="136">
        <v>43525</v>
      </c>
      <c r="F127" s="429" t="s">
        <v>570</v>
      </c>
      <c r="G127" s="429"/>
      <c r="H127" s="450" t="s">
        <v>41</v>
      </c>
      <c r="I127" s="429"/>
      <c r="J127" s="436" t="s">
        <v>690</v>
      </c>
      <c r="K127" s="436"/>
      <c r="L127" s="436"/>
      <c r="M127" s="451" t="s">
        <v>41</v>
      </c>
      <c r="N127" s="436"/>
      <c r="O127" s="356"/>
      <c r="P127" s="356"/>
      <c r="Q127" s="356"/>
      <c r="R127" s="450" t="s">
        <v>44</v>
      </c>
      <c r="S127" s="379"/>
      <c r="T127" s="412"/>
      <c r="U127" s="412"/>
      <c r="V127" s="417" t="s">
        <v>46</v>
      </c>
      <c r="W127" s="413"/>
      <c r="X127" s="135" t="s">
        <v>196</v>
      </c>
      <c r="Y127" s="164" t="s">
        <v>272</v>
      </c>
      <c r="Z127" s="164" t="s">
        <v>399</v>
      </c>
      <c r="AA127" s="134" t="s">
        <v>94</v>
      </c>
      <c r="AB127" s="246">
        <v>124</v>
      </c>
    </row>
    <row r="128" spans="1:28" ht="94.5">
      <c r="A128" s="187" t="s">
        <v>356</v>
      </c>
      <c r="B128" s="186" t="s">
        <v>263</v>
      </c>
      <c r="C128" s="165" t="s">
        <v>397</v>
      </c>
      <c r="D128" s="337" t="s">
        <v>527</v>
      </c>
      <c r="E128" s="136">
        <v>43344</v>
      </c>
      <c r="F128" s="429"/>
      <c r="G128" s="429"/>
      <c r="H128" s="450" t="s">
        <v>43</v>
      </c>
      <c r="I128" s="429"/>
      <c r="J128" s="436" t="s">
        <v>691</v>
      </c>
      <c r="K128" s="436"/>
      <c r="L128" s="436"/>
      <c r="M128" s="451" t="s">
        <v>40</v>
      </c>
      <c r="N128" s="436"/>
      <c r="O128" s="356"/>
      <c r="P128" s="356"/>
      <c r="Q128" s="356"/>
      <c r="R128" s="450" t="s">
        <v>44</v>
      </c>
      <c r="S128" s="379"/>
      <c r="T128" s="412"/>
      <c r="U128" s="412"/>
      <c r="V128" s="417" t="s">
        <v>46</v>
      </c>
      <c r="W128" s="413"/>
      <c r="X128" s="135" t="s">
        <v>196</v>
      </c>
      <c r="Y128" s="164" t="s">
        <v>272</v>
      </c>
      <c r="Z128" s="164" t="s">
        <v>399</v>
      </c>
      <c r="AA128" s="134" t="s">
        <v>94</v>
      </c>
      <c r="AB128" s="246">
        <v>125</v>
      </c>
    </row>
    <row r="129" spans="1:28" s="322" customFormat="1">
      <c r="A129" s="389"/>
      <c r="C129" s="323"/>
      <c r="D129" s="324"/>
      <c r="F129" s="323"/>
      <c r="G129" s="323"/>
      <c r="H129" s="341"/>
      <c r="I129" s="323"/>
      <c r="J129" s="433"/>
      <c r="K129" s="433"/>
      <c r="L129" s="433"/>
      <c r="M129" s="434"/>
      <c r="N129" s="433"/>
      <c r="O129" s="326"/>
      <c r="P129" s="326"/>
      <c r="Q129" s="326"/>
      <c r="R129" s="44"/>
      <c r="S129" s="354"/>
      <c r="T129" s="326"/>
      <c r="U129" s="326"/>
      <c r="V129" s="325"/>
      <c r="W129" s="411"/>
      <c r="X129" s="324"/>
      <c r="AA129" s="324"/>
      <c r="AB129" s="327"/>
    </row>
    <row r="130" spans="1:28" s="322" customFormat="1">
      <c r="A130" s="389"/>
      <c r="C130" s="323"/>
      <c r="D130" s="324"/>
      <c r="F130" s="323"/>
      <c r="G130" s="323"/>
      <c r="H130" s="341"/>
      <c r="I130" s="323"/>
      <c r="J130" s="433"/>
      <c r="K130" s="433"/>
      <c r="L130" s="433"/>
      <c r="M130" s="434"/>
      <c r="N130" s="433"/>
      <c r="O130" s="326"/>
      <c r="P130" s="326"/>
      <c r="Q130" s="326"/>
      <c r="R130" s="44"/>
      <c r="S130" s="354"/>
      <c r="T130" s="326"/>
      <c r="U130" s="326"/>
      <c r="V130" s="325"/>
      <c r="W130" s="411"/>
      <c r="X130" s="324"/>
      <c r="AA130" s="324"/>
      <c r="AB130" s="327"/>
    </row>
    <row r="131" spans="1:28" s="322" customFormat="1">
      <c r="A131" s="390" t="s">
        <v>106</v>
      </c>
      <c r="C131" s="323"/>
      <c r="D131" s="324"/>
      <c r="F131" s="323"/>
      <c r="G131" s="323"/>
      <c r="H131" s="341"/>
      <c r="I131" s="323"/>
      <c r="J131" s="433"/>
      <c r="K131" s="433"/>
      <c r="L131" s="433"/>
      <c r="M131" s="434"/>
      <c r="N131" s="433"/>
      <c r="O131" s="326"/>
      <c r="P131" s="326"/>
      <c r="Q131" s="326"/>
      <c r="R131" s="44"/>
      <c r="S131" s="354"/>
      <c r="T131" s="326"/>
      <c r="U131" s="326"/>
      <c r="V131" s="325"/>
      <c r="W131" s="411"/>
      <c r="X131" s="324"/>
      <c r="AA131" s="324"/>
      <c r="AB131" s="327"/>
    </row>
    <row r="132" spans="1:28" s="322" customFormat="1" ht="30">
      <c r="A132" s="390" t="s">
        <v>107</v>
      </c>
      <c r="C132" s="323"/>
      <c r="D132" s="324"/>
      <c r="F132" s="323"/>
      <c r="G132" s="323"/>
      <c r="H132" s="341"/>
      <c r="I132" s="323"/>
      <c r="J132" s="433"/>
      <c r="K132" s="433"/>
      <c r="L132" s="433"/>
      <c r="M132" s="434"/>
      <c r="N132" s="433"/>
      <c r="O132" s="326"/>
      <c r="P132" s="326"/>
      <c r="Q132" s="326"/>
      <c r="R132" s="44"/>
      <c r="S132" s="354"/>
      <c r="T132" s="326"/>
      <c r="U132" s="326"/>
      <c r="V132" s="325"/>
      <c r="W132" s="411"/>
      <c r="X132" s="324"/>
      <c r="AA132" s="324"/>
      <c r="AB132" s="327"/>
    </row>
    <row r="133" spans="1:28" s="322" customFormat="1">
      <c r="A133" s="390"/>
      <c r="C133" s="323"/>
      <c r="D133" s="324"/>
      <c r="F133" s="323"/>
      <c r="G133" s="323"/>
      <c r="H133" s="341"/>
      <c r="I133" s="323"/>
      <c r="J133" s="433"/>
      <c r="K133" s="433"/>
      <c r="L133" s="433"/>
      <c r="M133" s="434"/>
      <c r="N133" s="433"/>
      <c r="O133" s="326"/>
      <c r="P133" s="326"/>
      <c r="Q133" s="326"/>
      <c r="R133" s="44"/>
      <c r="S133" s="354"/>
      <c r="T133" s="326"/>
      <c r="U133" s="326"/>
      <c r="V133" s="325"/>
      <c r="W133" s="411"/>
      <c r="X133" s="324"/>
      <c r="AA133" s="324"/>
      <c r="AB133" s="327"/>
    </row>
    <row r="134" spans="1:28" s="322" customFormat="1">
      <c r="A134" s="390"/>
      <c r="C134" s="323"/>
      <c r="D134" s="324"/>
      <c r="F134" s="323"/>
      <c r="G134" s="323"/>
      <c r="H134" s="341"/>
      <c r="I134" s="323"/>
      <c r="J134" s="433"/>
      <c r="K134" s="433"/>
      <c r="L134" s="433"/>
      <c r="M134" s="434"/>
      <c r="N134" s="433"/>
      <c r="O134" s="326"/>
      <c r="P134" s="326"/>
      <c r="Q134" s="326"/>
      <c r="R134" s="44"/>
      <c r="S134" s="354"/>
      <c r="T134" s="326"/>
      <c r="U134" s="326"/>
      <c r="V134" s="325"/>
      <c r="W134" s="411"/>
      <c r="X134" s="324"/>
      <c r="AA134" s="324"/>
      <c r="AB134" s="327"/>
    </row>
    <row r="135" spans="1:28" s="322" customFormat="1">
      <c r="A135" s="390"/>
      <c r="C135" s="323"/>
      <c r="D135" s="324"/>
      <c r="F135" s="323"/>
      <c r="G135" s="323"/>
      <c r="H135" s="341"/>
      <c r="I135" s="323"/>
      <c r="J135" s="433"/>
      <c r="K135" s="433"/>
      <c r="L135" s="433"/>
      <c r="M135" s="434"/>
      <c r="N135" s="433"/>
      <c r="O135" s="326"/>
      <c r="P135" s="326"/>
      <c r="Q135" s="326"/>
      <c r="R135" s="44"/>
      <c r="S135" s="354"/>
      <c r="T135" s="326"/>
      <c r="U135" s="326"/>
      <c r="V135" s="325"/>
      <c r="W135" s="411"/>
      <c r="X135" s="324"/>
      <c r="AA135" s="324"/>
      <c r="AB135" s="327"/>
    </row>
    <row r="136" spans="1:28" s="322" customFormat="1">
      <c r="A136" s="390"/>
      <c r="C136" s="323"/>
      <c r="D136" s="324"/>
      <c r="F136" s="323"/>
      <c r="G136" s="323"/>
      <c r="H136" s="341"/>
      <c r="I136" s="323"/>
      <c r="J136" s="433"/>
      <c r="K136" s="433"/>
      <c r="L136" s="433"/>
      <c r="M136" s="434"/>
      <c r="N136" s="433"/>
      <c r="O136" s="326"/>
      <c r="P136" s="326"/>
      <c r="Q136" s="326"/>
      <c r="R136" s="44"/>
      <c r="S136" s="354"/>
      <c r="T136" s="326"/>
      <c r="U136" s="326"/>
      <c r="V136" s="325"/>
      <c r="W136" s="411"/>
      <c r="X136" s="324"/>
      <c r="AA136" s="324"/>
      <c r="AB136" s="327"/>
    </row>
    <row r="137" spans="1:28" s="322" customFormat="1">
      <c r="A137" s="390"/>
      <c r="C137" s="323"/>
      <c r="D137" s="324"/>
      <c r="F137" s="323"/>
      <c r="G137" s="323"/>
      <c r="H137" s="341"/>
      <c r="I137" s="323"/>
      <c r="J137" s="433"/>
      <c r="K137" s="433"/>
      <c r="L137" s="433"/>
      <c r="M137" s="434"/>
      <c r="N137" s="433"/>
      <c r="O137" s="326"/>
      <c r="P137" s="326"/>
      <c r="Q137" s="326"/>
      <c r="R137" s="44"/>
      <c r="S137" s="354"/>
      <c r="T137" s="326"/>
      <c r="U137" s="326"/>
      <c r="V137" s="325"/>
      <c r="W137" s="411"/>
      <c r="X137" s="324"/>
      <c r="AA137" s="324"/>
      <c r="AB137" s="327"/>
    </row>
    <row r="138" spans="1:28" s="322" customFormat="1">
      <c r="A138" s="390"/>
      <c r="C138" s="323"/>
      <c r="D138" s="324"/>
      <c r="F138" s="323"/>
      <c r="G138" s="323"/>
      <c r="H138" s="341"/>
      <c r="I138" s="323"/>
      <c r="J138" s="433"/>
      <c r="K138" s="433"/>
      <c r="L138" s="433"/>
      <c r="M138" s="434"/>
      <c r="N138" s="433"/>
      <c r="O138" s="326"/>
      <c r="P138" s="326"/>
      <c r="Q138" s="326"/>
      <c r="R138" s="44"/>
      <c r="S138" s="354"/>
      <c r="T138" s="326"/>
      <c r="U138" s="326"/>
      <c r="V138" s="325"/>
      <c r="W138" s="411"/>
      <c r="X138" s="324"/>
      <c r="AA138" s="324"/>
      <c r="AB138" s="327"/>
    </row>
    <row r="139" spans="1:28" s="322" customFormat="1">
      <c r="A139" s="390"/>
      <c r="C139" s="323"/>
      <c r="D139" s="324"/>
      <c r="F139" s="323"/>
      <c r="G139" s="323"/>
      <c r="H139" s="341"/>
      <c r="I139" s="323"/>
      <c r="J139" s="433"/>
      <c r="K139" s="433"/>
      <c r="L139" s="433"/>
      <c r="M139" s="434"/>
      <c r="N139" s="433"/>
      <c r="O139" s="326"/>
      <c r="P139" s="326"/>
      <c r="Q139" s="326"/>
      <c r="R139" s="44"/>
      <c r="S139" s="354"/>
      <c r="T139" s="326"/>
      <c r="U139" s="326"/>
      <c r="V139" s="325"/>
      <c r="W139" s="411"/>
      <c r="X139" s="324"/>
      <c r="AA139" s="324"/>
      <c r="AB139" s="327"/>
    </row>
    <row r="140" spans="1:28" s="322" customFormat="1">
      <c r="A140" s="390"/>
      <c r="C140" s="323"/>
      <c r="D140" s="324"/>
      <c r="F140" s="323"/>
      <c r="G140" s="323"/>
      <c r="H140" s="341"/>
      <c r="I140" s="323"/>
      <c r="J140" s="433"/>
      <c r="K140" s="433"/>
      <c r="L140" s="433"/>
      <c r="M140" s="434"/>
      <c r="N140" s="433"/>
      <c r="O140" s="326"/>
      <c r="P140" s="326"/>
      <c r="Q140" s="326"/>
      <c r="R140" s="44"/>
      <c r="S140" s="354"/>
      <c r="T140" s="326"/>
      <c r="U140" s="326"/>
      <c r="V140" s="325"/>
      <c r="W140" s="411"/>
      <c r="X140" s="324"/>
      <c r="AA140" s="324"/>
      <c r="AB140" s="327"/>
    </row>
    <row r="141" spans="1:28" s="322" customFormat="1">
      <c r="A141" s="390"/>
      <c r="C141" s="323"/>
      <c r="D141" s="324"/>
      <c r="F141" s="323"/>
      <c r="G141" s="323"/>
      <c r="H141" s="341"/>
      <c r="I141" s="323"/>
      <c r="J141" s="433"/>
      <c r="K141" s="433"/>
      <c r="L141" s="433"/>
      <c r="M141" s="434"/>
      <c r="N141" s="433"/>
      <c r="O141" s="326"/>
      <c r="P141" s="326"/>
      <c r="Q141" s="326"/>
      <c r="R141" s="44"/>
      <c r="S141" s="354"/>
      <c r="T141" s="326"/>
      <c r="U141" s="326"/>
      <c r="V141" s="325"/>
      <c r="W141" s="411"/>
      <c r="X141" s="324"/>
      <c r="AA141" s="324"/>
      <c r="AB141" s="327"/>
    </row>
    <row r="142" spans="1:28" s="322" customFormat="1">
      <c r="A142" s="390"/>
      <c r="C142" s="323"/>
      <c r="D142" s="324"/>
      <c r="F142" s="323"/>
      <c r="G142" s="323"/>
      <c r="H142" s="341"/>
      <c r="I142" s="323"/>
      <c r="J142" s="433"/>
      <c r="K142" s="433"/>
      <c r="L142" s="433"/>
      <c r="M142" s="434"/>
      <c r="N142" s="433"/>
      <c r="O142" s="326"/>
      <c r="P142" s="326"/>
      <c r="Q142" s="326"/>
      <c r="R142" s="44"/>
      <c r="S142" s="354"/>
      <c r="T142" s="326"/>
      <c r="U142" s="326"/>
      <c r="V142" s="325"/>
      <c r="W142" s="411"/>
      <c r="X142" s="324"/>
      <c r="AA142" s="324"/>
      <c r="AB142" s="327"/>
    </row>
    <row r="143" spans="1:28" s="322" customFormat="1">
      <c r="A143" s="390"/>
      <c r="C143" s="323"/>
      <c r="D143" s="324"/>
      <c r="F143" s="323"/>
      <c r="G143" s="323"/>
      <c r="H143" s="341"/>
      <c r="I143" s="323"/>
      <c r="J143" s="433"/>
      <c r="K143" s="433"/>
      <c r="L143" s="433"/>
      <c r="M143" s="434"/>
      <c r="N143" s="433"/>
      <c r="O143" s="326"/>
      <c r="P143" s="326"/>
      <c r="Q143" s="326"/>
      <c r="R143" s="44"/>
      <c r="S143" s="354"/>
      <c r="T143" s="326"/>
      <c r="U143" s="326"/>
      <c r="V143" s="325"/>
      <c r="W143" s="411"/>
      <c r="X143" s="324"/>
      <c r="AA143" s="324"/>
      <c r="AB143" s="327"/>
    </row>
    <row r="144" spans="1:28" s="322" customFormat="1">
      <c r="A144" s="390"/>
      <c r="C144" s="323"/>
      <c r="D144" s="324"/>
      <c r="F144" s="323"/>
      <c r="G144" s="323"/>
      <c r="H144" s="341"/>
      <c r="I144" s="323"/>
      <c r="J144" s="433"/>
      <c r="K144" s="433"/>
      <c r="L144" s="433"/>
      <c r="M144" s="434"/>
      <c r="N144" s="433"/>
      <c r="O144" s="326"/>
      <c r="P144" s="326"/>
      <c r="Q144" s="326"/>
      <c r="R144" s="44"/>
      <c r="S144" s="354"/>
      <c r="T144" s="326"/>
      <c r="U144" s="326"/>
      <c r="V144" s="325"/>
      <c r="W144" s="411"/>
      <c r="X144" s="324"/>
      <c r="AA144" s="324"/>
      <c r="AB144" s="327"/>
    </row>
    <row r="145" spans="1:28" s="322" customFormat="1">
      <c r="A145" s="390"/>
      <c r="C145" s="323"/>
      <c r="D145" s="324"/>
      <c r="F145" s="323"/>
      <c r="G145" s="323"/>
      <c r="H145" s="341"/>
      <c r="I145" s="323"/>
      <c r="J145" s="433"/>
      <c r="K145" s="433"/>
      <c r="L145" s="433"/>
      <c r="M145" s="434"/>
      <c r="N145" s="433"/>
      <c r="O145" s="326"/>
      <c r="P145" s="326"/>
      <c r="Q145" s="326"/>
      <c r="R145" s="44"/>
      <c r="S145" s="354"/>
      <c r="T145" s="326"/>
      <c r="U145" s="326"/>
      <c r="V145" s="325"/>
      <c r="W145" s="411"/>
      <c r="X145" s="324"/>
      <c r="AA145" s="324"/>
      <c r="AB145" s="327"/>
    </row>
    <row r="146" spans="1:28" s="322" customFormat="1">
      <c r="A146" s="390"/>
      <c r="C146" s="323"/>
      <c r="D146" s="324"/>
      <c r="F146" s="323"/>
      <c r="G146" s="323"/>
      <c r="H146" s="341"/>
      <c r="I146" s="323"/>
      <c r="J146" s="433"/>
      <c r="K146" s="433"/>
      <c r="L146" s="433"/>
      <c r="M146" s="434"/>
      <c r="N146" s="433"/>
      <c r="O146" s="326"/>
      <c r="P146" s="326"/>
      <c r="Q146" s="326"/>
      <c r="R146" s="44"/>
      <c r="S146" s="354"/>
      <c r="T146" s="326"/>
      <c r="U146" s="326"/>
      <c r="V146" s="325"/>
      <c r="W146" s="411"/>
      <c r="X146" s="324"/>
      <c r="AA146" s="324"/>
      <c r="AB146" s="327"/>
    </row>
    <row r="147" spans="1:28" s="322" customFormat="1">
      <c r="A147" s="390"/>
      <c r="C147" s="323"/>
      <c r="D147" s="324"/>
      <c r="F147" s="323"/>
      <c r="G147" s="323"/>
      <c r="H147" s="341"/>
      <c r="I147" s="323"/>
      <c r="J147" s="433"/>
      <c r="K147" s="433"/>
      <c r="L147" s="433"/>
      <c r="M147" s="434"/>
      <c r="N147" s="433"/>
      <c r="O147" s="326"/>
      <c r="P147" s="326"/>
      <c r="Q147" s="326"/>
      <c r="R147" s="44"/>
      <c r="S147" s="354"/>
      <c r="T147" s="326"/>
      <c r="U147" s="326"/>
      <c r="V147" s="325"/>
      <c r="W147" s="411"/>
      <c r="X147" s="324"/>
      <c r="AA147" s="324"/>
      <c r="AB147" s="327"/>
    </row>
    <row r="148" spans="1:28" s="322" customFormat="1">
      <c r="A148" s="390"/>
      <c r="C148" s="323"/>
      <c r="D148" s="324"/>
      <c r="F148" s="323"/>
      <c r="G148" s="323"/>
      <c r="H148" s="341"/>
      <c r="I148" s="323"/>
      <c r="J148" s="433"/>
      <c r="K148" s="433"/>
      <c r="L148" s="433"/>
      <c r="M148" s="434"/>
      <c r="N148" s="433"/>
      <c r="O148" s="326"/>
      <c r="P148" s="326"/>
      <c r="Q148" s="326"/>
      <c r="R148" s="44"/>
      <c r="S148" s="354"/>
      <c r="T148" s="326"/>
      <c r="U148" s="326"/>
      <c r="V148" s="325"/>
      <c r="W148" s="411"/>
      <c r="X148" s="324"/>
      <c r="AA148" s="324"/>
      <c r="AB148" s="327"/>
    </row>
    <row r="149" spans="1:28" s="322" customFormat="1">
      <c r="A149" s="390"/>
      <c r="C149" s="323"/>
      <c r="D149" s="324"/>
      <c r="F149" s="323"/>
      <c r="G149" s="323"/>
      <c r="H149" s="341"/>
      <c r="I149" s="323"/>
      <c r="J149" s="433"/>
      <c r="K149" s="433"/>
      <c r="L149" s="433"/>
      <c r="M149" s="434"/>
      <c r="N149" s="433"/>
      <c r="O149" s="326"/>
      <c r="P149" s="326"/>
      <c r="Q149" s="326"/>
      <c r="R149" s="44"/>
      <c r="S149" s="354"/>
      <c r="T149" s="326"/>
      <c r="U149" s="326"/>
      <c r="V149" s="325"/>
      <c r="W149" s="411"/>
      <c r="X149" s="324"/>
      <c r="AA149" s="324"/>
      <c r="AB149" s="327"/>
    </row>
    <row r="150" spans="1:28" s="322" customFormat="1">
      <c r="A150" s="390"/>
      <c r="C150" s="323"/>
      <c r="D150" s="324"/>
      <c r="F150" s="323"/>
      <c r="G150" s="323"/>
      <c r="H150" s="341"/>
      <c r="I150" s="323"/>
      <c r="J150" s="433"/>
      <c r="K150" s="433"/>
      <c r="L150" s="433"/>
      <c r="M150" s="434"/>
      <c r="N150" s="433"/>
      <c r="O150" s="326"/>
      <c r="P150" s="326"/>
      <c r="Q150" s="326"/>
      <c r="R150" s="44"/>
      <c r="S150" s="354"/>
      <c r="T150" s="326"/>
      <c r="U150" s="326"/>
      <c r="V150" s="325"/>
      <c r="W150" s="411"/>
      <c r="X150" s="324"/>
      <c r="AA150" s="324"/>
      <c r="AB150" s="327"/>
    </row>
    <row r="151" spans="1:28" s="322" customFormat="1">
      <c r="A151" s="390"/>
      <c r="C151" s="323"/>
      <c r="D151" s="324"/>
      <c r="F151" s="323"/>
      <c r="G151" s="323"/>
      <c r="H151" s="341"/>
      <c r="I151" s="323"/>
      <c r="J151" s="433"/>
      <c r="K151" s="433"/>
      <c r="L151" s="433"/>
      <c r="M151" s="434"/>
      <c r="N151" s="433"/>
      <c r="O151" s="326"/>
      <c r="P151" s="326"/>
      <c r="Q151" s="326"/>
      <c r="R151" s="44"/>
      <c r="S151" s="354"/>
      <c r="T151" s="326"/>
      <c r="U151" s="326"/>
      <c r="V151" s="325"/>
      <c r="W151" s="411"/>
      <c r="X151" s="324"/>
      <c r="AA151" s="324"/>
      <c r="AB151" s="327"/>
    </row>
    <row r="152" spans="1:28" s="322" customFormat="1">
      <c r="A152" s="390"/>
      <c r="C152" s="323"/>
      <c r="D152" s="324"/>
      <c r="F152" s="323"/>
      <c r="G152" s="323"/>
      <c r="H152" s="341"/>
      <c r="I152" s="323"/>
      <c r="J152" s="433"/>
      <c r="K152" s="433"/>
      <c r="L152" s="433"/>
      <c r="M152" s="434"/>
      <c r="N152" s="433"/>
      <c r="O152" s="326"/>
      <c r="P152" s="326"/>
      <c r="Q152" s="326"/>
      <c r="R152" s="44"/>
      <c r="S152" s="354"/>
      <c r="T152" s="326"/>
      <c r="U152" s="326"/>
      <c r="V152" s="325"/>
      <c r="W152" s="411"/>
      <c r="X152" s="324"/>
      <c r="AA152" s="324"/>
      <c r="AB152" s="327"/>
    </row>
    <row r="153" spans="1:28" s="322" customFormat="1">
      <c r="A153" s="390"/>
      <c r="C153" s="323"/>
      <c r="D153" s="324"/>
      <c r="F153" s="323"/>
      <c r="G153" s="323"/>
      <c r="H153" s="341"/>
      <c r="I153" s="323"/>
      <c r="J153" s="433"/>
      <c r="K153" s="433"/>
      <c r="L153" s="433"/>
      <c r="M153" s="434"/>
      <c r="N153" s="433"/>
      <c r="O153" s="326"/>
      <c r="P153" s="326"/>
      <c r="Q153" s="326"/>
      <c r="R153" s="44"/>
      <c r="S153" s="354"/>
      <c r="T153" s="326"/>
      <c r="U153" s="326"/>
      <c r="V153" s="325"/>
      <c r="W153" s="411"/>
      <c r="X153" s="324"/>
      <c r="AA153" s="324"/>
      <c r="AB153" s="327"/>
    </row>
    <row r="154" spans="1:28" s="322" customFormat="1">
      <c r="A154" s="390"/>
      <c r="C154" s="323"/>
      <c r="D154" s="324"/>
      <c r="F154" s="323"/>
      <c r="G154" s="323"/>
      <c r="H154" s="341"/>
      <c r="I154" s="323"/>
      <c r="J154" s="433"/>
      <c r="K154" s="433"/>
      <c r="L154" s="433"/>
      <c r="M154" s="434"/>
      <c r="N154" s="433"/>
      <c r="O154" s="326"/>
      <c r="P154" s="326"/>
      <c r="Q154" s="326"/>
      <c r="R154" s="44"/>
      <c r="S154" s="354"/>
      <c r="T154" s="326"/>
      <c r="U154" s="326"/>
      <c r="V154" s="325"/>
      <c r="W154" s="411"/>
      <c r="X154" s="324"/>
      <c r="AA154" s="324"/>
      <c r="AB154" s="327"/>
    </row>
    <row r="155" spans="1:28" s="322" customFormat="1">
      <c r="A155" s="390"/>
      <c r="C155" s="323"/>
      <c r="D155" s="324"/>
      <c r="F155" s="323"/>
      <c r="G155" s="323"/>
      <c r="H155" s="341"/>
      <c r="I155" s="323"/>
      <c r="J155" s="433"/>
      <c r="K155" s="433"/>
      <c r="L155" s="433"/>
      <c r="M155" s="434"/>
      <c r="N155" s="433"/>
      <c r="O155" s="326"/>
      <c r="P155" s="326"/>
      <c r="Q155" s="326"/>
      <c r="R155" s="44"/>
      <c r="S155" s="354"/>
      <c r="T155" s="326"/>
      <c r="U155" s="326"/>
      <c r="V155" s="325"/>
      <c r="W155" s="411"/>
      <c r="X155" s="324"/>
      <c r="AA155" s="324"/>
      <c r="AB155" s="327"/>
    </row>
    <row r="156" spans="1:28" s="322" customFormat="1">
      <c r="A156" s="390"/>
      <c r="C156" s="323"/>
      <c r="D156" s="324"/>
      <c r="F156" s="323"/>
      <c r="G156" s="323"/>
      <c r="H156" s="341"/>
      <c r="I156" s="323"/>
      <c r="J156" s="433"/>
      <c r="K156" s="433"/>
      <c r="L156" s="433"/>
      <c r="M156" s="434"/>
      <c r="N156" s="433"/>
      <c r="O156" s="326"/>
      <c r="P156" s="326"/>
      <c r="Q156" s="326"/>
      <c r="R156" s="44"/>
      <c r="S156" s="354"/>
      <c r="T156" s="326"/>
      <c r="U156" s="326"/>
      <c r="V156" s="325"/>
      <c r="W156" s="411"/>
      <c r="X156" s="324"/>
      <c r="AA156" s="324"/>
      <c r="AB156" s="327"/>
    </row>
    <row r="157" spans="1:28" s="322" customFormat="1">
      <c r="A157" s="390"/>
      <c r="C157" s="323"/>
      <c r="D157" s="324"/>
      <c r="F157" s="323"/>
      <c r="G157" s="323"/>
      <c r="H157" s="341"/>
      <c r="I157" s="323"/>
      <c r="J157" s="433"/>
      <c r="K157" s="433"/>
      <c r="L157" s="433"/>
      <c r="M157" s="434"/>
      <c r="N157" s="433"/>
      <c r="O157" s="326"/>
      <c r="P157" s="326"/>
      <c r="Q157" s="326"/>
      <c r="R157" s="44"/>
      <c r="S157" s="354"/>
      <c r="T157" s="326"/>
      <c r="U157" s="326"/>
      <c r="V157" s="325"/>
      <c r="W157" s="411"/>
      <c r="X157" s="324"/>
      <c r="AA157" s="324"/>
      <c r="AB157" s="327"/>
    </row>
    <row r="158" spans="1:28" s="322" customFormat="1">
      <c r="A158" s="390"/>
      <c r="C158" s="323"/>
      <c r="D158" s="324"/>
      <c r="F158" s="323"/>
      <c r="G158" s="323"/>
      <c r="H158" s="341"/>
      <c r="I158" s="323"/>
      <c r="J158" s="433"/>
      <c r="K158" s="433"/>
      <c r="L158" s="433"/>
      <c r="M158" s="434"/>
      <c r="N158" s="433"/>
      <c r="O158" s="326"/>
      <c r="P158" s="326"/>
      <c r="Q158" s="326"/>
      <c r="R158" s="44"/>
      <c r="S158" s="354"/>
      <c r="T158" s="326"/>
      <c r="U158" s="326"/>
      <c r="V158" s="325"/>
      <c r="W158" s="411"/>
      <c r="X158" s="324"/>
      <c r="AA158" s="324"/>
      <c r="AB158" s="327"/>
    </row>
    <row r="159" spans="1:28" s="322" customFormat="1">
      <c r="A159" s="390"/>
      <c r="C159" s="323"/>
      <c r="D159" s="324"/>
      <c r="F159" s="323"/>
      <c r="G159" s="323"/>
      <c r="H159" s="341"/>
      <c r="I159" s="323"/>
      <c r="J159" s="433"/>
      <c r="K159" s="433"/>
      <c r="L159" s="433"/>
      <c r="M159" s="434"/>
      <c r="N159" s="433"/>
      <c r="O159" s="326"/>
      <c r="P159" s="326"/>
      <c r="Q159" s="326"/>
      <c r="R159" s="44"/>
      <c r="S159" s="354"/>
      <c r="T159" s="326"/>
      <c r="U159" s="326"/>
      <c r="V159" s="325"/>
      <c r="W159" s="411"/>
      <c r="X159" s="324"/>
      <c r="AA159" s="324"/>
      <c r="AB159" s="327"/>
    </row>
    <row r="160" spans="1:28" s="387" customFormat="1">
      <c r="A160" s="390"/>
      <c r="C160" s="391"/>
      <c r="D160" s="392"/>
      <c r="F160" s="391"/>
      <c r="G160" s="391"/>
      <c r="H160" s="393"/>
      <c r="I160" s="391"/>
      <c r="J160" s="442"/>
      <c r="K160" s="442"/>
      <c r="L160" s="442"/>
      <c r="M160" s="443"/>
      <c r="N160" s="442"/>
      <c r="O160" s="396"/>
      <c r="P160" s="396"/>
      <c r="Q160" s="396"/>
      <c r="R160" s="394"/>
      <c r="S160" s="394"/>
      <c r="T160" s="396"/>
      <c r="U160" s="396"/>
      <c r="V160" s="395"/>
      <c r="W160" s="423"/>
      <c r="X160" s="392"/>
      <c r="AA160" s="392"/>
      <c r="AB160" s="397"/>
    </row>
    <row r="161" spans="1:28" s="388" customFormat="1">
      <c r="A161" s="398" t="s">
        <v>46</v>
      </c>
      <c r="C161" s="399"/>
      <c r="D161" s="400"/>
      <c r="F161" s="399"/>
      <c r="G161" s="399"/>
      <c r="H161" s="401"/>
      <c r="I161" s="399"/>
      <c r="J161" s="444"/>
      <c r="K161" s="444"/>
      <c r="L161" s="444"/>
      <c r="M161" s="445"/>
      <c r="N161" s="444"/>
      <c r="O161" s="404"/>
      <c r="P161" s="404"/>
      <c r="Q161" s="404"/>
      <c r="R161" s="402"/>
      <c r="S161" s="402"/>
      <c r="T161" s="404"/>
      <c r="U161" s="404"/>
      <c r="V161" s="403"/>
      <c r="W161" s="424"/>
      <c r="X161" s="400"/>
      <c r="AA161" s="400"/>
      <c r="AB161" s="405"/>
    </row>
    <row r="162" spans="1:28" s="388" customFormat="1">
      <c r="A162" s="398" t="s">
        <v>40</v>
      </c>
      <c r="C162" s="399"/>
      <c r="D162" s="400"/>
      <c r="F162" s="399"/>
      <c r="G162" s="399"/>
      <c r="H162" s="401"/>
      <c r="I162" s="399"/>
      <c r="J162" s="444"/>
      <c r="K162" s="444"/>
      <c r="L162" s="444"/>
      <c r="M162" s="445"/>
      <c r="N162" s="444"/>
      <c r="O162" s="404"/>
      <c r="P162" s="404"/>
      <c r="Q162" s="404"/>
      <c r="R162" s="402"/>
      <c r="S162" s="402"/>
      <c r="T162" s="404"/>
      <c r="U162" s="404"/>
      <c r="V162" s="403"/>
      <c r="W162" s="424"/>
      <c r="X162" s="400"/>
      <c r="AA162" s="400"/>
      <c r="AB162" s="405"/>
    </row>
    <row r="163" spans="1:28" s="388" customFormat="1">
      <c r="A163" s="398" t="s">
        <v>82</v>
      </c>
      <c r="C163" s="399"/>
      <c r="D163" s="400"/>
      <c r="F163" s="399"/>
      <c r="G163" s="399"/>
      <c r="H163" s="401"/>
      <c r="I163" s="399"/>
      <c r="J163" s="444"/>
      <c r="K163" s="444"/>
      <c r="L163" s="444"/>
      <c r="M163" s="445"/>
      <c r="N163" s="444"/>
      <c r="O163" s="404"/>
      <c r="P163" s="404"/>
      <c r="Q163" s="404"/>
      <c r="R163" s="402"/>
      <c r="S163" s="402"/>
      <c r="T163" s="404"/>
      <c r="U163" s="404"/>
      <c r="V163" s="403"/>
      <c r="W163" s="424"/>
      <c r="X163" s="400"/>
      <c r="AA163" s="400"/>
      <c r="AB163" s="405"/>
    </row>
    <row r="164" spans="1:28" s="388" customFormat="1">
      <c r="A164" s="398" t="s">
        <v>83</v>
      </c>
      <c r="C164" s="399"/>
      <c r="D164" s="400"/>
      <c r="F164" s="399"/>
      <c r="G164" s="399"/>
      <c r="H164" s="401"/>
      <c r="I164" s="399"/>
      <c r="J164" s="444"/>
      <c r="K164" s="444"/>
      <c r="L164" s="444"/>
      <c r="M164" s="445"/>
      <c r="N164" s="444"/>
      <c r="O164" s="404"/>
      <c r="P164" s="404"/>
      <c r="Q164" s="404"/>
      <c r="R164" s="402"/>
      <c r="S164" s="402"/>
      <c r="T164" s="404"/>
      <c r="U164" s="404"/>
      <c r="V164" s="403"/>
      <c r="W164" s="424"/>
      <c r="X164" s="400"/>
      <c r="AA164" s="400"/>
      <c r="AB164" s="405"/>
    </row>
    <row r="165" spans="1:28" s="388" customFormat="1">
      <c r="A165" s="398" t="s">
        <v>84</v>
      </c>
      <c r="C165" s="399"/>
      <c r="D165" s="400"/>
      <c r="F165" s="399"/>
      <c r="G165" s="399"/>
      <c r="H165" s="401"/>
      <c r="I165" s="399"/>
      <c r="J165" s="444"/>
      <c r="K165" s="444"/>
      <c r="L165" s="444"/>
      <c r="M165" s="445"/>
      <c r="N165" s="444"/>
      <c r="O165" s="404"/>
      <c r="P165" s="404"/>
      <c r="Q165" s="404"/>
      <c r="R165" s="402"/>
      <c r="S165" s="402"/>
      <c r="T165" s="404"/>
      <c r="U165" s="404"/>
      <c r="V165" s="403"/>
      <c r="W165" s="424"/>
      <c r="X165" s="400"/>
      <c r="AA165" s="400"/>
      <c r="AB165" s="405"/>
    </row>
    <row r="166" spans="1:28" s="388" customFormat="1">
      <c r="A166" s="398" t="s">
        <v>27</v>
      </c>
      <c r="C166" s="399"/>
      <c r="D166" s="400"/>
      <c r="F166" s="399"/>
      <c r="G166" s="399"/>
      <c r="H166" s="401"/>
      <c r="I166" s="399"/>
      <c r="J166" s="444"/>
      <c r="K166" s="444"/>
      <c r="L166" s="444"/>
      <c r="M166" s="445"/>
      <c r="N166" s="444"/>
      <c r="O166" s="404"/>
      <c r="P166" s="404"/>
      <c r="Q166" s="404"/>
      <c r="R166" s="402"/>
      <c r="S166" s="402"/>
      <c r="T166" s="404"/>
      <c r="U166" s="404"/>
      <c r="V166" s="403"/>
      <c r="W166" s="424"/>
      <c r="X166" s="400"/>
      <c r="AA166" s="400"/>
      <c r="AB166" s="405"/>
    </row>
    <row r="167" spans="1:28" s="388" customFormat="1">
      <c r="A167" s="398" t="s">
        <v>85</v>
      </c>
      <c r="C167" s="399"/>
      <c r="D167" s="400"/>
      <c r="F167" s="399"/>
      <c r="G167" s="399"/>
      <c r="H167" s="401"/>
      <c r="I167" s="399"/>
      <c r="J167" s="444"/>
      <c r="K167" s="444"/>
      <c r="L167" s="444"/>
      <c r="M167" s="445"/>
      <c r="N167" s="444"/>
      <c r="O167" s="404"/>
      <c r="P167" s="404"/>
      <c r="Q167" s="404"/>
      <c r="R167" s="402"/>
      <c r="S167" s="402"/>
      <c r="T167" s="404"/>
      <c r="U167" s="404"/>
      <c r="V167" s="403"/>
      <c r="W167" s="424"/>
      <c r="X167" s="400"/>
      <c r="AA167" s="400"/>
      <c r="AB167" s="405"/>
    </row>
    <row r="168" spans="1:28" s="388" customFormat="1">
      <c r="A168" s="398" t="s">
        <v>86</v>
      </c>
      <c r="C168" s="399"/>
      <c r="D168" s="400"/>
      <c r="F168" s="399"/>
      <c r="G168" s="399"/>
      <c r="H168" s="401"/>
      <c r="I168" s="399"/>
      <c r="J168" s="444"/>
      <c r="K168" s="444"/>
      <c r="L168" s="444"/>
      <c r="M168" s="445"/>
      <c r="N168" s="444"/>
      <c r="O168" s="404"/>
      <c r="P168" s="404"/>
      <c r="Q168" s="404"/>
      <c r="R168" s="402"/>
      <c r="S168" s="402"/>
      <c r="T168" s="404"/>
      <c r="U168" s="404"/>
      <c r="V168" s="403"/>
      <c r="W168" s="424"/>
      <c r="X168" s="400"/>
      <c r="AA168" s="400"/>
      <c r="AB168" s="405"/>
    </row>
    <row r="169" spans="1:28" s="388" customFormat="1">
      <c r="A169" s="398" t="s">
        <v>22</v>
      </c>
      <c r="C169" s="399"/>
      <c r="D169" s="400"/>
      <c r="F169" s="399"/>
      <c r="G169" s="399"/>
      <c r="H169" s="401"/>
      <c r="I169" s="399"/>
      <c r="J169" s="444"/>
      <c r="K169" s="444"/>
      <c r="L169" s="444"/>
      <c r="M169" s="445"/>
      <c r="N169" s="444"/>
      <c r="O169" s="404">
        <v>5</v>
      </c>
      <c r="P169" s="404"/>
      <c r="Q169" s="404"/>
      <c r="R169" s="402"/>
      <c r="S169" s="402"/>
      <c r="T169" s="404"/>
      <c r="U169" s="404"/>
      <c r="V169" s="403"/>
      <c r="W169" s="424"/>
      <c r="X169" s="400"/>
      <c r="AA169" s="400"/>
      <c r="AB169" s="405"/>
    </row>
    <row r="170" spans="1:28" s="388" customFormat="1">
      <c r="A170" s="398" t="s">
        <v>28</v>
      </c>
      <c r="C170" s="399"/>
      <c r="D170" s="400"/>
      <c r="F170" s="399"/>
      <c r="G170" s="399"/>
      <c r="H170" s="401"/>
      <c r="I170" s="399"/>
      <c r="J170" s="444"/>
      <c r="K170" s="444"/>
      <c r="L170" s="444"/>
      <c r="M170" s="445"/>
      <c r="N170" s="444"/>
      <c r="O170" s="404"/>
      <c r="P170" s="404"/>
      <c r="Q170" s="404"/>
      <c r="R170" s="402"/>
      <c r="S170" s="402"/>
      <c r="T170" s="404"/>
      <c r="U170" s="404"/>
      <c r="V170" s="403"/>
      <c r="W170" s="424"/>
      <c r="X170" s="400"/>
      <c r="AA170" s="400"/>
      <c r="AB170" s="405"/>
    </row>
    <row r="171" spans="1:28" s="388" customFormat="1">
      <c r="A171" s="406"/>
      <c r="C171" s="399"/>
      <c r="D171" s="400"/>
      <c r="F171" s="399"/>
      <c r="G171" s="399"/>
      <c r="H171" s="401"/>
      <c r="I171" s="399"/>
      <c r="J171" s="444"/>
      <c r="K171" s="444"/>
      <c r="L171" s="444"/>
      <c r="M171" s="445"/>
      <c r="N171" s="444"/>
      <c r="O171" s="404"/>
      <c r="P171" s="404"/>
      <c r="Q171" s="404"/>
      <c r="R171" s="402"/>
      <c r="S171" s="402"/>
      <c r="T171" s="404"/>
      <c r="U171" s="404"/>
      <c r="V171" s="403"/>
      <c r="W171" s="424"/>
      <c r="X171" s="400"/>
      <c r="AA171" s="400"/>
      <c r="AB171" s="405"/>
    </row>
    <row r="172" spans="1:28" s="388" customFormat="1">
      <c r="A172" s="406"/>
      <c r="C172" s="399"/>
      <c r="D172" s="400"/>
      <c r="F172" s="399"/>
      <c r="G172" s="399"/>
      <c r="H172" s="401"/>
      <c r="I172" s="399"/>
      <c r="J172" s="444"/>
      <c r="K172" s="444"/>
      <c r="L172" s="444"/>
      <c r="M172" s="445"/>
      <c r="N172" s="444"/>
      <c r="O172" s="404"/>
      <c r="P172" s="404"/>
      <c r="Q172" s="404"/>
      <c r="R172" s="402"/>
      <c r="S172" s="402"/>
      <c r="T172" s="404"/>
      <c r="U172" s="404"/>
      <c r="V172" s="403"/>
      <c r="W172" s="424"/>
      <c r="X172" s="400"/>
      <c r="AA172" s="400"/>
      <c r="AB172" s="405"/>
    </row>
    <row r="173" spans="1:28" s="388" customFormat="1">
      <c r="A173" s="406"/>
      <c r="C173" s="399"/>
      <c r="D173" s="400"/>
      <c r="F173" s="399"/>
      <c r="G173" s="399"/>
      <c r="H173" s="401"/>
      <c r="I173" s="399"/>
      <c r="J173" s="444"/>
      <c r="K173" s="444"/>
      <c r="L173" s="444"/>
      <c r="M173" s="445"/>
      <c r="N173" s="444"/>
      <c r="O173" s="404"/>
      <c r="P173" s="404"/>
      <c r="Q173" s="404"/>
      <c r="R173" s="402"/>
      <c r="S173" s="402"/>
      <c r="T173" s="404"/>
      <c r="U173" s="404"/>
      <c r="V173" s="403"/>
      <c r="W173" s="424"/>
      <c r="X173" s="400"/>
      <c r="AA173" s="400"/>
      <c r="AB173" s="405"/>
    </row>
    <row r="174" spans="1:28" s="387" customFormat="1">
      <c r="A174" s="407"/>
      <c r="C174" s="391"/>
      <c r="D174" s="392"/>
      <c r="F174" s="391"/>
      <c r="G174" s="391"/>
      <c r="H174" s="393"/>
      <c r="I174" s="391"/>
      <c r="J174" s="442"/>
      <c r="K174" s="442"/>
      <c r="L174" s="442"/>
      <c r="M174" s="443"/>
      <c r="N174" s="442"/>
      <c r="O174" s="396"/>
      <c r="P174" s="396"/>
      <c r="Q174" s="396"/>
      <c r="R174" s="394"/>
      <c r="S174" s="394"/>
      <c r="T174" s="396"/>
      <c r="U174" s="396"/>
      <c r="V174" s="395"/>
      <c r="W174" s="423"/>
      <c r="X174" s="392"/>
      <c r="AA174" s="392"/>
      <c r="AB174" s="397"/>
    </row>
    <row r="175" spans="1:28" s="387" customFormat="1">
      <c r="A175" s="407"/>
      <c r="C175" s="391"/>
      <c r="D175" s="392"/>
      <c r="F175" s="391"/>
      <c r="G175" s="391"/>
      <c r="H175" s="393"/>
      <c r="I175" s="391"/>
      <c r="J175" s="442"/>
      <c r="K175" s="442"/>
      <c r="L175" s="442"/>
      <c r="M175" s="443"/>
      <c r="N175" s="442"/>
      <c r="O175" s="396"/>
      <c r="P175" s="396"/>
      <c r="Q175" s="396"/>
      <c r="R175" s="394"/>
      <c r="S175" s="394"/>
      <c r="T175" s="396"/>
      <c r="U175" s="396"/>
      <c r="V175" s="395"/>
      <c r="W175" s="423"/>
      <c r="X175" s="392"/>
      <c r="AA175" s="392"/>
      <c r="AB175" s="397"/>
    </row>
    <row r="176" spans="1:28" s="387" customFormat="1">
      <c r="A176" s="406"/>
      <c r="B176" s="388"/>
      <c r="C176" s="399"/>
      <c r="D176" s="392"/>
      <c r="F176" s="391"/>
      <c r="G176" s="391"/>
      <c r="H176" s="393"/>
      <c r="I176" s="391"/>
      <c r="J176" s="442"/>
      <c r="K176" s="442"/>
      <c r="L176" s="442"/>
      <c r="M176" s="443"/>
      <c r="N176" s="442"/>
      <c r="O176" s="396"/>
      <c r="P176" s="396"/>
      <c r="Q176" s="396"/>
      <c r="R176" s="394"/>
      <c r="S176" s="394"/>
      <c r="T176" s="396"/>
      <c r="U176" s="396"/>
      <c r="V176" s="395"/>
      <c r="W176" s="423"/>
      <c r="X176" s="392"/>
      <c r="AA176" s="392"/>
      <c r="AB176" s="397"/>
    </row>
    <row r="177" spans="1:28" s="387" customFormat="1">
      <c r="A177" s="406"/>
      <c r="B177" s="388"/>
      <c r="C177" s="399"/>
      <c r="D177" s="392"/>
      <c r="F177" s="391"/>
      <c r="G177" s="391"/>
      <c r="H177" s="393"/>
      <c r="I177" s="391"/>
      <c r="J177" s="442"/>
      <c r="K177" s="442"/>
      <c r="L177" s="442"/>
      <c r="M177" s="443"/>
      <c r="N177" s="442"/>
      <c r="O177" s="396"/>
      <c r="P177" s="396"/>
      <c r="Q177" s="396"/>
      <c r="R177" s="394"/>
      <c r="S177" s="394"/>
      <c r="T177" s="396"/>
      <c r="U177" s="396"/>
      <c r="V177" s="395"/>
      <c r="W177" s="423"/>
      <c r="X177" s="392"/>
      <c r="AA177" s="392"/>
      <c r="AB177" s="397"/>
    </row>
    <row r="178" spans="1:28" s="387" customFormat="1">
      <c r="A178" s="406"/>
      <c r="B178" s="388"/>
      <c r="C178" s="399"/>
      <c r="D178" s="392"/>
      <c r="F178" s="391"/>
      <c r="G178" s="391"/>
      <c r="H178" s="393"/>
      <c r="I178" s="391"/>
      <c r="J178" s="442"/>
      <c r="K178" s="442"/>
      <c r="L178" s="442"/>
      <c r="M178" s="443"/>
      <c r="N178" s="442"/>
      <c r="O178" s="396"/>
      <c r="P178" s="396"/>
      <c r="Q178" s="396"/>
      <c r="R178" s="394"/>
      <c r="S178" s="394"/>
      <c r="T178" s="396"/>
      <c r="U178" s="396"/>
      <c r="V178" s="395"/>
      <c r="W178" s="423"/>
      <c r="X178" s="392"/>
      <c r="AA178" s="392"/>
      <c r="AB178" s="397"/>
    </row>
    <row r="179" spans="1:28" s="387" customFormat="1" ht="30">
      <c r="A179" s="406" t="s">
        <v>40</v>
      </c>
      <c r="B179" s="388"/>
      <c r="C179" s="399"/>
      <c r="D179" s="392"/>
      <c r="F179" s="391"/>
      <c r="G179" s="391"/>
      <c r="H179" s="393"/>
      <c r="I179" s="391"/>
      <c r="J179" s="442"/>
      <c r="K179" s="442"/>
      <c r="L179" s="442"/>
      <c r="M179" s="443"/>
      <c r="N179" s="442"/>
      <c r="O179" s="396"/>
      <c r="P179" s="396"/>
      <c r="Q179" s="396"/>
      <c r="R179" s="394"/>
      <c r="S179" s="394"/>
      <c r="T179" s="396"/>
      <c r="U179" s="396"/>
      <c r="V179" s="395"/>
      <c r="W179" s="423"/>
      <c r="X179" s="392"/>
      <c r="AA179" s="392"/>
      <c r="AB179" s="397"/>
    </row>
    <row r="180" spans="1:28" s="387" customFormat="1" ht="30">
      <c r="A180" s="406" t="s">
        <v>41</v>
      </c>
      <c r="B180" s="388"/>
      <c r="C180" s="399"/>
      <c r="D180" s="392"/>
      <c r="F180" s="391"/>
      <c r="G180" s="391"/>
      <c r="H180" s="393"/>
      <c r="I180" s="391"/>
      <c r="J180" s="442"/>
      <c r="K180" s="442"/>
      <c r="L180" s="442"/>
      <c r="M180" s="443"/>
      <c r="N180" s="442"/>
      <c r="O180" s="396"/>
      <c r="P180" s="396"/>
      <c r="Q180" s="396"/>
      <c r="R180" s="394"/>
      <c r="S180" s="394"/>
      <c r="T180" s="396"/>
      <c r="U180" s="396"/>
      <c r="V180" s="395"/>
      <c r="W180" s="423"/>
      <c r="X180" s="392"/>
      <c r="AA180" s="392"/>
      <c r="AB180" s="397"/>
    </row>
    <row r="181" spans="1:28" s="387" customFormat="1" ht="60">
      <c r="A181" s="408" t="s">
        <v>26</v>
      </c>
      <c r="B181" s="388"/>
      <c r="C181" s="399"/>
      <c r="D181" s="392"/>
      <c r="F181" s="391"/>
      <c r="G181" s="391"/>
      <c r="H181" s="393"/>
      <c r="I181" s="391"/>
      <c r="J181" s="442"/>
      <c r="K181" s="442"/>
      <c r="L181" s="442"/>
      <c r="M181" s="443"/>
      <c r="N181" s="442"/>
      <c r="O181" s="396"/>
      <c r="P181" s="396"/>
      <c r="Q181" s="396"/>
      <c r="R181" s="394"/>
      <c r="S181" s="394"/>
      <c r="T181" s="396"/>
      <c r="U181" s="396"/>
      <c r="V181" s="395"/>
      <c r="W181" s="423"/>
      <c r="X181" s="392"/>
      <c r="AA181" s="392"/>
      <c r="AB181" s="397"/>
    </row>
    <row r="182" spans="1:28" s="387" customFormat="1">
      <c r="A182" s="408" t="s">
        <v>27</v>
      </c>
      <c r="B182" s="388"/>
      <c r="C182" s="399"/>
      <c r="D182" s="392"/>
      <c r="F182" s="391"/>
      <c r="G182" s="391"/>
      <c r="H182" s="393"/>
      <c r="I182" s="391"/>
      <c r="J182" s="442"/>
      <c r="K182" s="442"/>
      <c r="L182" s="442"/>
      <c r="M182" s="443"/>
      <c r="N182" s="442"/>
      <c r="O182" s="396"/>
      <c r="P182" s="396"/>
      <c r="Q182" s="396"/>
      <c r="R182" s="394"/>
      <c r="S182" s="394"/>
      <c r="T182" s="396"/>
      <c r="U182" s="396"/>
      <c r="V182" s="395"/>
      <c r="W182" s="423"/>
      <c r="X182" s="392"/>
      <c r="AA182" s="392"/>
      <c r="AB182" s="397"/>
    </row>
    <row r="183" spans="1:28" s="387" customFormat="1" ht="45">
      <c r="A183" s="408" t="s">
        <v>42</v>
      </c>
      <c r="B183" s="388"/>
      <c r="C183" s="399"/>
      <c r="D183" s="392"/>
      <c r="F183" s="391"/>
      <c r="G183" s="391"/>
      <c r="H183" s="393"/>
      <c r="I183" s="391"/>
      <c r="J183" s="442"/>
      <c r="K183" s="442"/>
      <c r="L183" s="442"/>
      <c r="M183" s="443"/>
      <c r="N183" s="442"/>
      <c r="O183" s="396"/>
      <c r="P183" s="396"/>
      <c r="Q183" s="396"/>
      <c r="R183" s="394"/>
      <c r="S183" s="394"/>
      <c r="T183" s="396"/>
      <c r="U183" s="396"/>
      <c r="V183" s="395"/>
      <c r="W183" s="423"/>
      <c r="X183" s="392"/>
      <c r="AA183" s="392"/>
      <c r="AB183" s="397"/>
    </row>
    <row r="184" spans="1:28" s="387" customFormat="1">
      <c r="A184" s="408" t="s">
        <v>22</v>
      </c>
      <c r="B184" s="388"/>
      <c r="C184" s="399"/>
      <c r="D184" s="392"/>
      <c r="F184" s="391"/>
      <c r="G184" s="391"/>
      <c r="H184" s="393"/>
      <c r="I184" s="391"/>
      <c r="J184" s="442"/>
      <c r="K184" s="442"/>
      <c r="L184" s="442"/>
      <c r="M184" s="443"/>
      <c r="N184" s="442"/>
      <c r="O184" s="396"/>
      <c r="P184" s="396"/>
      <c r="Q184" s="396"/>
      <c r="R184" s="394"/>
      <c r="S184" s="394"/>
      <c r="T184" s="396"/>
      <c r="U184" s="396"/>
      <c r="V184" s="395"/>
      <c r="W184" s="423"/>
      <c r="X184" s="392"/>
      <c r="AA184" s="392"/>
      <c r="AB184" s="397"/>
    </row>
    <row r="185" spans="1:28" s="387" customFormat="1">
      <c r="A185" s="409" t="s">
        <v>28</v>
      </c>
      <c r="B185" s="388"/>
      <c r="C185" s="399"/>
      <c r="D185" s="392"/>
      <c r="F185" s="391"/>
      <c r="G185" s="391"/>
      <c r="H185" s="393"/>
      <c r="I185" s="391"/>
      <c r="J185" s="442"/>
      <c r="K185" s="442"/>
      <c r="L185" s="442"/>
      <c r="M185" s="443"/>
      <c r="N185" s="442"/>
      <c r="O185" s="396"/>
      <c r="P185" s="396"/>
      <c r="Q185" s="396"/>
      <c r="R185" s="394"/>
      <c r="S185" s="394"/>
      <c r="T185" s="396"/>
      <c r="U185" s="396"/>
      <c r="V185" s="395"/>
      <c r="W185" s="423"/>
      <c r="X185" s="392"/>
      <c r="AA185" s="392"/>
      <c r="AB185" s="397"/>
    </row>
    <row r="186" spans="1:28" s="387" customFormat="1">
      <c r="A186" s="408" t="s">
        <v>43</v>
      </c>
      <c r="B186" s="388"/>
      <c r="C186" s="399"/>
      <c r="D186" s="392"/>
      <c r="F186" s="391"/>
      <c r="G186" s="391"/>
      <c r="H186" s="393"/>
      <c r="I186" s="391"/>
      <c r="J186" s="442"/>
      <c r="K186" s="442"/>
      <c r="L186" s="442"/>
      <c r="M186" s="443"/>
      <c r="N186" s="442"/>
      <c r="O186" s="396"/>
      <c r="P186" s="396"/>
      <c r="Q186" s="396"/>
      <c r="R186" s="394"/>
      <c r="S186" s="394"/>
      <c r="T186" s="396"/>
      <c r="U186" s="396"/>
      <c r="V186" s="395"/>
      <c r="W186" s="423"/>
      <c r="X186" s="392"/>
      <c r="AA186" s="392"/>
      <c r="AB186" s="397"/>
    </row>
    <row r="187" spans="1:28" s="387" customFormat="1" ht="30">
      <c r="A187" s="408" t="s">
        <v>44</v>
      </c>
      <c r="B187" s="388"/>
      <c r="C187" s="399"/>
      <c r="D187" s="392"/>
      <c r="F187" s="391"/>
      <c r="G187" s="391"/>
      <c r="H187" s="393"/>
      <c r="I187" s="391"/>
      <c r="J187" s="442"/>
      <c r="K187" s="442"/>
      <c r="L187" s="442"/>
      <c r="M187" s="443"/>
      <c r="N187" s="442"/>
      <c r="O187" s="396"/>
      <c r="P187" s="396"/>
      <c r="Q187" s="396"/>
      <c r="R187" s="394"/>
      <c r="S187" s="394"/>
      <c r="T187" s="396"/>
      <c r="U187" s="396"/>
      <c r="V187" s="395"/>
      <c r="W187" s="423"/>
      <c r="X187" s="392"/>
      <c r="AA187" s="392"/>
      <c r="AB187" s="397"/>
    </row>
    <row r="188" spans="1:28" s="387" customFormat="1">
      <c r="B188" s="388"/>
      <c r="C188" s="399"/>
      <c r="D188" s="392"/>
      <c r="F188" s="391"/>
      <c r="G188" s="391"/>
      <c r="H188" s="393"/>
      <c r="I188" s="391"/>
      <c r="J188" s="442"/>
      <c r="K188" s="442"/>
      <c r="L188" s="442"/>
      <c r="M188" s="443"/>
      <c r="N188" s="442"/>
      <c r="O188" s="396"/>
      <c r="P188" s="396"/>
      <c r="Q188" s="396"/>
      <c r="R188" s="394"/>
      <c r="S188" s="394"/>
      <c r="T188" s="396"/>
      <c r="U188" s="396"/>
      <c r="V188" s="395"/>
      <c r="W188" s="423"/>
      <c r="X188" s="392"/>
      <c r="AA188" s="392"/>
      <c r="AB188" s="397"/>
    </row>
    <row r="189" spans="1:28" s="387" customFormat="1">
      <c r="A189" s="410" t="s">
        <v>28</v>
      </c>
      <c r="C189" s="391"/>
      <c r="D189" s="392"/>
      <c r="F189" s="391"/>
      <c r="G189" s="391"/>
      <c r="H189" s="393"/>
      <c r="I189" s="391"/>
      <c r="J189" s="442"/>
      <c r="K189" s="442"/>
      <c r="L189" s="442"/>
      <c r="M189" s="443"/>
      <c r="N189" s="442"/>
      <c r="O189" s="396"/>
      <c r="P189" s="396"/>
      <c r="Q189" s="396"/>
      <c r="R189" s="394"/>
      <c r="S189" s="394"/>
      <c r="T189" s="396"/>
      <c r="U189" s="396"/>
      <c r="V189" s="395"/>
      <c r="W189" s="423"/>
      <c r="X189" s="392"/>
      <c r="AA189" s="392"/>
      <c r="AB189" s="397"/>
    </row>
    <row r="190" spans="1:28" s="322" customFormat="1">
      <c r="A190" s="409"/>
      <c r="C190" s="323"/>
      <c r="D190" s="324"/>
      <c r="F190" s="323"/>
      <c r="G190" s="323"/>
      <c r="H190" s="341"/>
      <c r="I190" s="323"/>
      <c r="J190" s="433"/>
      <c r="K190" s="433"/>
      <c r="L190" s="433"/>
      <c r="M190" s="434"/>
      <c r="N190" s="433"/>
      <c r="O190" s="326"/>
      <c r="P190" s="326"/>
      <c r="Q190" s="326"/>
      <c r="R190" s="44"/>
      <c r="S190" s="354"/>
      <c r="T190" s="326"/>
      <c r="U190" s="326"/>
      <c r="V190" s="325"/>
      <c r="W190" s="411"/>
      <c r="X190" s="324"/>
      <c r="AA190" s="324"/>
      <c r="AB190" s="327"/>
    </row>
    <row r="191" spans="1:28" s="322" customFormat="1">
      <c r="A191" s="409"/>
      <c r="C191" s="323"/>
      <c r="D191" s="324"/>
      <c r="F191" s="323"/>
      <c r="G191" s="323"/>
      <c r="H191" s="341"/>
      <c r="I191" s="323"/>
      <c r="J191" s="433"/>
      <c r="K191" s="433"/>
      <c r="L191" s="433"/>
      <c r="M191" s="434"/>
      <c r="N191" s="433"/>
      <c r="O191" s="326"/>
      <c r="P191" s="326"/>
      <c r="Q191" s="326"/>
      <c r="R191" s="44"/>
      <c r="S191" s="354"/>
      <c r="T191" s="326"/>
      <c r="U191" s="326"/>
      <c r="V191" s="325"/>
      <c r="W191" s="411"/>
      <c r="X191" s="324"/>
      <c r="AA191" s="324"/>
      <c r="AB191" s="327"/>
    </row>
    <row r="192" spans="1:28" s="322" customFormat="1">
      <c r="A192" s="409"/>
      <c r="C192" s="323"/>
      <c r="D192" s="324"/>
      <c r="F192" s="323"/>
      <c r="G192" s="323"/>
      <c r="H192" s="341"/>
      <c r="I192" s="323"/>
      <c r="J192" s="433"/>
      <c r="K192" s="433"/>
      <c r="L192" s="433"/>
      <c r="M192" s="434"/>
      <c r="N192" s="433"/>
      <c r="O192" s="326"/>
      <c r="P192" s="326"/>
      <c r="Q192" s="326"/>
      <c r="R192" s="44"/>
      <c r="S192" s="354"/>
      <c r="T192" s="326"/>
      <c r="U192" s="326"/>
      <c r="V192" s="325"/>
      <c r="W192" s="411"/>
      <c r="X192" s="324"/>
      <c r="AA192" s="324"/>
      <c r="AB192" s="327"/>
    </row>
  </sheetData>
  <sheetProtection formatCells="0" autoFilter="0"/>
  <autoFilter ref="A3:AB128"/>
  <sortState ref="A3:AL128">
    <sortCondition ref="AB3:AB128"/>
  </sortState>
  <mergeCells count="1">
    <mergeCell ref="A2:D2"/>
  </mergeCells>
  <conditionalFormatting sqref="H4 M4 R4 V64:V128">
    <cfRule type="containsText" dxfId="4648" priority="1626" operator="containsText" text="Not Yet Due">
      <formula>NOT(ISERROR(SEARCH("Not Yet Due",H4)))</formula>
    </cfRule>
    <cfRule type="containsText" dxfId="4647" priority="1715" operator="containsText" text="Deferred">
      <formula>NOT(ISERROR(SEARCH("Deferred",H4)))</formula>
    </cfRule>
    <cfRule type="containsText" dxfId="4646" priority="1716" operator="containsText" text="Deleted">
      <formula>NOT(ISERROR(SEARCH("Deleted",H4)))</formula>
    </cfRule>
    <cfRule type="containsText" dxfId="4645" priority="1722" operator="containsText" text="In Danger of Falling Behind Target">
      <formula>NOT(ISERROR(SEARCH("In Danger of Falling Behind Target",H4)))</formula>
    </cfRule>
    <cfRule type="containsText" dxfId="4644" priority="1758" operator="containsText" text="Not yet due">
      <formula>NOT(ISERROR(SEARCH("Not yet due",H4)))</formula>
    </cfRule>
  </conditionalFormatting>
  <conditionalFormatting sqref="H4 M4 R4 V64:V128">
    <cfRule type="containsText" dxfId="4643" priority="1737" operator="containsText" text="Not yet due">
      <formula>NOT(ISERROR(SEARCH("Not yet due",H4)))</formula>
    </cfRule>
  </conditionalFormatting>
  <conditionalFormatting sqref="H4 M4 R4 V64:V128">
    <cfRule type="containsText" dxfId="4642" priority="1718" operator="containsText" text="Update not Provided">
      <formula>NOT(ISERROR(SEARCH("Update not Provided",H4)))</formula>
    </cfRule>
    <cfRule type="containsText" dxfId="4641" priority="1719" operator="containsText" text="Not yet due">
      <formula>NOT(ISERROR(SEARCH("Not yet due",H4)))</formula>
    </cfRule>
    <cfRule type="containsText" dxfId="4640" priority="1720" operator="containsText" text="Completed Behind Schedule">
      <formula>NOT(ISERROR(SEARCH("Completed Behind Schedule",H4)))</formula>
    </cfRule>
    <cfRule type="containsText" dxfId="4639" priority="1721" operator="containsText" text="Off Target">
      <formula>NOT(ISERROR(SEARCH("Off Target",H4)))</formula>
    </cfRule>
    <cfRule type="containsText" dxfId="4638" priority="1723" operator="containsText" text="On Track to be Achieved">
      <formula>NOT(ISERROR(SEARCH("On Track to be Achieved",H4)))</formula>
    </cfRule>
    <cfRule type="containsText" dxfId="4637" priority="1724" operator="containsText" text="Fully Achieved">
      <formula>NOT(ISERROR(SEARCH("Fully Achieved",H4)))</formula>
    </cfRule>
  </conditionalFormatting>
  <conditionalFormatting sqref="R4 M4">
    <cfRule type="containsText" dxfId="4636" priority="1714" operator="containsText" text="Deferred">
      <formula>NOT(ISERROR(SEARCH("Deferred",M4)))</formula>
    </cfRule>
  </conditionalFormatting>
  <conditionalFormatting sqref="H4 M4 R4 V64:V128">
    <cfRule type="containsText" dxfId="4635" priority="1634" operator="containsText" text="Deferred">
      <formula>NOT(ISERROR(SEARCH("Deferred",H4)))</formula>
    </cfRule>
    <cfRule type="containsText" dxfId="4634" priority="1635" operator="containsText" text="Deleted">
      <formula>NOT(ISERROR(SEARCH("Deleted",H4)))</formula>
    </cfRule>
    <cfRule type="containsText" dxfId="4633" priority="1636" operator="containsText" text="In Danger of Falling Behind Target">
      <formula>NOT(ISERROR(SEARCH("In Danger of Falling Behind Target",H4)))</formula>
    </cfRule>
    <cfRule type="containsText" dxfId="4632" priority="1637" operator="containsText" text="Not yet due">
      <formula>NOT(ISERROR(SEARCH("Not yet due",H4)))</formula>
    </cfRule>
  </conditionalFormatting>
  <conditionalFormatting sqref="V64:V128 H5:H63">
    <cfRule type="containsText" dxfId="4631" priority="983" operator="containsText" text="Fully Achieved">
      <formula>NOT(ISERROR(SEARCH("Fully Achieved",H5)))</formula>
    </cfRule>
    <cfRule type="containsText" dxfId="4630" priority="984" operator="containsText" text="Fully Achieved">
      <formula>NOT(ISERROR(SEARCH("Fully Achieved",H5)))</formula>
    </cfRule>
  </conditionalFormatting>
  <conditionalFormatting sqref="V64:V128 H5:H63">
    <cfRule type="containsText" dxfId="4629" priority="976" operator="containsText" text="Update not Provided">
      <formula>NOT(ISERROR(SEARCH("Update not Provided",H5)))</formula>
    </cfRule>
    <cfRule type="containsText" dxfId="4628" priority="977" operator="containsText" text="Not yet due">
      <formula>NOT(ISERROR(SEARCH("Not yet due",H5)))</formula>
    </cfRule>
    <cfRule type="containsText" dxfId="4627" priority="978" operator="containsText" text="Completed Behind Schedule">
      <formula>NOT(ISERROR(SEARCH("Completed Behind Schedule",H5)))</formula>
    </cfRule>
    <cfRule type="containsText" dxfId="4626" priority="979" operator="containsText" text="Off Target">
      <formula>NOT(ISERROR(SEARCH("Off Target",H5)))</formula>
    </cfRule>
    <cfRule type="containsText" dxfId="4625" priority="980" operator="containsText" text="In Danger of Falling Behind Target">
      <formula>NOT(ISERROR(SEARCH("In Danger of Falling Behind Target",H5)))</formula>
    </cfRule>
    <cfRule type="containsText" dxfId="4624" priority="981" operator="containsText" text="On Track to be Achieved">
      <formula>NOT(ISERROR(SEARCH("On Track to be Achieved",H5)))</formula>
    </cfRule>
    <cfRule type="containsText" dxfId="4623" priority="982" operator="containsText" text="Fully Achieved">
      <formula>NOT(ISERROR(SEARCH("Fully Achieved",H5)))</formula>
    </cfRule>
  </conditionalFormatting>
  <conditionalFormatting sqref="H5:H63">
    <cfRule type="containsText" dxfId="4622" priority="954" operator="containsText" text="Not Yet Due">
      <formula>NOT(ISERROR(SEARCH("Not Yet Due",H5)))</formula>
    </cfRule>
    <cfRule type="containsText" dxfId="4621" priority="960" operator="containsText" text="Deferred">
      <formula>NOT(ISERROR(SEARCH("Deferred",H5)))</formula>
    </cfRule>
    <cfRule type="containsText" dxfId="4620" priority="961" operator="containsText" text="Deleted">
      <formula>NOT(ISERROR(SEARCH("Deleted",H5)))</formula>
    </cfRule>
    <cfRule type="containsText" dxfId="4619" priority="966" operator="containsText" text="In Danger of Falling Behind Target">
      <formula>NOT(ISERROR(SEARCH("In Danger of Falling Behind Target",H5)))</formula>
    </cfRule>
    <cfRule type="containsText" dxfId="4618" priority="970" operator="containsText" text="Not yet due">
      <formula>NOT(ISERROR(SEARCH("Not yet due",H5)))</formula>
    </cfRule>
  </conditionalFormatting>
  <conditionalFormatting sqref="H5:H63">
    <cfRule type="containsText" dxfId="4617" priority="969" operator="containsText" text="Not yet due">
      <formula>NOT(ISERROR(SEARCH("Not yet due",H5)))</formula>
    </cfRule>
  </conditionalFormatting>
  <conditionalFormatting sqref="H5:H63">
    <cfRule type="containsText" dxfId="4616" priority="962" operator="containsText" text="Update not Provided">
      <formula>NOT(ISERROR(SEARCH("Update not Provided",H5)))</formula>
    </cfRule>
    <cfRule type="containsText" dxfId="4615" priority="963" operator="containsText" text="Not yet due">
      <formula>NOT(ISERROR(SEARCH("Not yet due",H5)))</formula>
    </cfRule>
    <cfRule type="containsText" dxfId="4614" priority="964" operator="containsText" text="Completed Behind Schedule">
      <formula>NOT(ISERROR(SEARCH("Completed Behind Schedule",H5)))</formula>
    </cfRule>
    <cfRule type="containsText" dxfId="4613" priority="965" operator="containsText" text="Off Target">
      <formula>NOT(ISERROR(SEARCH("Off Target",H5)))</formula>
    </cfRule>
    <cfRule type="containsText" dxfId="4612" priority="967" operator="containsText" text="On Track to be Achieved">
      <formula>NOT(ISERROR(SEARCH("On Track to be Achieved",H5)))</formula>
    </cfRule>
    <cfRule type="containsText" dxfId="4611" priority="968" operator="containsText" text="Fully Achieved">
      <formula>NOT(ISERROR(SEARCH("Fully Achieved",H5)))</formula>
    </cfRule>
  </conditionalFormatting>
  <conditionalFormatting sqref="H5:H63">
    <cfRule type="containsText" dxfId="4610" priority="955" operator="containsText" text="Deferred">
      <formula>NOT(ISERROR(SEARCH("Deferred",H5)))</formula>
    </cfRule>
    <cfRule type="containsText" dxfId="4609" priority="956" operator="containsText" text="Deleted">
      <formula>NOT(ISERROR(SEARCH("Deleted",H5)))</formula>
    </cfRule>
    <cfRule type="containsText" dxfId="4608" priority="957" operator="containsText" text="In Danger of Falling Behind Target">
      <formula>NOT(ISERROR(SEARCH("In Danger of Falling Behind Target",H5)))</formula>
    </cfRule>
    <cfRule type="containsText" dxfId="4607" priority="958" operator="containsText" text="Not yet due">
      <formula>NOT(ISERROR(SEARCH("Not yet due",H5)))</formula>
    </cfRule>
  </conditionalFormatting>
  <conditionalFormatting sqref="H64:H78">
    <cfRule type="containsText" dxfId="4606" priority="947" operator="containsText" text="Fully Achieved">
      <formula>NOT(ISERROR(SEARCH("Fully Achieved",H64)))</formula>
    </cfRule>
    <cfRule type="containsText" dxfId="4605" priority="948" operator="containsText" text="Fully Achieved">
      <formula>NOT(ISERROR(SEARCH("Fully Achieved",H64)))</formula>
    </cfRule>
  </conditionalFormatting>
  <conditionalFormatting sqref="H64:H78">
    <cfRule type="containsText" dxfId="4604" priority="940" operator="containsText" text="Update not Provided">
      <formula>NOT(ISERROR(SEARCH("Update not Provided",H64)))</formula>
    </cfRule>
    <cfRule type="containsText" dxfId="4603" priority="941" operator="containsText" text="Not yet due">
      <formula>NOT(ISERROR(SEARCH("Not yet due",H64)))</formula>
    </cfRule>
    <cfRule type="containsText" dxfId="4602" priority="942" operator="containsText" text="Completed Behind Schedule">
      <formula>NOT(ISERROR(SEARCH("Completed Behind Schedule",H64)))</formula>
    </cfRule>
    <cfRule type="containsText" dxfId="4601" priority="943" operator="containsText" text="Off Target">
      <formula>NOT(ISERROR(SEARCH("Off Target",H64)))</formula>
    </cfRule>
    <cfRule type="containsText" dxfId="4600" priority="944" operator="containsText" text="In Danger of Falling Behind Target">
      <formula>NOT(ISERROR(SEARCH("In Danger of Falling Behind Target",H64)))</formula>
    </cfRule>
    <cfRule type="containsText" dxfId="4599" priority="945" operator="containsText" text="On Track to be Achieved">
      <formula>NOT(ISERROR(SEARCH("On Track to be Achieved",H64)))</formula>
    </cfRule>
    <cfRule type="containsText" dxfId="4598" priority="946" operator="containsText" text="Fully Achieved">
      <formula>NOT(ISERROR(SEARCH("Fully Achieved",H64)))</formula>
    </cfRule>
  </conditionalFormatting>
  <conditionalFormatting sqref="V64:V128 H64:H78">
    <cfRule type="containsText" dxfId="4597" priority="928" operator="containsText" text="Update not Provided">
      <formula>NOT(ISERROR(SEARCH("Update not Provided",H64)))</formula>
    </cfRule>
    <cfRule type="containsText" dxfId="4596" priority="930" operator="containsText" text="Completed Behind Schedule">
      <formula>NOT(ISERROR(SEARCH("Completed Behind Schedule",H64)))</formula>
    </cfRule>
    <cfRule type="containsText" dxfId="4595" priority="931" operator="containsText" text="Off Target">
      <formula>NOT(ISERROR(SEARCH("Off Target",H64)))</formula>
    </cfRule>
    <cfRule type="containsText" dxfId="4594" priority="932" operator="containsText" text="In Danger of Falling Behind Target">
      <formula>NOT(ISERROR(SEARCH("In Danger of Falling Behind Target",H64)))</formula>
    </cfRule>
    <cfRule type="containsText" dxfId="4593" priority="933" operator="containsText" text="On Track to be Achieved">
      <formula>NOT(ISERROR(SEARCH("On Track to be Achieved",H64)))</formula>
    </cfRule>
    <cfRule type="containsText" dxfId="4592" priority="934" operator="containsText" text="Fully Achieved">
      <formula>NOT(ISERROR(SEARCH("Fully Achieved",H64)))</formula>
    </cfRule>
  </conditionalFormatting>
  <conditionalFormatting sqref="H64:H78">
    <cfRule type="containsText" dxfId="4591" priority="912" operator="containsText" text="Not Yet Due">
      <formula>NOT(ISERROR(SEARCH("Not Yet Due",H64)))</formula>
    </cfRule>
    <cfRule type="containsText" dxfId="4590" priority="918" operator="containsText" text="Deferred">
      <formula>NOT(ISERROR(SEARCH("Deferred",H64)))</formula>
    </cfRule>
    <cfRule type="containsText" dxfId="4589" priority="919" operator="containsText" text="Deleted">
      <formula>NOT(ISERROR(SEARCH("Deleted",H64)))</formula>
    </cfRule>
    <cfRule type="containsText" dxfId="4588" priority="924" operator="containsText" text="In Danger of Falling Behind Target">
      <formula>NOT(ISERROR(SEARCH("In Danger of Falling Behind Target",H64)))</formula>
    </cfRule>
    <cfRule type="containsText" dxfId="4587" priority="929" operator="containsText" text="Not yet due">
      <formula>NOT(ISERROR(SEARCH("Not yet due",H64)))</formula>
    </cfRule>
  </conditionalFormatting>
  <conditionalFormatting sqref="H64:H78">
    <cfRule type="containsText" dxfId="4586" priority="927" operator="containsText" text="Not yet due">
      <formula>NOT(ISERROR(SEARCH("Not yet due",H64)))</formula>
    </cfRule>
  </conditionalFormatting>
  <conditionalFormatting sqref="H64:H78">
    <cfRule type="containsText" dxfId="4585" priority="920" operator="containsText" text="Update not Provided">
      <formula>NOT(ISERROR(SEARCH("Update not Provided",H64)))</formula>
    </cfRule>
    <cfRule type="containsText" dxfId="4584" priority="921" operator="containsText" text="Not yet due">
      <formula>NOT(ISERROR(SEARCH("Not yet due",H64)))</formula>
    </cfRule>
    <cfRule type="containsText" dxfId="4583" priority="922" operator="containsText" text="Completed Behind Schedule">
      <formula>NOT(ISERROR(SEARCH("Completed Behind Schedule",H64)))</formula>
    </cfRule>
    <cfRule type="containsText" dxfId="4582" priority="923" operator="containsText" text="Off Target">
      <formula>NOT(ISERROR(SEARCH("Off Target",H64)))</formula>
    </cfRule>
    <cfRule type="containsText" dxfId="4581" priority="925" operator="containsText" text="On Track to be Achieved">
      <formula>NOT(ISERROR(SEARCH("On Track to be Achieved",H64)))</formula>
    </cfRule>
    <cfRule type="containsText" dxfId="4580" priority="926" operator="containsText" text="Fully Achieved">
      <formula>NOT(ISERROR(SEARCH("Fully Achieved",H64)))</formula>
    </cfRule>
  </conditionalFormatting>
  <conditionalFormatting sqref="H64:H78">
    <cfRule type="containsText" dxfId="4579" priority="913" operator="containsText" text="Deferred">
      <formula>NOT(ISERROR(SEARCH("Deferred",H64)))</formula>
    </cfRule>
    <cfRule type="containsText" dxfId="4578" priority="914" operator="containsText" text="Deleted">
      <formula>NOT(ISERROR(SEARCH("Deleted",H64)))</formula>
    </cfRule>
    <cfRule type="containsText" dxfId="4577" priority="915" operator="containsText" text="In Danger of Falling Behind Target">
      <formula>NOT(ISERROR(SEARCH("In Danger of Falling Behind Target",H64)))</formula>
    </cfRule>
    <cfRule type="containsText" dxfId="4576" priority="916" operator="containsText" text="Not yet due">
      <formula>NOT(ISERROR(SEARCH("Not yet due",H64)))</formula>
    </cfRule>
  </conditionalFormatting>
  <conditionalFormatting sqref="H79:H128">
    <cfRule type="containsText" dxfId="4575" priority="905" operator="containsText" text="Fully Achieved">
      <formula>NOT(ISERROR(SEARCH("Fully Achieved",H79)))</formula>
    </cfRule>
    <cfRule type="containsText" dxfId="4574" priority="906" operator="containsText" text="Fully Achieved">
      <formula>NOT(ISERROR(SEARCH("Fully Achieved",H79)))</formula>
    </cfRule>
  </conditionalFormatting>
  <conditionalFormatting sqref="H79:H128">
    <cfRule type="containsText" dxfId="4573" priority="898" operator="containsText" text="Update not Provided">
      <formula>NOT(ISERROR(SEARCH("Update not Provided",H79)))</formula>
    </cfRule>
    <cfRule type="containsText" dxfId="4572" priority="899" operator="containsText" text="Not yet due">
      <formula>NOT(ISERROR(SEARCH("Not yet due",H79)))</formula>
    </cfRule>
    <cfRule type="containsText" dxfId="4571" priority="900" operator="containsText" text="Completed Behind Schedule">
      <formula>NOT(ISERROR(SEARCH("Completed Behind Schedule",H79)))</formula>
    </cfRule>
    <cfRule type="containsText" dxfId="4570" priority="901" operator="containsText" text="Off Target">
      <formula>NOT(ISERROR(SEARCH("Off Target",H79)))</formula>
    </cfRule>
    <cfRule type="containsText" dxfId="4569" priority="902" operator="containsText" text="In Danger of Falling Behind Target">
      <formula>NOT(ISERROR(SEARCH("In Danger of Falling Behind Target",H79)))</formula>
    </cfRule>
    <cfRule type="containsText" dxfId="4568" priority="903" operator="containsText" text="On Track to be Achieved">
      <formula>NOT(ISERROR(SEARCH("On Track to be Achieved",H79)))</formula>
    </cfRule>
    <cfRule type="containsText" dxfId="4567" priority="904" operator="containsText" text="Fully Achieved">
      <formula>NOT(ISERROR(SEARCH("Fully Achieved",H79)))</formula>
    </cfRule>
  </conditionalFormatting>
  <conditionalFormatting sqref="H79:H128">
    <cfRule type="containsText" dxfId="4566" priority="886" operator="containsText" text="Update not Provided">
      <formula>NOT(ISERROR(SEARCH("Update not Provided",H79)))</formula>
    </cfRule>
    <cfRule type="containsText" dxfId="4565" priority="888" operator="containsText" text="Completed Behind Schedule">
      <formula>NOT(ISERROR(SEARCH("Completed Behind Schedule",H79)))</formula>
    </cfRule>
    <cfRule type="containsText" dxfId="4564" priority="889" operator="containsText" text="Off Target">
      <formula>NOT(ISERROR(SEARCH("Off Target",H79)))</formula>
    </cfRule>
    <cfRule type="containsText" dxfId="4563" priority="890" operator="containsText" text="In Danger of Falling Behind Target">
      <formula>NOT(ISERROR(SEARCH("In Danger of Falling Behind Target",H79)))</formula>
    </cfRule>
    <cfRule type="containsText" dxfId="4562" priority="891" operator="containsText" text="On Track to be Achieved">
      <formula>NOT(ISERROR(SEARCH("On Track to be Achieved",H79)))</formula>
    </cfRule>
    <cfRule type="containsText" dxfId="4561" priority="892" operator="containsText" text="Fully Achieved">
      <formula>NOT(ISERROR(SEARCH("Fully Achieved",H79)))</formula>
    </cfRule>
  </conditionalFormatting>
  <conditionalFormatting sqref="H79:H128">
    <cfRule type="containsText" dxfId="4560" priority="870" operator="containsText" text="Not Yet Due">
      <formula>NOT(ISERROR(SEARCH("Not Yet Due",H79)))</formula>
    </cfRule>
    <cfRule type="containsText" dxfId="4559" priority="876" operator="containsText" text="Deferred">
      <formula>NOT(ISERROR(SEARCH("Deferred",H79)))</formula>
    </cfRule>
    <cfRule type="containsText" dxfId="4558" priority="877" operator="containsText" text="Deleted">
      <formula>NOT(ISERROR(SEARCH("Deleted",H79)))</formula>
    </cfRule>
    <cfRule type="containsText" dxfId="4557" priority="882" operator="containsText" text="In Danger of Falling Behind Target">
      <formula>NOT(ISERROR(SEARCH("In Danger of Falling Behind Target",H79)))</formula>
    </cfRule>
    <cfRule type="containsText" dxfId="4556" priority="887" operator="containsText" text="Not yet due">
      <formula>NOT(ISERROR(SEARCH("Not yet due",H79)))</formula>
    </cfRule>
  </conditionalFormatting>
  <conditionalFormatting sqref="H79:H128">
    <cfRule type="containsText" dxfId="4555" priority="885" operator="containsText" text="Not yet due">
      <formula>NOT(ISERROR(SEARCH("Not yet due",H79)))</formula>
    </cfRule>
  </conditionalFormatting>
  <conditionalFormatting sqref="H79:H128">
    <cfRule type="containsText" dxfId="4554" priority="878" operator="containsText" text="Update not Provided">
      <formula>NOT(ISERROR(SEARCH("Update not Provided",H79)))</formula>
    </cfRule>
    <cfRule type="containsText" dxfId="4553" priority="879" operator="containsText" text="Not yet due">
      <formula>NOT(ISERROR(SEARCH("Not yet due",H79)))</formula>
    </cfRule>
    <cfRule type="containsText" dxfId="4552" priority="880" operator="containsText" text="Completed Behind Schedule">
      <formula>NOT(ISERROR(SEARCH("Completed Behind Schedule",H79)))</formula>
    </cfRule>
    <cfRule type="containsText" dxfId="4551" priority="881" operator="containsText" text="Off Target">
      <formula>NOT(ISERROR(SEARCH("Off Target",H79)))</formula>
    </cfRule>
    <cfRule type="containsText" dxfId="4550" priority="883" operator="containsText" text="On Track to be Achieved">
      <formula>NOT(ISERROR(SEARCH("On Track to be Achieved",H79)))</formula>
    </cfRule>
    <cfRule type="containsText" dxfId="4549" priority="884" operator="containsText" text="Fully Achieved">
      <formula>NOT(ISERROR(SEARCH("Fully Achieved",H79)))</formula>
    </cfRule>
  </conditionalFormatting>
  <conditionalFormatting sqref="H79:H128">
    <cfRule type="containsText" dxfId="4548" priority="871" operator="containsText" text="Deferred">
      <formula>NOT(ISERROR(SEARCH("Deferred",H79)))</formula>
    </cfRule>
    <cfRule type="containsText" dxfId="4547" priority="872" operator="containsText" text="Deleted">
      <formula>NOT(ISERROR(SEARCH("Deleted",H79)))</formula>
    </cfRule>
    <cfRule type="containsText" dxfId="4546" priority="873" operator="containsText" text="In Danger of Falling Behind Target">
      <formula>NOT(ISERROR(SEARCH("In Danger of Falling Behind Target",H79)))</formula>
    </cfRule>
    <cfRule type="containsText" dxfId="4545" priority="874" operator="containsText" text="Not yet due">
      <formula>NOT(ISERROR(SEARCH("Not yet due",H79)))</formula>
    </cfRule>
  </conditionalFormatting>
  <conditionalFormatting sqref="V79:V128">
    <cfRule type="containsText" dxfId="4544" priority="534" operator="containsText" text="Fully Achieved">
      <formula>NOT(ISERROR(SEARCH("Fully Achieved",V79)))</formula>
    </cfRule>
    <cfRule type="containsText" dxfId="4543" priority="535" operator="containsText" text="Fully Achieved">
      <formula>NOT(ISERROR(SEARCH("Fully Achieved",V79)))</formula>
    </cfRule>
  </conditionalFormatting>
  <conditionalFormatting sqref="V79:V128">
    <cfRule type="containsText" dxfId="4542" priority="527" operator="containsText" text="Update not Provided">
      <formula>NOT(ISERROR(SEARCH("Update not Provided",V79)))</formula>
    </cfRule>
    <cfRule type="containsText" dxfId="4541" priority="528" operator="containsText" text="Not yet due">
      <formula>NOT(ISERROR(SEARCH("Not yet due",V79)))</formula>
    </cfRule>
    <cfRule type="containsText" dxfId="4540" priority="529" operator="containsText" text="Completed Behind Schedule">
      <formula>NOT(ISERROR(SEARCH("Completed Behind Schedule",V79)))</formula>
    </cfRule>
    <cfRule type="containsText" dxfId="4539" priority="530" operator="containsText" text="Off Target">
      <formula>NOT(ISERROR(SEARCH("Off Target",V79)))</formula>
    </cfRule>
    <cfRule type="containsText" dxfId="4538" priority="531" operator="containsText" text="In Danger of Falling Behind Target">
      <formula>NOT(ISERROR(SEARCH("In Danger of Falling Behind Target",V79)))</formula>
    </cfRule>
    <cfRule type="containsText" dxfId="4537" priority="532" operator="containsText" text="On Track to be Achieved">
      <formula>NOT(ISERROR(SEARCH("On Track to be Achieved",V79)))</formula>
    </cfRule>
    <cfRule type="containsText" dxfId="4536" priority="533" operator="containsText" text="Fully Achieved">
      <formula>NOT(ISERROR(SEARCH("Fully Achieved",V79)))</formula>
    </cfRule>
  </conditionalFormatting>
  <conditionalFormatting sqref="V79:V128">
    <cfRule type="containsText" dxfId="4535" priority="520" operator="containsText" text="Update not Provided">
      <formula>NOT(ISERROR(SEARCH("Update not Provided",V79)))</formula>
    </cfRule>
    <cfRule type="containsText" dxfId="4534" priority="522" operator="containsText" text="Completed Behind Schedule">
      <formula>NOT(ISERROR(SEARCH("Completed Behind Schedule",V79)))</formula>
    </cfRule>
    <cfRule type="containsText" dxfId="4533" priority="523" operator="containsText" text="Off Target">
      <formula>NOT(ISERROR(SEARCH("Off Target",V79)))</formula>
    </cfRule>
    <cfRule type="containsText" dxfId="4532" priority="524" operator="containsText" text="In Danger of Falling Behind Target">
      <formula>NOT(ISERROR(SEARCH("In Danger of Falling Behind Target",V79)))</formula>
    </cfRule>
    <cfRule type="containsText" dxfId="4531" priority="525" operator="containsText" text="On Track to be Achieved">
      <formula>NOT(ISERROR(SEARCH("On Track to be Achieved",V79)))</formula>
    </cfRule>
    <cfRule type="containsText" dxfId="4530" priority="526" operator="containsText" text="Fully Achieved">
      <formula>NOT(ISERROR(SEARCH("Fully Achieved",V79)))</formula>
    </cfRule>
  </conditionalFormatting>
  <conditionalFormatting sqref="V79:V128">
    <cfRule type="containsText" dxfId="4529" priority="505" operator="containsText" text="Not Yet Due">
      <formula>NOT(ISERROR(SEARCH("Not Yet Due",V79)))</formula>
    </cfRule>
    <cfRule type="containsText" dxfId="4528" priority="510" operator="containsText" text="Deferred">
      <formula>NOT(ISERROR(SEARCH("Deferred",V79)))</formula>
    </cfRule>
    <cfRule type="containsText" dxfId="4527" priority="511" operator="containsText" text="Deleted">
      <formula>NOT(ISERROR(SEARCH("Deleted",V79)))</formula>
    </cfRule>
    <cfRule type="containsText" dxfId="4526" priority="516" operator="containsText" text="In Danger of Falling Behind Target">
      <formula>NOT(ISERROR(SEARCH("In Danger of Falling Behind Target",V79)))</formula>
    </cfRule>
    <cfRule type="containsText" dxfId="4525" priority="521" operator="containsText" text="Not yet due">
      <formula>NOT(ISERROR(SEARCH("Not yet due",V79)))</formula>
    </cfRule>
  </conditionalFormatting>
  <conditionalFormatting sqref="V79:V128">
    <cfRule type="containsText" dxfId="4524" priority="519" operator="containsText" text="Not yet due">
      <formula>NOT(ISERROR(SEARCH("Not yet due",V79)))</formula>
    </cfRule>
  </conditionalFormatting>
  <conditionalFormatting sqref="V79:V128">
    <cfRule type="containsText" dxfId="4523" priority="512" operator="containsText" text="Update not Provided">
      <formula>NOT(ISERROR(SEARCH("Update not Provided",V79)))</formula>
    </cfRule>
    <cfRule type="containsText" dxfId="4522" priority="513" operator="containsText" text="Not yet due">
      <formula>NOT(ISERROR(SEARCH("Not yet due",V79)))</formula>
    </cfRule>
    <cfRule type="containsText" dxfId="4521" priority="514" operator="containsText" text="Completed Behind Schedule">
      <formula>NOT(ISERROR(SEARCH("Completed Behind Schedule",V79)))</formula>
    </cfRule>
    <cfRule type="containsText" dxfId="4520" priority="515" operator="containsText" text="Off Target">
      <formula>NOT(ISERROR(SEARCH("Off Target",V79)))</formula>
    </cfRule>
    <cfRule type="containsText" dxfId="4519" priority="517" operator="containsText" text="On Track to be Achieved">
      <formula>NOT(ISERROR(SEARCH("On Track to be Achieved",V79)))</formula>
    </cfRule>
    <cfRule type="containsText" dxfId="4518" priority="518" operator="containsText" text="Fully Achieved">
      <formula>NOT(ISERROR(SEARCH("Fully Achieved",V79)))</formula>
    </cfRule>
  </conditionalFormatting>
  <conditionalFormatting sqref="V79:V128">
    <cfRule type="containsText" dxfId="4517" priority="506" operator="containsText" text="Deferred">
      <formula>NOT(ISERROR(SEARCH("Deferred",V79)))</formula>
    </cfRule>
    <cfRule type="containsText" dxfId="4516" priority="507" operator="containsText" text="Deleted">
      <formula>NOT(ISERROR(SEARCH("Deleted",V79)))</formula>
    </cfRule>
    <cfRule type="containsText" dxfId="4515" priority="508" operator="containsText" text="In Danger of Falling Behind Target">
      <formula>NOT(ISERROR(SEARCH("In Danger of Falling Behind Target",V79)))</formula>
    </cfRule>
    <cfRule type="containsText" dxfId="4514" priority="509" operator="containsText" text="Not yet due">
      <formula>NOT(ISERROR(SEARCH("Not yet due",V79)))</formula>
    </cfRule>
  </conditionalFormatting>
  <conditionalFormatting sqref="V65:V78">
    <cfRule type="containsText" dxfId="4513" priority="503" operator="containsText" text="Fully Achieved">
      <formula>NOT(ISERROR(SEARCH("Fully Achieved",V65)))</formula>
    </cfRule>
    <cfRule type="containsText" dxfId="4512" priority="504" operator="containsText" text="Fully Achieved">
      <formula>NOT(ISERROR(SEARCH("Fully Achieved",V65)))</formula>
    </cfRule>
  </conditionalFormatting>
  <conditionalFormatting sqref="V65:V78">
    <cfRule type="containsText" dxfId="4511" priority="496" operator="containsText" text="Update not Provided">
      <formula>NOT(ISERROR(SEARCH("Update not Provided",V65)))</formula>
    </cfRule>
    <cfRule type="containsText" dxfId="4510" priority="497" operator="containsText" text="Not yet due">
      <formula>NOT(ISERROR(SEARCH("Not yet due",V65)))</formula>
    </cfRule>
    <cfRule type="containsText" dxfId="4509" priority="498" operator="containsText" text="Completed Behind Schedule">
      <formula>NOT(ISERROR(SEARCH("Completed Behind Schedule",V65)))</formula>
    </cfRule>
    <cfRule type="containsText" dxfId="4508" priority="499" operator="containsText" text="Off Target">
      <formula>NOT(ISERROR(SEARCH("Off Target",V65)))</formula>
    </cfRule>
    <cfRule type="containsText" dxfId="4507" priority="500" operator="containsText" text="In Danger of Falling Behind Target">
      <formula>NOT(ISERROR(SEARCH("In Danger of Falling Behind Target",V65)))</formula>
    </cfRule>
    <cfRule type="containsText" dxfId="4506" priority="501" operator="containsText" text="On Track to be Achieved">
      <formula>NOT(ISERROR(SEARCH("On Track to be Achieved",V65)))</formula>
    </cfRule>
    <cfRule type="containsText" dxfId="4505" priority="502" operator="containsText" text="Fully Achieved">
      <formula>NOT(ISERROR(SEARCH("Fully Achieved",V65)))</formula>
    </cfRule>
  </conditionalFormatting>
  <conditionalFormatting sqref="V65:V78">
    <cfRule type="containsText" dxfId="4504" priority="489" operator="containsText" text="Update not Provided">
      <formula>NOT(ISERROR(SEARCH("Update not Provided",V65)))</formula>
    </cfRule>
    <cfRule type="containsText" dxfId="4503" priority="491" operator="containsText" text="Completed Behind Schedule">
      <formula>NOT(ISERROR(SEARCH("Completed Behind Schedule",V65)))</formula>
    </cfRule>
    <cfRule type="containsText" dxfId="4502" priority="492" operator="containsText" text="Off Target">
      <formula>NOT(ISERROR(SEARCH("Off Target",V65)))</formula>
    </cfRule>
    <cfRule type="containsText" dxfId="4501" priority="493" operator="containsText" text="In Danger of Falling Behind Target">
      <formula>NOT(ISERROR(SEARCH("In Danger of Falling Behind Target",V65)))</formula>
    </cfRule>
    <cfRule type="containsText" dxfId="4500" priority="494" operator="containsText" text="On Track to be Achieved">
      <formula>NOT(ISERROR(SEARCH("On Track to be Achieved",V65)))</formula>
    </cfRule>
    <cfRule type="containsText" dxfId="4499" priority="495" operator="containsText" text="Fully Achieved">
      <formula>NOT(ISERROR(SEARCH("Fully Achieved",V65)))</formula>
    </cfRule>
  </conditionalFormatting>
  <conditionalFormatting sqref="V65:V78">
    <cfRule type="containsText" dxfId="4498" priority="474" operator="containsText" text="Not Yet Due">
      <formula>NOT(ISERROR(SEARCH("Not Yet Due",V65)))</formula>
    </cfRule>
    <cfRule type="containsText" dxfId="4497" priority="479" operator="containsText" text="Deferred">
      <formula>NOT(ISERROR(SEARCH("Deferred",V65)))</formula>
    </cfRule>
    <cfRule type="containsText" dxfId="4496" priority="480" operator="containsText" text="Deleted">
      <formula>NOT(ISERROR(SEARCH("Deleted",V65)))</formula>
    </cfRule>
    <cfRule type="containsText" dxfId="4495" priority="485" operator="containsText" text="In Danger of Falling Behind Target">
      <formula>NOT(ISERROR(SEARCH("In Danger of Falling Behind Target",V65)))</formula>
    </cfRule>
    <cfRule type="containsText" dxfId="4494" priority="490" operator="containsText" text="Not yet due">
      <formula>NOT(ISERROR(SEARCH("Not yet due",V65)))</formula>
    </cfRule>
  </conditionalFormatting>
  <conditionalFormatting sqref="V65:V78">
    <cfRule type="containsText" dxfId="4493" priority="488" operator="containsText" text="Not yet due">
      <formula>NOT(ISERROR(SEARCH("Not yet due",V65)))</formula>
    </cfRule>
  </conditionalFormatting>
  <conditionalFormatting sqref="V65:V78">
    <cfRule type="containsText" dxfId="4492" priority="481" operator="containsText" text="Update not Provided">
      <formula>NOT(ISERROR(SEARCH("Update not Provided",V65)))</formula>
    </cfRule>
    <cfRule type="containsText" dxfId="4491" priority="482" operator="containsText" text="Not yet due">
      <formula>NOT(ISERROR(SEARCH("Not yet due",V65)))</formula>
    </cfRule>
    <cfRule type="containsText" dxfId="4490" priority="483" operator="containsText" text="Completed Behind Schedule">
      <formula>NOT(ISERROR(SEARCH("Completed Behind Schedule",V65)))</formula>
    </cfRule>
    <cfRule type="containsText" dxfId="4489" priority="484" operator="containsText" text="Off Target">
      <formula>NOT(ISERROR(SEARCH("Off Target",V65)))</formula>
    </cfRule>
    <cfRule type="containsText" dxfId="4488" priority="486" operator="containsText" text="On Track to be Achieved">
      <formula>NOT(ISERROR(SEARCH("On Track to be Achieved",V65)))</formula>
    </cfRule>
    <cfRule type="containsText" dxfId="4487" priority="487" operator="containsText" text="Fully Achieved">
      <formula>NOT(ISERROR(SEARCH("Fully Achieved",V65)))</formula>
    </cfRule>
  </conditionalFormatting>
  <conditionalFormatting sqref="V65:V78">
    <cfRule type="containsText" dxfId="4486" priority="475" operator="containsText" text="Deferred">
      <formula>NOT(ISERROR(SEARCH("Deferred",V65)))</formula>
    </cfRule>
    <cfRule type="containsText" dxfId="4485" priority="476" operator="containsText" text="Deleted">
      <formula>NOT(ISERROR(SEARCH("Deleted",V65)))</formula>
    </cfRule>
    <cfRule type="containsText" dxfId="4484" priority="477" operator="containsText" text="In Danger of Falling Behind Target">
      <formula>NOT(ISERROR(SEARCH("In Danger of Falling Behind Target",V65)))</formula>
    </cfRule>
    <cfRule type="containsText" dxfId="4483" priority="478" operator="containsText" text="Not yet due">
      <formula>NOT(ISERROR(SEARCH("Not yet due",V65)))</formula>
    </cfRule>
  </conditionalFormatting>
  <conditionalFormatting sqref="V107:V108 V5:V63">
    <cfRule type="containsText" dxfId="4482" priority="472" operator="containsText" text="Fully Achieved">
      <formula>NOT(ISERROR(SEARCH("Fully Achieved",V5)))</formula>
    </cfRule>
    <cfRule type="containsText" dxfId="4481" priority="473" operator="containsText" text="Fully Achieved">
      <formula>NOT(ISERROR(SEARCH("Fully Achieved",V5)))</formula>
    </cfRule>
  </conditionalFormatting>
  <conditionalFormatting sqref="V107:V108 V5:V63">
    <cfRule type="containsText" dxfId="4480" priority="465" operator="containsText" text="Update not Provided">
      <formula>NOT(ISERROR(SEARCH("Update not Provided",V5)))</formula>
    </cfRule>
    <cfRule type="containsText" dxfId="4479" priority="466" operator="containsText" text="Not yet due">
      <formula>NOT(ISERROR(SEARCH("Not yet due",V5)))</formula>
    </cfRule>
    <cfRule type="containsText" dxfId="4478" priority="467" operator="containsText" text="Completed Behind Schedule">
      <formula>NOT(ISERROR(SEARCH("Completed Behind Schedule",V5)))</formula>
    </cfRule>
    <cfRule type="containsText" dxfId="4477" priority="468" operator="containsText" text="Off Target">
      <formula>NOT(ISERROR(SEARCH("Off Target",V5)))</formula>
    </cfRule>
    <cfRule type="containsText" dxfId="4476" priority="469" operator="containsText" text="In Danger of Falling Behind Target">
      <formula>NOT(ISERROR(SEARCH("In Danger of Falling Behind Target",V5)))</formula>
    </cfRule>
    <cfRule type="containsText" dxfId="4475" priority="470" operator="containsText" text="On Track to be Achieved">
      <formula>NOT(ISERROR(SEARCH("On Track to be Achieved",V5)))</formula>
    </cfRule>
    <cfRule type="containsText" dxfId="4474" priority="471" operator="containsText" text="Fully Achieved">
      <formula>NOT(ISERROR(SEARCH("Fully Achieved",V5)))</formula>
    </cfRule>
  </conditionalFormatting>
  <conditionalFormatting sqref="V107:V108 V5:V63">
    <cfRule type="containsText" dxfId="4473" priority="458" operator="containsText" text="Update not Provided">
      <formula>NOT(ISERROR(SEARCH("Update not Provided",V5)))</formula>
    </cfRule>
    <cfRule type="containsText" dxfId="4472" priority="460" operator="containsText" text="Completed Behind Schedule">
      <formula>NOT(ISERROR(SEARCH("Completed Behind Schedule",V5)))</formula>
    </cfRule>
    <cfRule type="containsText" dxfId="4471" priority="461" operator="containsText" text="Off Target">
      <formula>NOT(ISERROR(SEARCH("Off Target",V5)))</formula>
    </cfRule>
    <cfRule type="containsText" dxfId="4470" priority="462" operator="containsText" text="In Danger of Falling Behind Target">
      <formula>NOT(ISERROR(SEARCH("In Danger of Falling Behind Target",V5)))</formula>
    </cfRule>
    <cfRule type="containsText" dxfId="4469" priority="463" operator="containsText" text="On Track to be Achieved">
      <formula>NOT(ISERROR(SEARCH("On Track to be Achieved",V5)))</formula>
    </cfRule>
    <cfRule type="containsText" dxfId="4468" priority="464" operator="containsText" text="Fully Achieved">
      <formula>NOT(ISERROR(SEARCH("Fully Achieved",V5)))</formula>
    </cfRule>
  </conditionalFormatting>
  <conditionalFormatting sqref="V107:V108 V5:V63">
    <cfRule type="containsText" dxfId="4467" priority="443" operator="containsText" text="Not Yet Due">
      <formula>NOT(ISERROR(SEARCH("Not Yet Due",V5)))</formula>
    </cfRule>
    <cfRule type="containsText" dxfId="4466" priority="448" operator="containsText" text="Deferred">
      <formula>NOT(ISERROR(SEARCH("Deferred",V5)))</formula>
    </cfRule>
    <cfRule type="containsText" dxfId="4465" priority="449" operator="containsText" text="Deleted">
      <formula>NOT(ISERROR(SEARCH("Deleted",V5)))</formula>
    </cfRule>
    <cfRule type="containsText" dxfId="4464" priority="454" operator="containsText" text="In Danger of Falling Behind Target">
      <formula>NOT(ISERROR(SEARCH("In Danger of Falling Behind Target",V5)))</formula>
    </cfRule>
    <cfRule type="containsText" dxfId="4463" priority="459" operator="containsText" text="Not yet due">
      <formula>NOT(ISERROR(SEARCH("Not yet due",V5)))</formula>
    </cfRule>
  </conditionalFormatting>
  <conditionalFormatting sqref="V107:V108 V5:V63">
    <cfRule type="containsText" dxfId="4462" priority="457" operator="containsText" text="Not yet due">
      <formula>NOT(ISERROR(SEARCH("Not yet due",V5)))</formula>
    </cfRule>
  </conditionalFormatting>
  <conditionalFormatting sqref="V107:V108 V5:V63">
    <cfRule type="containsText" dxfId="4461" priority="450" operator="containsText" text="Update not Provided">
      <formula>NOT(ISERROR(SEARCH("Update not Provided",V5)))</formula>
    </cfRule>
    <cfRule type="containsText" dxfId="4460" priority="451" operator="containsText" text="Not yet due">
      <formula>NOT(ISERROR(SEARCH("Not yet due",V5)))</formula>
    </cfRule>
    <cfRule type="containsText" dxfId="4459" priority="452" operator="containsText" text="Completed Behind Schedule">
      <formula>NOT(ISERROR(SEARCH("Completed Behind Schedule",V5)))</formula>
    </cfRule>
    <cfRule type="containsText" dxfId="4458" priority="453" operator="containsText" text="Off Target">
      <formula>NOT(ISERROR(SEARCH("Off Target",V5)))</formula>
    </cfRule>
    <cfRule type="containsText" dxfId="4457" priority="455" operator="containsText" text="On Track to be Achieved">
      <formula>NOT(ISERROR(SEARCH("On Track to be Achieved",V5)))</formula>
    </cfRule>
    <cfRule type="containsText" dxfId="4456" priority="456" operator="containsText" text="Fully Achieved">
      <formula>NOT(ISERROR(SEARCH("Fully Achieved",V5)))</formula>
    </cfRule>
  </conditionalFormatting>
  <conditionalFormatting sqref="V107:V108 V5:V63">
    <cfRule type="containsText" dxfId="4455" priority="444" operator="containsText" text="Deferred">
      <formula>NOT(ISERROR(SEARCH("Deferred",V5)))</formula>
    </cfRule>
    <cfRule type="containsText" dxfId="4454" priority="445" operator="containsText" text="Deleted">
      <formula>NOT(ISERROR(SEARCH("Deleted",V5)))</formula>
    </cfRule>
    <cfRule type="containsText" dxfId="4453" priority="446" operator="containsText" text="In Danger of Falling Behind Target">
      <formula>NOT(ISERROR(SEARCH("In Danger of Falling Behind Target",V5)))</formula>
    </cfRule>
    <cfRule type="containsText" dxfId="4452" priority="447" operator="containsText" text="Not yet due">
      <formula>NOT(ISERROR(SEARCH("Not yet due",V5)))</formula>
    </cfRule>
  </conditionalFormatting>
  <conditionalFormatting sqref="V4:V128">
    <cfRule type="containsText" dxfId="4451" priority="287" operator="containsText" text="Target Partially Met">
      <formula>NOT(ISERROR(SEARCH("Target Partially Met",V4)))</formula>
    </cfRule>
    <cfRule type="containsText" dxfId="4450" priority="1297" operator="containsText" text="Deleted">
      <formula>NOT(ISERROR(SEARCH("Deleted",V4)))</formula>
    </cfRule>
    <cfRule type="containsText" dxfId="4449" priority="1298" operator="containsText" text="Deferred">
      <formula>NOT(ISERROR(SEARCH("Deferred",V4)))</formula>
    </cfRule>
    <cfRule type="containsText" dxfId="4448" priority="1299" operator="containsText" text="Completion Date Within Reasonable Tolerance">
      <formula>NOT(ISERROR(SEARCH("Completion Date Within Reasonable Tolerance",V4)))</formula>
    </cfRule>
    <cfRule type="containsText" dxfId="4447" priority="1300" operator="containsText" text="Completed Significantly After Target Deadline">
      <formula>NOT(ISERROR(SEARCH("Completed Significantly After Target Deadline",V4)))</formula>
    </cfRule>
    <cfRule type="containsText" dxfId="4446" priority="1776" operator="containsText" text="Numerical Outturn Within 10% Tolerance">
      <formula>NOT(ISERROR(SEARCH("Numerical Outturn Within 10% Tolerance",V4)))</formula>
    </cfRule>
    <cfRule type="containsText" dxfId="4445" priority="1777" operator="containsText" text="Numerical Outturn Within 5% Tolerance">
      <formula>NOT(ISERROR(SEARCH("Numerical Outturn Within 5% Tolerance",V4)))</formula>
    </cfRule>
    <cfRule type="containsText" dxfId="4444" priority="1778" operator="containsText" text="Target Achieved / Exceeded">
      <formula>NOT(ISERROR(SEARCH("Target Achieved / Exceeded",V4)))</formula>
    </cfRule>
    <cfRule type="containsText" dxfId="4443" priority="1779" operator="containsText" text="Full Update Not Yet Available">
      <formula>NOT(ISERROR(SEARCH("Full Update Not Yet Available",V4)))</formula>
    </cfRule>
    <cfRule type="containsText" dxfId="4442" priority="1780" operator="containsText" text="Full Update Not Yet Available">
      <formula>NOT(ISERROR(SEARCH("Full Update Not Yet Available",V4)))</formula>
    </cfRule>
    <cfRule type="containsText" dxfId="4441" priority="1783" operator="containsText" text="Update not Provided">
      <formula>NOT(ISERROR(SEARCH("Update not Provided",V4)))</formula>
    </cfRule>
    <cfRule type="containsText" dxfId="4440" priority="1784" operator="containsText" text="Not yet due">
      <formula>NOT(ISERROR(SEARCH("Not yet due",V4)))</formula>
    </cfRule>
    <cfRule type="containsText" dxfId="4439" priority="1785" operator="containsText" text="Completed Behind Schedule">
      <formula>NOT(ISERROR(SEARCH("Completed Behind Schedule",V4)))</formula>
    </cfRule>
    <cfRule type="containsText" dxfId="4438" priority="1786" operator="containsText" text="Off Target">
      <formula>NOT(ISERROR(SEARCH("Off Target",V4)))</formula>
    </cfRule>
    <cfRule type="containsText" dxfId="4437" priority="1787" operator="containsText" text="In Danger of Falling Behind Target">
      <formula>NOT(ISERROR(SEARCH("In Danger of Falling Behind Target",V4)))</formula>
    </cfRule>
    <cfRule type="containsText" dxfId="4436" priority="1788" operator="containsText" text="On Track to be Achieved">
      <formula>NOT(ISERROR(SEARCH("On Track to be Achieved",V4)))</formula>
    </cfRule>
    <cfRule type="containsText" dxfId="4435" priority="1789" operator="containsText" text="Fully Achieved">
      <formula>NOT(ISERROR(SEARCH("Fully Achieved",V4)))</formula>
    </cfRule>
    <cfRule type="containsText" dxfId="4434" priority="1790" operator="containsText" text="Fully Achieved">
      <formula>NOT(ISERROR(SEARCH("Fully Achieved",V4)))</formula>
    </cfRule>
    <cfRule type="containsText" dxfId="4433" priority="1791" operator="containsText" text="Fully Achieved">
      <formula>NOT(ISERROR(SEARCH("Fully Achieved",V4)))</formula>
    </cfRule>
  </conditionalFormatting>
  <conditionalFormatting sqref="M72 M83 M86:M87 M103 M107 M109 M123 M5:M63">
    <cfRule type="containsText" dxfId="4432" priority="204" operator="containsText" text="Fully Achieved">
      <formula>NOT(ISERROR(SEARCH("Fully Achieved",M5)))</formula>
    </cfRule>
    <cfRule type="containsText" dxfId="4431" priority="205" operator="containsText" text="Fully Achieved">
      <formula>NOT(ISERROR(SEARCH("Fully Achieved",M5)))</formula>
    </cfRule>
  </conditionalFormatting>
  <conditionalFormatting sqref="M72 M83 M86:M87 M103 M107 M109 M123 M5:M63">
    <cfRule type="containsText" dxfId="4430" priority="197" operator="containsText" text="Update not Provided">
      <formula>NOT(ISERROR(SEARCH("Update not Provided",M5)))</formula>
    </cfRule>
    <cfRule type="containsText" dxfId="4429" priority="198" operator="containsText" text="Not yet due">
      <formula>NOT(ISERROR(SEARCH("Not yet due",M5)))</formula>
    </cfRule>
    <cfRule type="containsText" dxfId="4428" priority="199" operator="containsText" text="Completed Behind Schedule">
      <formula>NOT(ISERROR(SEARCH("Completed Behind Schedule",M5)))</formula>
    </cfRule>
    <cfRule type="containsText" dxfId="4427" priority="200" operator="containsText" text="Off Target">
      <formula>NOT(ISERROR(SEARCH("Off Target",M5)))</formula>
    </cfRule>
    <cfRule type="containsText" dxfId="4426" priority="201" operator="containsText" text="In Danger of Falling Behind Target">
      <formula>NOT(ISERROR(SEARCH("In Danger of Falling Behind Target",M5)))</formula>
    </cfRule>
    <cfRule type="containsText" dxfId="4425" priority="202" operator="containsText" text="On Track to be Achieved">
      <formula>NOT(ISERROR(SEARCH("On Track to be Achieved",M5)))</formula>
    </cfRule>
    <cfRule type="containsText" dxfId="4424" priority="203" operator="containsText" text="Fully Achieved">
      <formula>NOT(ISERROR(SEARCH("Fully Achieved",M5)))</formula>
    </cfRule>
  </conditionalFormatting>
  <conditionalFormatting sqref="M72 M83 M86:M87 M103 M107 M109 M123 M5:M63">
    <cfRule type="containsText" dxfId="4423" priority="181" operator="containsText" text="Not Yet Due">
      <formula>NOT(ISERROR(SEARCH("Not Yet Due",M5)))</formula>
    </cfRule>
    <cfRule type="containsText" dxfId="4422" priority="186" operator="containsText" text="Deferred">
      <formula>NOT(ISERROR(SEARCH("Deferred",M5)))</formula>
    </cfRule>
    <cfRule type="containsText" dxfId="4421" priority="187" operator="containsText" text="Deleted">
      <formula>NOT(ISERROR(SEARCH("Deleted",M5)))</formula>
    </cfRule>
    <cfRule type="containsText" dxfId="4420" priority="192" operator="containsText" text="In Danger of Falling Behind Target">
      <formula>NOT(ISERROR(SEARCH("In Danger of Falling Behind Target",M5)))</formula>
    </cfRule>
    <cfRule type="containsText" dxfId="4419" priority="196" operator="containsText" text="Not yet due">
      <formula>NOT(ISERROR(SEARCH("Not yet due",M5)))</formula>
    </cfRule>
  </conditionalFormatting>
  <conditionalFormatting sqref="M72 M83 M86:M87 M103 M107 M109 M123 M5:M63">
    <cfRule type="containsText" dxfId="4418" priority="195" operator="containsText" text="Not yet due">
      <formula>NOT(ISERROR(SEARCH("Not yet due",M5)))</formula>
    </cfRule>
  </conditionalFormatting>
  <conditionalFormatting sqref="M72 M83 M86:M87 M103 M107 M109 M123 M5:M63">
    <cfRule type="containsText" dxfId="4417" priority="188" operator="containsText" text="Update not Provided">
      <formula>NOT(ISERROR(SEARCH("Update not Provided",M5)))</formula>
    </cfRule>
    <cfRule type="containsText" dxfId="4416" priority="189" operator="containsText" text="Not yet due">
      <formula>NOT(ISERROR(SEARCH("Not yet due",M5)))</formula>
    </cfRule>
    <cfRule type="containsText" dxfId="4415" priority="190" operator="containsText" text="Completed Behind Schedule">
      <formula>NOT(ISERROR(SEARCH("Completed Behind Schedule",M5)))</formula>
    </cfRule>
    <cfRule type="containsText" dxfId="4414" priority="191" operator="containsText" text="Off Target">
      <formula>NOT(ISERROR(SEARCH("Off Target",M5)))</formula>
    </cfRule>
    <cfRule type="containsText" dxfId="4413" priority="193" operator="containsText" text="On Track to be Achieved">
      <formula>NOT(ISERROR(SEARCH("On Track to be Achieved",M5)))</formula>
    </cfRule>
    <cfRule type="containsText" dxfId="4412" priority="194" operator="containsText" text="Fully Achieved">
      <formula>NOT(ISERROR(SEARCH("Fully Achieved",M5)))</formula>
    </cfRule>
  </conditionalFormatting>
  <conditionalFormatting sqref="M72 M83 M86:M87 M103 M107 M109 M123 M5:M63">
    <cfRule type="containsText" dxfId="4411" priority="182" operator="containsText" text="Deferred">
      <formula>NOT(ISERROR(SEARCH("Deferred",M5)))</formula>
    </cfRule>
    <cfRule type="containsText" dxfId="4410" priority="183" operator="containsText" text="Deleted">
      <formula>NOT(ISERROR(SEARCH("Deleted",M5)))</formula>
    </cfRule>
    <cfRule type="containsText" dxfId="4409" priority="184" operator="containsText" text="In Danger of Falling Behind Target">
      <formula>NOT(ISERROR(SEARCH("In Danger of Falling Behind Target",M5)))</formula>
    </cfRule>
    <cfRule type="containsText" dxfId="4408" priority="185" operator="containsText" text="Not yet due">
      <formula>NOT(ISERROR(SEARCH("Not yet due",M5)))</formula>
    </cfRule>
  </conditionalFormatting>
  <conditionalFormatting sqref="M64:M71 M73:M78">
    <cfRule type="containsText" dxfId="4407" priority="179" operator="containsText" text="Fully Achieved">
      <formula>NOT(ISERROR(SEARCH("Fully Achieved",M64)))</formula>
    </cfRule>
    <cfRule type="containsText" dxfId="4406" priority="180" operator="containsText" text="Fully Achieved">
      <formula>NOT(ISERROR(SEARCH("Fully Achieved",M64)))</formula>
    </cfRule>
  </conditionalFormatting>
  <conditionalFormatting sqref="M64:M71 M73:M78">
    <cfRule type="containsText" dxfId="4405" priority="172" operator="containsText" text="Update not Provided">
      <formula>NOT(ISERROR(SEARCH("Update not Provided",M64)))</formula>
    </cfRule>
    <cfRule type="containsText" dxfId="4404" priority="173" operator="containsText" text="Not yet due">
      <formula>NOT(ISERROR(SEARCH("Not yet due",M64)))</formula>
    </cfRule>
    <cfRule type="containsText" dxfId="4403" priority="174" operator="containsText" text="Completed Behind Schedule">
      <formula>NOT(ISERROR(SEARCH("Completed Behind Schedule",M64)))</formula>
    </cfRule>
    <cfRule type="containsText" dxfId="4402" priority="175" operator="containsText" text="Off Target">
      <formula>NOT(ISERROR(SEARCH("Off Target",M64)))</formula>
    </cfRule>
    <cfRule type="containsText" dxfId="4401" priority="176" operator="containsText" text="In Danger of Falling Behind Target">
      <formula>NOT(ISERROR(SEARCH("In Danger of Falling Behind Target",M64)))</formula>
    </cfRule>
    <cfRule type="containsText" dxfId="4400" priority="177" operator="containsText" text="On Track to be Achieved">
      <formula>NOT(ISERROR(SEARCH("On Track to be Achieved",M64)))</formula>
    </cfRule>
    <cfRule type="containsText" dxfId="4399" priority="178" operator="containsText" text="Fully Achieved">
      <formula>NOT(ISERROR(SEARCH("Fully Achieved",M64)))</formula>
    </cfRule>
  </conditionalFormatting>
  <conditionalFormatting sqref="M64:M71 M73:M78">
    <cfRule type="containsText" dxfId="4398" priority="165" operator="containsText" text="Update not Provided">
      <formula>NOT(ISERROR(SEARCH("Update not Provided",M64)))</formula>
    </cfRule>
    <cfRule type="containsText" dxfId="4397" priority="167" operator="containsText" text="Completed Behind Schedule">
      <formula>NOT(ISERROR(SEARCH("Completed Behind Schedule",M64)))</formula>
    </cfRule>
    <cfRule type="containsText" dxfId="4396" priority="168" operator="containsText" text="Off Target">
      <formula>NOT(ISERROR(SEARCH("Off Target",M64)))</formula>
    </cfRule>
    <cfRule type="containsText" dxfId="4395" priority="169" operator="containsText" text="In Danger of Falling Behind Target">
      <formula>NOT(ISERROR(SEARCH("In Danger of Falling Behind Target",M64)))</formula>
    </cfRule>
    <cfRule type="containsText" dxfId="4394" priority="170" operator="containsText" text="On Track to be Achieved">
      <formula>NOT(ISERROR(SEARCH("On Track to be Achieved",M64)))</formula>
    </cfRule>
    <cfRule type="containsText" dxfId="4393" priority="171" operator="containsText" text="Fully Achieved">
      <formula>NOT(ISERROR(SEARCH("Fully Achieved",M64)))</formula>
    </cfRule>
  </conditionalFormatting>
  <conditionalFormatting sqref="M64:M71 M73:M78">
    <cfRule type="containsText" dxfId="4392" priority="150" operator="containsText" text="Not Yet Due">
      <formula>NOT(ISERROR(SEARCH("Not Yet Due",M64)))</formula>
    </cfRule>
    <cfRule type="containsText" dxfId="4391" priority="155" operator="containsText" text="Deferred">
      <formula>NOT(ISERROR(SEARCH("Deferred",M64)))</formula>
    </cfRule>
    <cfRule type="containsText" dxfId="4390" priority="156" operator="containsText" text="Deleted">
      <formula>NOT(ISERROR(SEARCH("Deleted",M64)))</formula>
    </cfRule>
    <cfRule type="containsText" dxfId="4389" priority="161" operator="containsText" text="In Danger of Falling Behind Target">
      <formula>NOT(ISERROR(SEARCH("In Danger of Falling Behind Target",M64)))</formula>
    </cfRule>
    <cfRule type="containsText" dxfId="4388" priority="166" operator="containsText" text="Not yet due">
      <formula>NOT(ISERROR(SEARCH("Not yet due",M64)))</formula>
    </cfRule>
  </conditionalFormatting>
  <conditionalFormatting sqref="M64:M71 M73:M78">
    <cfRule type="containsText" dxfId="4387" priority="164" operator="containsText" text="Not yet due">
      <formula>NOT(ISERROR(SEARCH("Not yet due",M64)))</formula>
    </cfRule>
  </conditionalFormatting>
  <conditionalFormatting sqref="M64:M71 M73:M78">
    <cfRule type="containsText" dxfId="4386" priority="157" operator="containsText" text="Update not Provided">
      <formula>NOT(ISERROR(SEARCH("Update not Provided",M64)))</formula>
    </cfRule>
    <cfRule type="containsText" dxfId="4385" priority="158" operator="containsText" text="Not yet due">
      <formula>NOT(ISERROR(SEARCH("Not yet due",M64)))</formula>
    </cfRule>
    <cfRule type="containsText" dxfId="4384" priority="159" operator="containsText" text="Completed Behind Schedule">
      <formula>NOT(ISERROR(SEARCH("Completed Behind Schedule",M64)))</formula>
    </cfRule>
    <cfRule type="containsText" dxfId="4383" priority="160" operator="containsText" text="Off Target">
      <formula>NOT(ISERROR(SEARCH("Off Target",M64)))</formula>
    </cfRule>
    <cfRule type="containsText" dxfId="4382" priority="162" operator="containsText" text="On Track to be Achieved">
      <formula>NOT(ISERROR(SEARCH("On Track to be Achieved",M64)))</formula>
    </cfRule>
    <cfRule type="containsText" dxfId="4381" priority="163" operator="containsText" text="Fully Achieved">
      <formula>NOT(ISERROR(SEARCH("Fully Achieved",M64)))</formula>
    </cfRule>
  </conditionalFormatting>
  <conditionalFormatting sqref="M64:M71 M73:M78">
    <cfRule type="containsText" dxfId="4380" priority="151" operator="containsText" text="Deferred">
      <formula>NOT(ISERROR(SEARCH("Deferred",M64)))</formula>
    </cfRule>
    <cfRule type="containsText" dxfId="4379" priority="152" operator="containsText" text="Deleted">
      <formula>NOT(ISERROR(SEARCH("Deleted",M64)))</formula>
    </cfRule>
    <cfRule type="containsText" dxfId="4378" priority="153" operator="containsText" text="In Danger of Falling Behind Target">
      <formula>NOT(ISERROR(SEARCH("In Danger of Falling Behind Target",M64)))</formula>
    </cfRule>
    <cfRule type="containsText" dxfId="4377" priority="154" operator="containsText" text="Not yet due">
      <formula>NOT(ISERROR(SEARCH("Not yet due",M64)))</formula>
    </cfRule>
  </conditionalFormatting>
  <conditionalFormatting sqref="M79:M82 M84:M85 M88:M102 M104:M106 M108 M110:M122 M124:M128">
    <cfRule type="containsText" dxfId="4376" priority="148" operator="containsText" text="Fully Achieved">
      <formula>NOT(ISERROR(SEARCH("Fully Achieved",M79)))</formula>
    </cfRule>
    <cfRule type="containsText" dxfId="4375" priority="149" operator="containsText" text="Fully Achieved">
      <formula>NOT(ISERROR(SEARCH("Fully Achieved",M79)))</formula>
    </cfRule>
  </conditionalFormatting>
  <conditionalFormatting sqref="M79:M82 M84:M85 M88:M102 M104:M106 M108 M110:M122 M124:M128">
    <cfRule type="containsText" dxfId="4374" priority="141" operator="containsText" text="Update not Provided">
      <formula>NOT(ISERROR(SEARCH("Update not Provided",M79)))</formula>
    </cfRule>
    <cfRule type="containsText" dxfId="4373" priority="142" operator="containsText" text="Not yet due">
      <formula>NOT(ISERROR(SEARCH("Not yet due",M79)))</formula>
    </cfRule>
    <cfRule type="containsText" dxfId="4372" priority="143" operator="containsText" text="Completed Behind Schedule">
      <formula>NOT(ISERROR(SEARCH("Completed Behind Schedule",M79)))</formula>
    </cfRule>
    <cfRule type="containsText" dxfId="4371" priority="144" operator="containsText" text="Off Target">
      <formula>NOT(ISERROR(SEARCH("Off Target",M79)))</formula>
    </cfRule>
    <cfRule type="containsText" dxfId="4370" priority="145" operator="containsText" text="In Danger of Falling Behind Target">
      <formula>NOT(ISERROR(SEARCH("In Danger of Falling Behind Target",M79)))</formula>
    </cfRule>
    <cfRule type="containsText" dxfId="4369" priority="146" operator="containsText" text="On Track to be Achieved">
      <formula>NOT(ISERROR(SEARCH("On Track to be Achieved",M79)))</formula>
    </cfRule>
    <cfRule type="containsText" dxfId="4368" priority="147" operator="containsText" text="Fully Achieved">
      <formula>NOT(ISERROR(SEARCH("Fully Achieved",M79)))</formula>
    </cfRule>
  </conditionalFormatting>
  <conditionalFormatting sqref="M79:M82 M84:M85 M88:M102 M104:M106 M108 M110:M122 M124:M128">
    <cfRule type="containsText" dxfId="4367" priority="134" operator="containsText" text="Update not Provided">
      <formula>NOT(ISERROR(SEARCH("Update not Provided",M79)))</formula>
    </cfRule>
    <cfRule type="containsText" dxfId="4366" priority="136" operator="containsText" text="Completed Behind Schedule">
      <formula>NOT(ISERROR(SEARCH("Completed Behind Schedule",M79)))</formula>
    </cfRule>
    <cfRule type="containsText" dxfId="4365" priority="137" operator="containsText" text="Off Target">
      <formula>NOT(ISERROR(SEARCH("Off Target",M79)))</formula>
    </cfRule>
    <cfRule type="containsText" dxfId="4364" priority="138" operator="containsText" text="In Danger of Falling Behind Target">
      <formula>NOT(ISERROR(SEARCH("In Danger of Falling Behind Target",M79)))</formula>
    </cfRule>
    <cfRule type="containsText" dxfId="4363" priority="139" operator="containsText" text="On Track to be Achieved">
      <formula>NOT(ISERROR(SEARCH("On Track to be Achieved",M79)))</formula>
    </cfRule>
    <cfRule type="containsText" dxfId="4362" priority="140" operator="containsText" text="Fully Achieved">
      <formula>NOT(ISERROR(SEARCH("Fully Achieved",M79)))</formula>
    </cfRule>
  </conditionalFormatting>
  <conditionalFormatting sqref="M79:M82 M84:M85 M88:M102 M104:M106 M108 M110:M122 M124:M128">
    <cfRule type="containsText" dxfId="4361" priority="119" operator="containsText" text="Not Yet Due">
      <formula>NOT(ISERROR(SEARCH("Not Yet Due",M79)))</formula>
    </cfRule>
    <cfRule type="containsText" dxfId="4360" priority="124" operator="containsText" text="Deferred">
      <formula>NOT(ISERROR(SEARCH("Deferred",M79)))</formula>
    </cfRule>
    <cfRule type="containsText" dxfId="4359" priority="125" operator="containsText" text="Deleted">
      <formula>NOT(ISERROR(SEARCH("Deleted",M79)))</formula>
    </cfRule>
    <cfRule type="containsText" dxfId="4358" priority="130" operator="containsText" text="In Danger of Falling Behind Target">
      <formula>NOT(ISERROR(SEARCH("In Danger of Falling Behind Target",M79)))</formula>
    </cfRule>
    <cfRule type="containsText" dxfId="4357" priority="135" operator="containsText" text="Not yet due">
      <formula>NOT(ISERROR(SEARCH("Not yet due",M79)))</formula>
    </cfRule>
  </conditionalFormatting>
  <conditionalFormatting sqref="M79:M82 M84:M85 M88:M102 M104:M106 M108 M110:M122 M124:M128">
    <cfRule type="containsText" dxfId="4356" priority="133" operator="containsText" text="Not yet due">
      <formula>NOT(ISERROR(SEARCH("Not yet due",M79)))</formula>
    </cfRule>
  </conditionalFormatting>
  <conditionalFormatting sqref="M79:M82 M84:M85 M88:M102 M104:M106 M108 M110:M122 M124:M128">
    <cfRule type="containsText" dxfId="4355" priority="126" operator="containsText" text="Update not Provided">
      <formula>NOT(ISERROR(SEARCH("Update not Provided",M79)))</formula>
    </cfRule>
    <cfRule type="containsText" dxfId="4354" priority="127" operator="containsText" text="Not yet due">
      <formula>NOT(ISERROR(SEARCH("Not yet due",M79)))</formula>
    </cfRule>
    <cfRule type="containsText" dxfId="4353" priority="128" operator="containsText" text="Completed Behind Schedule">
      <formula>NOT(ISERROR(SEARCH("Completed Behind Schedule",M79)))</formula>
    </cfRule>
    <cfRule type="containsText" dxfId="4352" priority="129" operator="containsText" text="Off Target">
      <formula>NOT(ISERROR(SEARCH("Off Target",M79)))</formula>
    </cfRule>
    <cfRule type="containsText" dxfId="4351" priority="131" operator="containsText" text="On Track to be Achieved">
      <formula>NOT(ISERROR(SEARCH("On Track to be Achieved",M79)))</formula>
    </cfRule>
    <cfRule type="containsText" dxfId="4350" priority="132" operator="containsText" text="Fully Achieved">
      <formula>NOT(ISERROR(SEARCH("Fully Achieved",M79)))</formula>
    </cfRule>
  </conditionalFormatting>
  <conditionalFormatting sqref="M79:M82 M84:M85 M88:M102 M104:M106 M108 M110:M122 M124:M128">
    <cfRule type="containsText" dxfId="4349" priority="120" operator="containsText" text="Deferred">
      <formula>NOT(ISERROR(SEARCH("Deferred",M79)))</formula>
    </cfRule>
    <cfRule type="containsText" dxfId="4348" priority="121" operator="containsText" text="Deleted">
      <formula>NOT(ISERROR(SEARCH("Deleted",M79)))</formula>
    </cfRule>
    <cfRule type="containsText" dxfId="4347" priority="122" operator="containsText" text="In Danger of Falling Behind Target">
      <formula>NOT(ISERROR(SEARCH("In Danger of Falling Behind Target",M79)))</formula>
    </cfRule>
    <cfRule type="containsText" dxfId="4346" priority="123" operator="containsText" text="Not yet due">
      <formula>NOT(ISERROR(SEARCH("Not yet due",M79)))</formula>
    </cfRule>
  </conditionalFormatting>
  <conditionalFormatting sqref="R5:R62">
    <cfRule type="containsText" dxfId="4345" priority="117" operator="containsText" text="Fully Achieved">
      <formula>NOT(ISERROR(SEARCH("Fully Achieved",R5)))</formula>
    </cfRule>
    <cfRule type="containsText" dxfId="4344" priority="118" operator="containsText" text="Fully Achieved">
      <formula>NOT(ISERROR(SEARCH("Fully Achieved",R5)))</formula>
    </cfRule>
  </conditionalFormatting>
  <conditionalFormatting sqref="R5:R62">
    <cfRule type="containsText" dxfId="4343" priority="110" operator="containsText" text="Update not Provided">
      <formula>NOT(ISERROR(SEARCH("Update not Provided",R5)))</formula>
    </cfRule>
    <cfRule type="containsText" dxfId="4342" priority="111" operator="containsText" text="Not yet due">
      <formula>NOT(ISERROR(SEARCH("Not yet due",R5)))</formula>
    </cfRule>
    <cfRule type="containsText" dxfId="4341" priority="112" operator="containsText" text="Completed Behind Schedule">
      <formula>NOT(ISERROR(SEARCH("Completed Behind Schedule",R5)))</formula>
    </cfRule>
    <cfRule type="containsText" dxfId="4340" priority="113" operator="containsText" text="Off Target">
      <formula>NOT(ISERROR(SEARCH("Off Target",R5)))</formula>
    </cfRule>
    <cfRule type="containsText" dxfId="4339" priority="114" operator="containsText" text="In Danger of Falling Behind Target">
      <formula>NOT(ISERROR(SEARCH("In Danger of Falling Behind Target",R5)))</formula>
    </cfRule>
    <cfRule type="containsText" dxfId="4338" priority="115" operator="containsText" text="On Track to be Achieved">
      <formula>NOT(ISERROR(SEARCH("On Track to be Achieved",R5)))</formula>
    </cfRule>
    <cfRule type="containsText" dxfId="4337" priority="116" operator="containsText" text="Fully Achieved">
      <formula>NOT(ISERROR(SEARCH("Fully Achieved",R5)))</formula>
    </cfRule>
  </conditionalFormatting>
  <conditionalFormatting sqref="R5:R62">
    <cfRule type="containsText" dxfId="4336" priority="94" operator="containsText" text="Not Yet Due">
      <formula>NOT(ISERROR(SEARCH("Not Yet Due",R5)))</formula>
    </cfRule>
    <cfRule type="containsText" dxfId="4335" priority="99" operator="containsText" text="Deferred">
      <formula>NOT(ISERROR(SEARCH("Deferred",R5)))</formula>
    </cfRule>
    <cfRule type="containsText" dxfId="4334" priority="100" operator="containsText" text="Deleted">
      <formula>NOT(ISERROR(SEARCH("Deleted",R5)))</formula>
    </cfRule>
    <cfRule type="containsText" dxfId="4333" priority="105" operator="containsText" text="In Danger of Falling Behind Target">
      <formula>NOT(ISERROR(SEARCH("In Danger of Falling Behind Target",R5)))</formula>
    </cfRule>
    <cfRule type="containsText" dxfId="4332" priority="109" operator="containsText" text="Not yet due">
      <formula>NOT(ISERROR(SEARCH("Not yet due",R5)))</formula>
    </cfRule>
  </conditionalFormatting>
  <conditionalFormatting sqref="R5:R62">
    <cfRule type="containsText" dxfId="4331" priority="108" operator="containsText" text="Not yet due">
      <formula>NOT(ISERROR(SEARCH("Not yet due",R5)))</formula>
    </cfRule>
  </conditionalFormatting>
  <conditionalFormatting sqref="R5:R62">
    <cfRule type="containsText" dxfId="4330" priority="101" operator="containsText" text="Update not Provided">
      <formula>NOT(ISERROR(SEARCH("Update not Provided",R5)))</formula>
    </cfRule>
    <cfRule type="containsText" dxfId="4329" priority="102" operator="containsText" text="Not yet due">
      <formula>NOT(ISERROR(SEARCH("Not yet due",R5)))</formula>
    </cfRule>
    <cfRule type="containsText" dxfId="4328" priority="103" operator="containsText" text="Completed Behind Schedule">
      <formula>NOT(ISERROR(SEARCH("Completed Behind Schedule",R5)))</formula>
    </cfRule>
    <cfRule type="containsText" dxfId="4327" priority="104" operator="containsText" text="Off Target">
      <formula>NOT(ISERROR(SEARCH("Off Target",R5)))</formula>
    </cfRule>
    <cfRule type="containsText" dxfId="4326" priority="106" operator="containsText" text="On Track to be Achieved">
      <formula>NOT(ISERROR(SEARCH("On Track to be Achieved",R5)))</formula>
    </cfRule>
    <cfRule type="containsText" dxfId="4325" priority="107" operator="containsText" text="Fully Achieved">
      <formula>NOT(ISERROR(SEARCH("Fully Achieved",R5)))</formula>
    </cfRule>
  </conditionalFormatting>
  <conditionalFormatting sqref="R5:R62">
    <cfRule type="containsText" dxfId="4324" priority="95" operator="containsText" text="Deferred">
      <formula>NOT(ISERROR(SEARCH("Deferred",R5)))</formula>
    </cfRule>
    <cfRule type="containsText" dxfId="4323" priority="96" operator="containsText" text="Deleted">
      <formula>NOT(ISERROR(SEARCH("Deleted",R5)))</formula>
    </cfRule>
    <cfRule type="containsText" dxfId="4322" priority="97" operator="containsText" text="In Danger of Falling Behind Target">
      <formula>NOT(ISERROR(SEARCH("In Danger of Falling Behind Target",R5)))</formula>
    </cfRule>
    <cfRule type="containsText" dxfId="4321" priority="98" operator="containsText" text="Not yet due">
      <formula>NOT(ISERROR(SEARCH("Not yet due",R5)))</formula>
    </cfRule>
  </conditionalFormatting>
  <conditionalFormatting sqref="R64:R77">
    <cfRule type="containsText" dxfId="4320" priority="92" operator="containsText" text="Fully Achieved">
      <formula>NOT(ISERROR(SEARCH("Fully Achieved",R64)))</formula>
    </cfRule>
    <cfRule type="containsText" dxfId="4319" priority="93" operator="containsText" text="Fully Achieved">
      <formula>NOT(ISERROR(SEARCH("Fully Achieved",R64)))</formula>
    </cfRule>
  </conditionalFormatting>
  <conditionalFormatting sqref="R64:R77">
    <cfRule type="containsText" dxfId="4318" priority="85" operator="containsText" text="Update not Provided">
      <formula>NOT(ISERROR(SEARCH("Update not Provided",R64)))</formula>
    </cfRule>
    <cfRule type="containsText" dxfId="4317" priority="86" operator="containsText" text="Not yet due">
      <formula>NOT(ISERROR(SEARCH("Not yet due",R64)))</formula>
    </cfRule>
    <cfRule type="containsText" dxfId="4316" priority="87" operator="containsText" text="Completed Behind Schedule">
      <formula>NOT(ISERROR(SEARCH("Completed Behind Schedule",R64)))</formula>
    </cfRule>
    <cfRule type="containsText" dxfId="4315" priority="88" operator="containsText" text="Off Target">
      <formula>NOT(ISERROR(SEARCH("Off Target",R64)))</formula>
    </cfRule>
    <cfRule type="containsText" dxfId="4314" priority="89" operator="containsText" text="In Danger of Falling Behind Target">
      <formula>NOT(ISERROR(SEARCH("In Danger of Falling Behind Target",R64)))</formula>
    </cfRule>
    <cfRule type="containsText" dxfId="4313" priority="90" operator="containsText" text="On Track to be Achieved">
      <formula>NOT(ISERROR(SEARCH("On Track to be Achieved",R64)))</formula>
    </cfRule>
    <cfRule type="containsText" dxfId="4312" priority="91" operator="containsText" text="Fully Achieved">
      <formula>NOT(ISERROR(SEARCH("Fully Achieved",R64)))</formula>
    </cfRule>
  </conditionalFormatting>
  <conditionalFormatting sqref="R64:R77">
    <cfRule type="containsText" dxfId="4311" priority="78" operator="containsText" text="Update not Provided">
      <formula>NOT(ISERROR(SEARCH("Update not Provided",R64)))</formula>
    </cfRule>
    <cfRule type="containsText" dxfId="4310" priority="80" operator="containsText" text="Completed Behind Schedule">
      <formula>NOT(ISERROR(SEARCH("Completed Behind Schedule",R64)))</formula>
    </cfRule>
    <cfRule type="containsText" dxfId="4309" priority="81" operator="containsText" text="Off Target">
      <formula>NOT(ISERROR(SEARCH("Off Target",R64)))</formula>
    </cfRule>
    <cfRule type="containsText" dxfId="4308" priority="82" operator="containsText" text="In Danger of Falling Behind Target">
      <formula>NOT(ISERROR(SEARCH("In Danger of Falling Behind Target",R64)))</formula>
    </cfRule>
    <cfRule type="containsText" dxfId="4307" priority="83" operator="containsText" text="On Track to be Achieved">
      <formula>NOT(ISERROR(SEARCH("On Track to be Achieved",R64)))</formula>
    </cfRule>
    <cfRule type="containsText" dxfId="4306" priority="84" operator="containsText" text="Fully Achieved">
      <formula>NOT(ISERROR(SEARCH("Fully Achieved",R64)))</formula>
    </cfRule>
  </conditionalFormatting>
  <conditionalFormatting sqref="R64:R77">
    <cfRule type="containsText" dxfId="4305" priority="63" operator="containsText" text="Not Yet Due">
      <formula>NOT(ISERROR(SEARCH("Not Yet Due",R64)))</formula>
    </cfRule>
    <cfRule type="containsText" dxfId="4304" priority="68" operator="containsText" text="Deferred">
      <formula>NOT(ISERROR(SEARCH("Deferred",R64)))</formula>
    </cfRule>
    <cfRule type="containsText" dxfId="4303" priority="69" operator="containsText" text="Deleted">
      <formula>NOT(ISERROR(SEARCH("Deleted",R64)))</formula>
    </cfRule>
    <cfRule type="containsText" dxfId="4302" priority="74" operator="containsText" text="In Danger of Falling Behind Target">
      <formula>NOT(ISERROR(SEARCH("In Danger of Falling Behind Target",R64)))</formula>
    </cfRule>
    <cfRule type="containsText" dxfId="4301" priority="79" operator="containsText" text="Not yet due">
      <formula>NOT(ISERROR(SEARCH("Not yet due",R64)))</formula>
    </cfRule>
  </conditionalFormatting>
  <conditionalFormatting sqref="R64:R77">
    <cfRule type="containsText" dxfId="4300" priority="77" operator="containsText" text="Not yet due">
      <formula>NOT(ISERROR(SEARCH("Not yet due",R64)))</formula>
    </cfRule>
  </conditionalFormatting>
  <conditionalFormatting sqref="R64:R77">
    <cfRule type="containsText" dxfId="4299" priority="70" operator="containsText" text="Update not Provided">
      <formula>NOT(ISERROR(SEARCH("Update not Provided",R64)))</formula>
    </cfRule>
    <cfRule type="containsText" dxfId="4298" priority="71" operator="containsText" text="Not yet due">
      <formula>NOT(ISERROR(SEARCH("Not yet due",R64)))</formula>
    </cfRule>
    <cfRule type="containsText" dxfId="4297" priority="72" operator="containsText" text="Completed Behind Schedule">
      <formula>NOT(ISERROR(SEARCH("Completed Behind Schedule",R64)))</formula>
    </cfRule>
    <cfRule type="containsText" dxfId="4296" priority="73" operator="containsText" text="Off Target">
      <formula>NOT(ISERROR(SEARCH("Off Target",R64)))</formula>
    </cfRule>
    <cfRule type="containsText" dxfId="4295" priority="75" operator="containsText" text="On Track to be Achieved">
      <formula>NOT(ISERROR(SEARCH("On Track to be Achieved",R64)))</formula>
    </cfRule>
    <cfRule type="containsText" dxfId="4294" priority="76" operator="containsText" text="Fully Achieved">
      <formula>NOT(ISERROR(SEARCH("Fully Achieved",R64)))</formula>
    </cfRule>
  </conditionalFormatting>
  <conditionalFormatting sqref="R64:R77">
    <cfRule type="containsText" dxfId="4293" priority="64" operator="containsText" text="Deferred">
      <formula>NOT(ISERROR(SEARCH("Deferred",R64)))</formula>
    </cfRule>
    <cfRule type="containsText" dxfId="4292" priority="65" operator="containsText" text="Deleted">
      <formula>NOT(ISERROR(SEARCH("Deleted",R64)))</formula>
    </cfRule>
    <cfRule type="containsText" dxfId="4291" priority="66" operator="containsText" text="In Danger of Falling Behind Target">
      <formula>NOT(ISERROR(SEARCH("In Danger of Falling Behind Target",R64)))</formula>
    </cfRule>
    <cfRule type="containsText" dxfId="4290" priority="67" operator="containsText" text="Not yet due">
      <formula>NOT(ISERROR(SEARCH("Not yet due",R64)))</formula>
    </cfRule>
  </conditionalFormatting>
  <conditionalFormatting sqref="R79:R128">
    <cfRule type="containsText" dxfId="4289" priority="61" operator="containsText" text="Fully Achieved">
      <formula>NOT(ISERROR(SEARCH("Fully Achieved",R79)))</formula>
    </cfRule>
    <cfRule type="containsText" dxfId="4288" priority="62" operator="containsText" text="Fully Achieved">
      <formula>NOT(ISERROR(SEARCH("Fully Achieved",R79)))</formula>
    </cfRule>
  </conditionalFormatting>
  <conditionalFormatting sqref="R79:R128">
    <cfRule type="containsText" dxfId="4287" priority="54" operator="containsText" text="Update not Provided">
      <formula>NOT(ISERROR(SEARCH("Update not Provided",R79)))</formula>
    </cfRule>
    <cfRule type="containsText" dxfId="4286" priority="55" operator="containsText" text="Not yet due">
      <formula>NOT(ISERROR(SEARCH("Not yet due",R79)))</formula>
    </cfRule>
    <cfRule type="containsText" dxfId="4285" priority="56" operator="containsText" text="Completed Behind Schedule">
      <formula>NOT(ISERROR(SEARCH("Completed Behind Schedule",R79)))</formula>
    </cfRule>
    <cfRule type="containsText" dxfId="4284" priority="57" operator="containsText" text="Off Target">
      <formula>NOT(ISERROR(SEARCH("Off Target",R79)))</formula>
    </cfRule>
    <cfRule type="containsText" dxfId="4283" priority="58" operator="containsText" text="In Danger of Falling Behind Target">
      <formula>NOT(ISERROR(SEARCH("In Danger of Falling Behind Target",R79)))</formula>
    </cfRule>
    <cfRule type="containsText" dxfId="4282" priority="59" operator="containsText" text="On Track to be Achieved">
      <formula>NOT(ISERROR(SEARCH("On Track to be Achieved",R79)))</formula>
    </cfRule>
    <cfRule type="containsText" dxfId="4281" priority="60" operator="containsText" text="Fully Achieved">
      <formula>NOT(ISERROR(SEARCH("Fully Achieved",R79)))</formula>
    </cfRule>
  </conditionalFormatting>
  <conditionalFormatting sqref="R79:R128">
    <cfRule type="containsText" dxfId="4280" priority="47" operator="containsText" text="Update not Provided">
      <formula>NOT(ISERROR(SEARCH("Update not Provided",R79)))</formula>
    </cfRule>
    <cfRule type="containsText" dxfId="4279" priority="49" operator="containsText" text="Completed Behind Schedule">
      <formula>NOT(ISERROR(SEARCH("Completed Behind Schedule",R79)))</formula>
    </cfRule>
    <cfRule type="containsText" dxfId="4278" priority="50" operator="containsText" text="Off Target">
      <formula>NOT(ISERROR(SEARCH("Off Target",R79)))</formula>
    </cfRule>
    <cfRule type="containsText" dxfId="4277" priority="51" operator="containsText" text="In Danger of Falling Behind Target">
      <formula>NOT(ISERROR(SEARCH("In Danger of Falling Behind Target",R79)))</formula>
    </cfRule>
    <cfRule type="containsText" dxfId="4276" priority="52" operator="containsText" text="On Track to be Achieved">
      <formula>NOT(ISERROR(SEARCH("On Track to be Achieved",R79)))</formula>
    </cfRule>
    <cfRule type="containsText" dxfId="4275" priority="53" operator="containsText" text="Fully Achieved">
      <formula>NOT(ISERROR(SEARCH("Fully Achieved",R79)))</formula>
    </cfRule>
  </conditionalFormatting>
  <conditionalFormatting sqref="R79:R128">
    <cfRule type="containsText" dxfId="4274" priority="32" operator="containsText" text="Not Yet Due">
      <formula>NOT(ISERROR(SEARCH("Not Yet Due",R79)))</formula>
    </cfRule>
    <cfRule type="containsText" dxfId="4273" priority="37" operator="containsText" text="Deferred">
      <formula>NOT(ISERROR(SEARCH("Deferred",R79)))</formula>
    </cfRule>
    <cfRule type="containsText" dxfId="4272" priority="38" operator="containsText" text="Deleted">
      <formula>NOT(ISERROR(SEARCH("Deleted",R79)))</formula>
    </cfRule>
    <cfRule type="containsText" dxfId="4271" priority="43" operator="containsText" text="In Danger of Falling Behind Target">
      <formula>NOT(ISERROR(SEARCH("In Danger of Falling Behind Target",R79)))</formula>
    </cfRule>
    <cfRule type="containsText" dxfId="4270" priority="48" operator="containsText" text="Not yet due">
      <formula>NOT(ISERROR(SEARCH("Not yet due",R79)))</formula>
    </cfRule>
  </conditionalFormatting>
  <conditionalFormatting sqref="R79:R128">
    <cfRule type="containsText" dxfId="4269" priority="46" operator="containsText" text="Not yet due">
      <formula>NOT(ISERROR(SEARCH("Not yet due",R79)))</formula>
    </cfRule>
  </conditionalFormatting>
  <conditionalFormatting sqref="R79:R128">
    <cfRule type="containsText" dxfId="4268" priority="39" operator="containsText" text="Update not Provided">
      <formula>NOT(ISERROR(SEARCH("Update not Provided",R79)))</formula>
    </cfRule>
    <cfRule type="containsText" dxfId="4267" priority="40" operator="containsText" text="Not yet due">
      <formula>NOT(ISERROR(SEARCH("Not yet due",R79)))</formula>
    </cfRule>
    <cfRule type="containsText" dxfId="4266" priority="41" operator="containsText" text="Completed Behind Schedule">
      <formula>NOT(ISERROR(SEARCH("Completed Behind Schedule",R79)))</formula>
    </cfRule>
    <cfRule type="containsText" dxfId="4265" priority="42" operator="containsText" text="Off Target">
      <formula>NOT(ISERROR(SEARCH("Off Target",R79)))</formula>
    </cfRule>
    <cfRule type="containsText" dxfId="4264" priority="44" operator="containsText" text="On Track to be Achieved">
      <formula>NOT(ISERROR(SEARCH("On Track to be Achieved",R79)))</formula>
    </cfRule>
    <cfRule type="containsText" dxfId="4263" priority="45" operator="containsText" text="Fully Achieved">
      <formula>NOT(ISERROR(SEARCH("Fully Achieved",R79)))</formula>
    </cfRule>
  </conditionalFormatting>
  <conditionalFormatting sqref="R79:R128">
    <cfRule type="containsText" dxfId="4262" priority="33" operator="containsText" text="Deferred">
      <formula>NOT(ISERROR(SEARCH("Deferred",R79)))</formula>
    </cfRule>
    <cfRule type="containsText" dxfId="4261" priority="34" operator="containsText" text="Deleted">
      <formula>NOT(ISERROR(SEARCH("Deleted",R79)))</formula>
    </cfRule>
    <cfRule type="containsText" dxfId="4260" priority="35" operator="containsText" text="In Danger of Falling Behind Target">
      <formula>NOT(ISERROR(SEARCH("In Danger of Falling Behind Target",R79)))</formula>
    </cfRule>
    <cfRule type="containsText" dxfId="4259" priority="36" operator="containsText" text="Not yet due">
      <formula>NOT(ISERROR(SEARCH("Not yet due",R79)))</formula>
    </cfRule>
  </conditionalFormatting>
  <dataValidations xWindow="1274" yWindow="707" count="2">
    <dataValidation type="list" allowBlank="1" showInputMessage="1" showErrorMessage="1" sqref="V4:V128">
      <formula1>$A$161:$A$170</formula1>
    </dataValidation>
    <dataValidation type="list" allowBlank="1" showInputMessage="1" showErrorMessage="1" promptTitle="Is target on track?" prompt="Please choose an option from the drop down list that best describes the current situation for this target." sqref="R4:R62 R79:R128 H4:H128 R64:R77 M4:M128">
      <formula1>$A$179:$A$187</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3" activePane="bottomLeft" state="frozen"/>
      <selection pane="bottomLeft" activeCell="A61" sqref="A3:XFD61"/>
    </sheetView>
  </sheetViews>
  <sheetFormatPr defaultColWidth="9.140625" defaultRowHeight="15"/>
  <cols>
    <col min="1" max="1" width="12.85546875" style="35" customWidth="1"/>
    <col min="2" max="2" width="43.5703125" style="35" customWidth="1"/>
    <col min="3" max="3" width="28.42578125" style="45" customWidth="1"/>
    <col min="4" max="6" width="26.140625" style="35" customWidth="1"/>
    <col min="7" max="10" width="26.140625" style="35" hidden="1" customWidth="1"/>
    <col min="11" max="14" width="9.140625" style="34" customWidth="1"/>
    <col min="15" max="15" width="16.5703125" style="34" hidden="1" customWidth="1"/>
    <col min="16" max="19" width="9.140625" style="34" hidden="1" customWidth="1"/>
    <col min="20" max="20" width="24.85546875" style="34" hidden="1" customWidth="1"/>
    <col min="21" max="25" width="9.140625" style="34" hidden="1" customWidth="1"/>
    <col min="26" max="26" width="0" style="34" hidden="1" customWidth="1"/>
    <col min="27" max="46" width="9.140625" style="34"/>
    <col min="47" max="16384" width="9.140625" style="35"/>
  </cols>
  <sheetData>
    <row r="1" spans="1:50" s="226" customFormat="1" ht="24" customHeight="1" thickBot="1">
      <c r="A1" s="225" t="s">
        <v>62</v>
      </c>
      <c r="C1" s="227"/>
    </row>
    <row r="2" spans="1:50" s="197" customFormat="1" ht="61.5" thickTop="1">
      <c r="A2" s="203" t="s">
        <v>2</v>
      </c>
      <c r="B2" s="198" t="s">
        <v>0</v>
      </c>
      <c r="C2" s="198" t="s">
        <v>433</v>
      </c>
      <c r="D2" s="199" t="s">
        <v>6</v>
      </c>
      <c r="E2" s="199" t="s">
        <v>9</v>
      </c>
      <c r="F2" s="199" t="s">
        <v>7</v>
      </c>
      <c r="G2" s="199" t="s">
        <v>10</v>
      </c>
      <c r="H2" s="199" t="s">
        <v>8</v>
      </c>
      <c r="I2" s="199" t="s">
        <v>11</v>
      </c>
      <c r="J2" s="199" t="s">
        <v>12</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row>
    <row r="3" spans="1:50" s="55" customFormat="1" ht="25.5" hidden="1" customHeight="1">
      <c r="A3" s="191" t="s">
        <v>209</v>
      </c>
      <c r="B3" s="204"/>
      <c r="C3" s="193"/>
      <c r="D3" s="192"/>
      <c r="E3" s="192"/>
      <c r="F3" s="162"/>
      <c r="G3" s="147"/>
      <c r="H3" s="147"/>
      <c r="I3" s="147"/>
      <c r="J3" s="147"/>
      <c r="K3" s="141"/>
      <c r="L3" s="141"/>
      <c r="M3" s="141"/>
      <c r="N3" s="141"/>
      <c r="O3" s="142"/>
      <c r="P3" s="141"/>
      <c r="Q3" s="141"/>
      <c r="R3" s="141"/>
      <c r="S3" s="141"/>
      <c r="T3" s="141"/>
      <c r="U3" s="141"/>
      <c r="V3" s="141"/>
      <c r="W3" s="141"/>
      <c r="X3" s="141"/>
      <c r="Y3" s="141"/>
      <c r="Z3" s="141"/>
      <c r="AA3" s="141"/>
      <c r="AB3" s="143"/>
      <c r="AC3" s="144"/>
      <c r="AD3" s="145"/>
      <c r="AE3" s="145"/>
      <c r="AF3" s="145"/>
      <c r="AG3" s="146"/>
      <c r="AH3" s="146"/>
      <c r="AI3" s="146"/>
      <c r="AJ3" s="146"/>
      <c r="AK3" s="146"/>
      <c r="AL3" s="146"/>
      <c r="AM3" s="146"/>
      <c r="AN3" s="146"/>
      <c r="AO3" s="146"/>
      <c r="AP3" s="146"/>
      <c r="AQ3" s="146"/>
      <c r="AR3" s="146"/>
      <c r="AS3" s="146"/>
      <c r="AT3" s="146"/>
      <c r="AU3" s="146"/>
      <c r="AV3" s="146"/>
      <c r="AW3" s="146"/>
      <c r="AX3" s="146"/>
    </row>
    <row r="4" spans="1:50" ht="99.75" hidden="1" customHeight="1" thickBot="1">
      <c r="A4" s="187" t="str">
        <f>'1. ALL DATA'!A5</f>
        <v>VFM01</v>
      </c>
      <c r="B4" s="189" t="str">
        <f>'1. ALL DATA'!C5</f>
        <v>Set Budget for 2019/20</v>
      </c>
      <c r="C4" s="337" t="str">
        <f>'1. ALL DATA'!D5</f>
        <v>Set Budget for Council Approval
(February 2019)</v>
      </c>
      <c r="D4" s="190" t="str">
        <f>'1. ALL DATA'!H5</f>
        <v>Not yet due</v>
      </c>
      <c r="E4" s="453" t="s">
        <v>47</v>
      </c>
      <c r="F4" s="452" t="str">
        <f>'1. ALL DATA'!M5</f>
        <v>On Track to be Achieved</v>
      </c>
      <c r="G4" s="202"/>
      <c r="H4" s="137" t="str">
        <f>'1. ALL DATA'!R5</f>
        <v>Update not Provided</v>
      </c>
      <c r="I4" s="202"/>
      <c r="J4" s="137" t="str">
        <f>'1. ALL DATA'!V5</f>
        <v>Update not provided</v>
      </c>
      <c r="O4" s="41" t="s">
        <v>79</v>
      </c>
    </row>
    <row r="5" spans="1:50" ht="99.75" hidden="1" customHeight="1" thickTop="1" thickBot="1">
      <c r="A5" s="187" t="str">
        <f>'1. ALL DATA'!A6</f>
        <v>VFM02</v>
      </c>
      <c r="B5" s="189" t="str">
        <f>'1. ALL DATA'!C6</f>
        <v>Statement of Accounts</v>
      </c>
      <c r="C5" s="337" t="str">
        <f>'1. ALL DATA'!D6</f>
        <v>Submit Statement of Accounts by New Statutory Deadline 
(July 2018)</v>
      </c>
      <c r="D5" s="190" t="str">
        <f>'1. ALL DATA'!H6</f>
        <v>On Track to be Achieved</v>
      </c>
      <c r="E5" s="202" t="s">
        <v>227</v>
      </c>
      <c r="F5" s="190" t="str">
        <f>'1. ALL DATA'!M6</f>
        <v>Fully Achieved</v>
      </c>
      <c r="G5" s="202"/>
      <c r="H5" s="137" t="str">
        <f>'1. ALL DATA'!R6</f>
        <v>Update not Provided</v>
      </c>
      <c r="I5" s="202"/>
      <c r="J5" s="137" t="str">
        <f>'1. ALL DATA'!V6</f>
        <v>Update not provided</v>
      </c>
      <c r="O5" s="41" t="s">
        <v>80</v>
      </c>
      <c r="Y5" s="202" t="s">
        <v>227</v>
      </c>
    </row>
    <row r="6" spans="1:50" ht="99.75" hidden="1" customHeight="1" thickTop="1" thickBot="1">
      <c r="A6" s="187" t="str">
        <f>'1. ALL DATA'!A7</f>
        <v>VFM03</v>
      </c>
      <c r="B6" s="189" t="str">
        <f>'1. ALL DATA'!C7</f>
        <v>Responding to Significant Local Government Finance Changes and Assessing the Impact on the Council’s Financial Position</v>
      </c>
      <c r="C6" s="337" t="str">
        <f>'1. ALL DATA'!D7</f>
        <v>Activities Throughout the Year Reported in Line with the Timed Responses 
(March 2019)</v>
      </c>
      <c r="D6" s="190" t="str">
        <f>'1. ALL DATA'!H7</f>
        <v>On Track to be Achieved</v>
      </c>
      <c r="E6" s="202" t="s">
        <v>227</v>
      </c>
      <c r="F6" s="190" t="str">
        <f>'1. ALL DATA'!M7</f>
        <v>On Track to be Achieved</v>
      </c>
      <c r="G6" s="202"/>
      <c r="H6" s="137" t="str">
        <f>'1. ALL DATA'!R7</f>
        <v>Update not Provided</v>
      </c>
      <c r="I6" s="202"/>
      <c r="J6" s="137" t="str">
        <f>'1. ALL DATA'!V7</f>
        <v>Update not provided</v>
      </c>
      <c r="O6" s="41" t="s">
        <v>81</v>
      </c>
      <c r="T6" s="200"/>
      <c r="Y6" s="343" t="s">
        <v>225</v>
      </c>
    </row>
    <row r="7" spans="1:50" ht="96" hidden="1" thickTop="1" thickBot="1">
      <c r="A7" s="187" t="str">
        <f>'1. ALL DATA'!A8</f>
        <v>VFM04</v>
      </c>
      <c r="B7" s="189" t="str">
        <f>'1. ALL DATA'!C8</f>
        <v xml:space="preserve">Improve Finance Awareness with Members  </v>
      </c>
      <c r="C7" s="337" t="str">
        <f>'1. ALL DATA'!D8</f>
        <v>At Least 2 Briefings Delivered to Elected Members During the Year 
(March 2019)</v>
      </c>
      <c r="D7" s="190" t="str">
        <f>'1. ALL DATA'!H8</f>
        <v>On Track to be Achieved</v>
      </c>
      <c r="E7" s="202" t="s">
        <v>227</v>
      </c>
      <c r="F7" s="190" t="str">
        <f>'1. ALL DATA'!M8</f>
        <v>On Track to be Achieved</v>
      </c>
      <c r="G7" s="202"/>
      <c r="H7" s="137" t="str">
        <f>'1. ALL DATA'!R8</f>
        <v>Update not Provided</v>
      </c>
      <c r="I7" s="202"/>
      <c r="J7" s="137" t="str">
        <f>'1. ALL DATA'!V8</f>
        <v>Update not provided</v>
      </c>
      <c r="O7" s="42" t="s">
        <v>47</v>
      </c>
      <c r="T7" s="201" t="s">
        <v>225</v>
      </c>
    </row>
    <row r="8" spans="1:50" ht="99.75" hidden="1" customHeight="1" thickTop="1">
      <c r="A8" s="187" t="str">
        <f>'1. ALL DATA'!A9</f>
        <v>VFM05</v>
      </c>
      <c r="B8" s="189" t="str">
        <f>'1. ALL DATA'!C9</f>
        <v>Continuing to Improve the Value for Money of Council Services</v>
      </c>
      <c r="C8" s="337" t="str">
        <f>'1. ALL DATA'!D9</f>
        <v>Achieve Savings Targets as Stated in the Medium Term Financial Strategy 
(March 2019)</v>
      </c>
      <c r="D8" s="190" t="str">
        <f>'1. ALL DATA'!H9</f>
        <v>On Track to be Achieved</v>
      </c>
      <c r="E8" s="202" t="s">
        <v>227</v>
      </c>
      <c r="F8" s="190" t="str">
        <f>'1. ALL DATA'!M9</f>
        <v>On Track to be Achieved</v>
      </c>
      <c r="G8" s="202"/>
      <c r="H8" s="137" t="str">
        <f>'1. ALL DATA'!R9</f>
        <v>Update not Provided</v>
      </c>
      <c r="I8" s="202"/>
      <c r="J8" s="137" t="str">
        <f>'1. ALL DATA'!V9</f>
        <v>Update not provided</v>
      </c>
      <c r="T8" s="201" t="s">
        <v>226</v>
      </c>
    </row>
    <row r="9" spans="1:50" ht="99.75" hidden="1" customHeight="1">
      <c r="A9" s="187" t="str">
        <f>'1. ALL DATA'!A10</f>
        <v>VFM06</v>
      </c>
      <c r="B9" s="189" t="str">
        <f>'1. ALL DATA'!C10</f>
        <v>Continuing to Improve the Value for Money of Council Services</v>
      </c>
      <c r="C9" s="337" t="str">
        <f>'1. ALL DATA'!D10</f>
        <v>Conduct Budget Consultation 
(September 2018)</v>
      </c>
      <c r="D9" s="190" t="str">
        <f>'1. ALL DATA'!H10</f>
        <v>On Track to be Achieved</v>
      </c>
      <c r="E9" s="202" t="s">
        <v>227</v>
      </c>
      <c r="F9" s="190" t="str">
        <f>'1. ALL DATA'!M10</f>
        <v>Fully Achieved</v>
      </c>
      <c r="G9" s="202"/>
      <c r="H9" s="137" t="str">
        <f>'1. ALL DATA'!R10</f>
        <v>Update not Provided</v>
      </c>
      <c r="I9" s="202"/>
      <c r="J9" s="137" t="str">
        <f>'1. ALL DATA'!V10</f>
        <v>Update not provided</v>
      </c>
      <c r="T9" s="201" t="s">
        <v>227</v>
      </c>
    </row>
    <row r="10" spans="1:50" ht="99.75" hidden="1" customHeight="1">
      <c r="A10" s="187" t="str">
        <f>'1. ALL DATA'!A11</f>
        <v>VFM07</v>
      </c>
      <c r="B10" s="189" t="str">
        <f>'1. ALL DATA'!C11</f>
        <v>Continuing to Improve the Value for Money of Council Services</v>
      </c>
      <c r="C10" s="337" t="str">
        <f>'1. ALL DATA'!D11</f>
        <v>Review Payment of Fees for the Independent Remuneration Panel 
(March 2019)</v>
      </c>
      <c r="D10" s="190" t="str">
        <f>'1. ALL DATA'!H11</f>
        <v>Not yet due</v>
      </c>
      <c r="E10" s="453" t="s">
        <v>47</v>
      </c>
      <c r="F10" s="190" t="str">
        <f>'1. ALL DATA'!M11</f>
        <v>Not yet due</v>
      </c>
      <c r="G10" s="202"/>
      <c r="H10" s="137" t="str">
        <f>'1. ALL DATA'!R11</f>
        <v>Update not Provided</v>
      </c>
      <c r="I10" s="202"/>
      <c r="J10" s="137" t="str">
        <f>'1. ALL DATA'!V11</f>
        <v>Update not provided</v>
      </c>
    </row>
    <row r="11" spans="1:50" ht="99.75" hidden="1" customHeight="1">
      <c r="A11" s="187" t="str">
        <f>'1. ALL DATA'!A12</f>
        <v>VFM08</v>
      </c>
      <c r="B11" s="189" t="str">
        <f>'1. ALL DATA'!C12</f>
        <v>Continuing to Improve the Value for Money of Council Services</v>
      </c>
      <c r="C11" s="337" t="str">
        <f>'1. ALL DATA'!D12</f>
        <v>90% Satisfaction with the Corporate Contribution to the Strategic Leisure Management Project 
(March 2019)</v>
      </c>
      <c r="D11" s="190" t="str">
        <f>'1. ALL DATA'!H12</f>
        <v>Not yet due</v>
      </c>
      <c r="E11" s="453" t="s">
        <v>47</v>
      </c>
      <c r="F11" s="190" t="str">
        <f>'1. ALL DATA'!M12</f>
        <v>Not yet due</v>
      </c>
      <c r="G11" s="202"/>
      <c r="H11" s="137" t="str">
        <f>'1. ALL DATA'!R12</f>
        <v>Update not Provided</v>
      </c>
      <c r="I11" s="202"/>
      <c r="J11" s="137" t="str">
        <f>'1. ALL DATA'!V12</f>
        <v>Update not provided</v>
      </c>
    </row>
    <row r="12" spans="1:50" ht="99.75" hidden="1" customHeight="1">
      <c r="A12" s="187" t="str">
        <f>'1. ALL DATA'!A13</f>
        <v>VFM09</v>
      </c>
      <c r="B12" s="189" t="str">
        <f>'1. ALL DATA'!C13</f>
        <v>Continuing to Improve the Value for Money of Council Services</v>
      </c>
      <c r="C12" s="337" t="str">
        <f>'1. ALL DATA'!D13</f>
        <v>90% Satisfaction with the Corporate Contribution to the Accommodation Move Project 
(March 2019)</v>
      </c>
      <c r="D12" s="190" t="str">
        <f>'1. ALL DATA'!H13</f>
        <v>Not yet due</v>
      </c>
      <c r="E12" s="453" t="s">
        <v>47</v>
      </c>
      <c r="F12" s="190" t="str">
        <f>'1. ALL DATA'!M13</f>
        <v>Not yet due</v>
      </c>
      <c r="G12" s="202"/>
      <c r="H12" s="137" t="str">
        <f>'1. ALL DATA'!R13</f>
        <v>Update not Provided</v>
      </c>
      <c r="I12" s="202"/>
      <c r="J12" s="137" t="str">
        <f>'1. ALL DATA'!V13</f>
        <v>Update not provided</v>
      </c>
    </row>
    <row r="13" spans="1:50" ht="99.75" hidden="1" customHeight="1">
      <c r="A13" s="187" t="str">
        <f>'1. ALL DATA'!A14</f>
        <v>VFM10</v>
      </c>
      <c r="B13" s="189" t="str">
        <f>'1. ALL DATA'!C14</f>
        <v>Providing a Secure Virtual Working Environment and Raising Awareness with Elected Members</v>
      </c>
      <c r="C13" s="337" t="str">
        <f>'1. ALL DATA'!D14</f>
        <v>Security Arrangements to Meet Requirements of PSN (or Replacement) / PCIDSS and Member Briefing Undertaken 
(March 2019)</v>
      </c>
      <c r="D13" s="190" t="str">
        <f>'1. ALL DATA'!H14</f>
        <v>On Track to be Achieved</v>
      </c>
      <c r="E13" s="202" t="s">
        <v>227</v>
      </c>
      <c r="F13" s="190" t="str">
        <f>'1. ALL DATA'!M14</f>
        <v>On Track to be Achieved</v>
      </c>
      <c r="G13" s="202"/>
      <c r="H13" s="137" t="str">
        <f>'1. ALL DATA'!R14</f>
        <v>Update not Provided</v>
      </c>
      <c r="I13" s="201"/>
      <c r="J13" s="137" t="str">
        <f>'1. ALL DATA'!V14</f>
        <v>Update not provided</v>
      </c>
    </row>
    <row r="14" spans="1:50" ht="99.75" hidden="1" customHeight="1">
      <c r="A14" s="187" t="str">
        <f>'1. ALL DATA'!A15</f>
        <v>VFM11</v>
      </c>
      <c r="B14" s="189" t="str">
        <f>'1. ALL DATA'!C15</f>
        <v>Increasing Staffing Availability Through Reduced Sickness</v>
      </c>
      <c r="C14" s="337" t="str">
        <f>'1. ALL DATA'!D15</f>
        <v>Short Term Sickness Days Average: 2.95 days</v>
      </c>
      <c r="D14" s="190" t="str">
        <f>'1. ALL DATA'!H15</f>
        <v>On Track to be Achieved</v>
      </c>
      <c r="E14" s="202" t="s">
        <v>227</v>
      </c>
      <c r="F14" s="190" t="str">
        <f>'1. ALL DATA'!M15</f>
        <v>On Track to be Achieved</v>
      </c>
      <c r="G14" s="202"/>
      <c r="H14" s="137" t="str">
        <f>'1. ALL DATA'!R15</f>
        <v>Update not Provided</v>
      </c>
      <c r="I14" s="202"/>
      <c r="J14" s="137" t="str">
        <f>'1. ALL DATA'!V15</f>
        <v>Update not provided</v>
      </c>
    </row>
    <row r="15" spans="1:50" ht="99.75" hidden="1" customHeight="1">
      <c r="A15" s="187" t="str">
        <f>'1. ALL DATA'!A16</f>
        <v>VFM12</v>
      </c>
      <c r="B15" s="189" t="str">
        <f>'1. ALL DATA'!C16</f>
        <v>Continuing to Meet Public Sector Equality Duties</v>
      </c>
      <c r="C15" s="337" t="str">
        <f>'1. ALL DATA'!D16</f>
        <v>Review of Single Equality Scheme Complete
(July 2018)</v>
      </c>
      <c r="D15" s="190" t="str">
        <f>'1. ALL DATA'!H16</f>
        <v>On Track to be Achieved</v>
      </c>
      <c r="E15" s="202" t="s">
        <v>227</v>
      </c>
      <c r="F15" s="190" t="str">
        <f>'1. ALL DATA'!M16</f>
        <v>Fully Achieved</v>
      </c>
      <c r="G15" s="202"/>
      <c r="H15" s="137" t="str">
        <f>'1. ALL DATA'!R16</f>
        <v>Update not Provided</v>
      </c>
      <c r="I15" s="202"/>
      <c r="J15" s="137" t="str">
        <f>'1. ALL DATA'!V16</f>
        <v>Update not provided</v>
      </c>
    </row>
    <row r="16" spans="1:50" ht="99.75" hidden="1" customHeight="1">
      <c r="A16" s="187" t="str">
        <f>'1. ALL DATA'!A17</f>
        <v>VFM13</v>
      </c>
      <c r="B16" s="189" t="str">
        <f>'1. ALL DATA'!C17</f>
        <v>Improve On The Average Time To Pay Creditors</v>
      </c>
      <c r="C16" s="337" t="str">
        <f>'1. ALL DATA'!D17</f>
        <v>Average Time to Pay Creditors: 
13 days</v>
      </c>
      <c r="D16" s="190" t="str">
        <f>'1. ALL DATA'!H17</f>
        <v>On Track to be Achieved</v>
      </c>
      <c r="E16" s="202" t="s">
        <v>227</v>
      </c>
      <c r="F16" s="190" t="str">
        <f>'1. ALL DATA'!M17</f>
        <v>On Track to be Achieved</v>
      </c>
      <c r="G16" s="202"/>
      <c r="H16" s="137" t="str">
        <f>'1. ALL DATA'!R17</f>
        <v>Update not Provided</v>
      </c>
      <c r="I16" s="202"/>
      <c r="J16" s="137" t="str">
        <f>'1. ALL DATA'!V17</f>
        <v>Update not provided</v>
      </c>
    </row>
    <row r="17" spans="1:10" ht="99.75" hidden="1" customHeight="1">
      <c r="A17" s="187" t="str">
        <f>'1. ALL DATA'!A18</f>
        <v>VFM14</v>
      </c>
      <c r="B17" s="189" t="str">
        <f>'1. ALL DATA'!C18</f>
        <v xml:space="preserve">Legal and Assets </v>
      </c>
      <c r="C17" s="337" t="str">
        <f>'1. ALL DATA'!D18</f>
        <v>Introduce the Policies and Procedures Necessary to Ensure Compliance with the General Data Protection Regulations 
(May 2018)</v>
      </c>
      <c r="D17" s="190" t="str">
        <f>'1. ALL DATA'!H18</f>
        <v>Fully Achieved</v>
      </c>
      <c r="E17" s="202" t="s">
        <v>227</v>
      </c>
      <c r="F17" s="190" t="str">
        <f>'1. ALL DATA'!M18</f>
        <v>Fully Achieved</v>
      </c>
      <c r="G17" s="202"/>
      <c r="H17" s="137" t="str">
        <f>'1. ALL DATA'!R18</f>
        <v>Update not Provided</v>
      </c>
      <c r="I17" s="202"/>
      <c r="J17" s="137" t="str">
        <f>'1. ALL DATA'!V18</f>
        <v>Update not provided</v>
      </c>
    </row>
    <row r="18" spans="1:10" ht="99.75" hidden="1" customHeight="1">
      <c r="A18" s="187" t="str">
        <f>'1. ALL DATA'!A19</f>
        <v>VFM15</v>
      </c>
      <c r="B18" s="189" t="str">
        <f>'1. ALL DATA'!C19</f>
        <v xml:space="preserve">Legal and Assets </v>
      </c>
      <c r="C18" s="337" t="str">
        <f>'1. ALL DATA'!D19</f>
        <v>Condition Survey Commissioned in Respect of the Canal Street Industrial Units 
(October 2018)</v>
      </c>
      <c r="D18" s="190" t="str">
        <f>'1. ALL DATA'!H19</f>
        <v>On Track to be Achieved</v>
      </c>
      <c r="E18" s="202" t="s">
        <v>227</v>
      </c>
      <c r="F18" s="190" t="str">
        <f>'1. ALL DATA'!M19</f>
        <v>Fully Achieved</v>
      </c>
      <c r="G18" s="202"/>
      <c r="H18" s="137" t="str">
        <f>'1. ALL DATA'!R19</f>
        <v>Update not Provided</v>
      </c>
      <c r="I18" s="202"/>
      <c r="J18" s="137" t="str">
        <f>'1. ALL DATA'!V19</f>
        <v>Update not provided</v>
      </c>
    </row>
    <row r="19" spans="1:10" ht="99.75" hidden="1" customHeight="1">
      <c r="A19" s="187" t="str">
        <f>'1. ALL DATA'!A20</f>
        <v>VFM16</v>
      </c>
      <c r="B19" s="189" t="str">
        <f>'1. ALL DATA'!C20</f>
        <v>Leisure and Cultural Service Delivery Review</v>
      </c>
      <c r="C19" s="337" t="str">
        <f>'1. ALL DATA'!D20</f>
        <v>Progress the Project in Line With Key Milestones, Providing Quarterly Updates 
(March 2019)</v>
      </c>
      <c r="D19" s="190" t="str">
        <f>'1. ALL DATA'!H20</f>
        <v>On Track to be Achieved</v>
      </c>
      <c r="E19" s="202" t="s">
        <v>227</v>
      </c>
      <c r="F19" s="190" t="str">
        <f>'1. ALL DATA'!M20</f>
        <v>On Track to be Achieved</v>
      </c>
      <c r="G19" s="202"/>
      <c r="H19" s="137" t="str">
        <f>'1. ALL DATA'!R20</f>
        <v>Update not Provided</v>
      </c>
      <c r="I19" s="202"/>
      <c r="J19" s="137" t="str">
        <f>'1. ALL DATA'!V20</f>
        <v>Update not provided</v>
      </c>
    </row>
    <row r="20" spans="1:10" ht="99.75" hidden="1" customHeight="1">
      <c r="A20" s="187" t="str">
        <f>'1. ALL DATA'!A21</f>
        <v>VFM17</v>
      </c>
      <c r="B20" s="189" t="str">
        <f>'1. ALL DATA'!C21</f>
        <v>Leisure and Cultural Service Delivery Review</v>
      </c>
      <c r="C20" s="337" t="str">
        <f>'1. ALL DATA'!D21</f>
        <v>Establish a Contracts and Strategic Leisure Team 
(September 2018)</v>
      </c>
      <c r="D20" s="190" t="str">
        <f>'1. ALL DATA'!H21</f>
        <v>Not yet due</v>
      </c>
      <c r="E20" s="453" t="s">
        <v>47</v>
      </c>
      <c r="F20" s="190" t="str">
        <f>'1. ALL DATA'!M21</f>
        <v>Off Target</v>
      </c>
      <c r="G20" s="202"/>
      <c r="H20" s="137" t="str">
        <f>'1. ALL DATA'!R21</f>
        <v>Update not Provided</v>
      </c>
      <c r="I20" s="202"/>
      <c r="J20" s="137" t="str">
        <f>'1. ALL DATA'!V21</f>
        <v>Update not provided</v>
      </c>
    </row>
    <row r="21" spans="1:10" ht="99.75" hidden="1" customHeight="1">
      <c r="A21" s="187" t="str">
        <f>'1. ALL DATA'!A22</f>
        <v>VFM18</v>
      </c>
      <c r="B21" s="189" t="str">
        <f>'1. ALL DATA'!C22</f>
        <v>Leisure and Cultural Service Delivery Review</v>
      </c>
      <c r="C21" s="337" t="str">
        <f>'1. ALL DATA'!D22</f>
        <v>Commence the Monitoring of the Delivery of Cultural Services in Line With the Agreed Contract(s) 
(Quarter 3 2018/19)</v>
      </c>
      <c r="D21" s="190" t="str">
        <f>'1. ALL DATA'!H22</f>
        <v>Not yet due</v>
      </c>
      <c r="E21" s="453" t="s">
        <v>47</v>
      </c>
      <c r="F21" s="190" t="str">
        <f>'1. ALL DATA'!M22</f>
        <v>On Track to be Achieved</v>
      </c>
      <c r="G21" s="202"/>
      <c r="H21" s="137" t="str">
        <f>'1. ALL DATA'!R22</f>
        <v>Update not Provided</v>
      </c>
      <c r="I21" s="202"/>
      <c r="J21" s="137" t="str">
        <f>'1. ALL DATA'!V22</f>
        <v>Update not provided</v>
      </c>
    </row>
    <row r="22" spans="1:10" ht="99.75" hidden="1" customHeight="1">
      <c r="A22" s="187" t="str">
        <f>'1. ALL DATA'!A23</f>
        <v>VFM19</v>
      </c>
      <c r="B22" s="189" t="str">
        <f>'1. ALL DATA'!C23</f>
        <v xml:space="preserve">Improve Awareness of ESBC Venues and Initiatives </v>
      </c>
      <c r="C22" s="337" t="str">
        <f>'1. ALL DATA'!D23</f>
        <v>Deliver a Minimum of 2 Town Centre Events in Conjunction With Local Partners 
(October 2018)</v>
      </c>
      <c r="D22" s="190" t="str">
        <f>'1. ALL DATA'!H23</f>
        <v>On Track to be Achieved</v>
      </c>
      <c r="E22" s="202" t="s">
        <v>227</v>
      </c>
      <c r="F22" s="190" t="str">
        <f>'1. ALL DATA'!M23</f>
        <v>Fully Achieved</v>
      </c>
      <c r="G22" s="202"/>
      <c r="H22" s="137" t="str">
        <f>'1. ALL DATA'!R23</f>
        <v>Update not Provided</v>
      </c>
      <c r="I22" s="202"/>
      <c r="J22" s="137" t="str">
        <f>'1. ALL DATA'!V23</f>
        <v>Update not provided</v>
      </c>
    </row>
    <row r="23" spans="1:10" ht="99.75" hidden="1" customHeight="1">
      <c r="A23" s="187" t="str">
        <f>'1. ALL DATA'!A24</f>
        <v>VFM20</v>
      </c>
      <c r="B23" s="189" t="str">
        <f>'1. ALL DATA'!C24</f>
        <v>Improve Awareness of ESBC Venues and Initiatives</v>
      </c>
      <c r="C23" s="337" t="str">
        <f>'1. ALL DATA'!D24</f>
        <v>Attend a Minimum of 4 “Outreach” Days (1 Per Quarter) to Raise the Profile of the Council’s Services</v>
      </c>
      <c r="D23" s="190" t="str">
        <f>'1. ALL DATA'!H24</f>
        <v>On Track to be Achieved</v>
      </c>
      <c r="E23" s="202" t="s">
        <v>227</v>
      </c>
      <c r="F23" s="190" t="str">
        <f>'1. ALL DATA'!M24</f>
        <v>Fully Achieved</v>
      </c>
      <c r="G23" s="202"/>
      <c r="H23" s="137" t="str">
        <f>'1. ALL DATA'!R24</f>
        <v>Update not Provided</v>
      </c>
      <c r="I23" s="202"/>
      <c r="J23" s="137" t="str">
        <f>'1. ALL DATA'!V24</f>
        <v>Update not provided</v>
      </c>
    </row>
    <row r="24" spans="1:10" ht="99.75" hidden="1" customHeight="1">
      <c r="A24" s="187" t="str">
        <f>'1. ALL DATA'!A25</f>
        <v>VFM21</v>
      </c>
      <c r="B24" s="189" t="str">
        <f>'1. ALL DATA'!C25</f>
        <v xml:space="preserve">Improvements to the Brewhouse Facilities </v>
      </c>
      <c r="C24" s="337" t="str">
        <f>'1. ALL DATA'!D25</f>
        <v>Investigate The Feasibility Of Securing External Funding To Further Develop And Improve The Brewhouse Facilities
(July 2018)</v>
      </c>
      <c r="D24" s="190" t="str">
        <f>'1. ALL DATA'!H25</f>
        <v>On Track to be Achieved</v>
      </c>
      <c r="E24" s="202" t="s">
        <v>227</v>
      </c>
      <c r="F24" s="190" t="str">
        <f>'1. ALL DATA'!M25</f>
        <v>Fully Achieved</v>
      </c>
      <c r="G24" s="202"/>
      <c r="H24" s="137" t="str">
        <f>'1. ALL DATA'!R25</f>
        <v>Update not Provided</v>
      </c>
      <c r="I24" s="202"/>
      <c r="J24" s="137" t="str">
        <f>'1. ALL DATA'!V25</f>
        <v>Update not provided</v>
      </c>
    </row>
    <row r="25" spans="1:10" ht="99.75" hidden="1" customHeight="1">
      <c r="A25" s="187" t="str">
        <f>'1. ALL DATA'!A26</f>
        <v>VFM22</v>
      </c>
      <c r="B25" s="189" t="str">
        <f>'1. ALL DATA'!C26</f>
        <v>Improve Efficiency in Repairs, Maintenance and Adaptation Works Procurement</v>
      </c>
      <c r="C25" s="337" t="str">
        <f>'1. ALL DATA'!D26</f>
        <v>New Contract With an External Building Services Contractor Commences
(June 2018)</v>
      </c>
      <c r="D25" s="190" t="str">
        <f>'1. ALL DATA'!H26</f>
        <v>Fully Achieved</v>
      </c>
      <c r="E25" s="202" t="s">
        <v>227</v>
      </c>
      <c r="F25" s="190" t="str">
        <f>'1. ALL DATA'!M26</f>
        <v>Fully Achieved</v>
      </c>
      <c r="G25" s="202"/>
      <c r="H25" s="137" t="str">
        <f>'1. ALL DATA'!R26</f>
        <v>Update not Provided</v>
      </c>
      <c r="I25" s="202"/>
      <c r="J25" s="137" t="str">
        <f>'1. ALL DATA'!V26</f>
        <v>Update not provided</v>
      </c>
    </row>
    <row r="26" spans="1:10" ht="99.75" hidden="1" customHeight="1">
      <c r="A26" s="187" t="str">
        <f>'1. ALL DATA'!A27</f>
        <v>VFM23</v>
      </c>
      <c r="B26" s="189" t="str">
        <f>'1. ALL DATA'!C27</f>
        <v>Maintaining a Strong Building Consultancy Service</v>
      </c>
      <c r="C26" s="337" t="str">
        <f>'1. ALL DATA'!D27</f>
        <v>Ensuring Site Inspections are Undertaken Within 1 Day of Notification:
95%</v>
      </c>
      <c r="D26" s="190" t="str">
        <f>'1. ALL DATA'!H27</f>
        <v>On Track to be Achieved</v>
      </c>
      <c r="E26" s="202" t="s">
        <v>227</v>
      </c>
      <c r="F26" s="190" t="str">
        <f>'1. ALL DATA'!M27</f>
        <v>On Track to be Achieved</v>
      </c>
      <c r="G26" s="202"/>
      <c r="H26" s="137" t="str">
        <f>'1. ALL DATA'!R27</f>
        <v>Update not Provided</v>
      </c>
      <c r="I26" s="202"/>
      <c r="J26" s="137" t="str">
        <f>'1. ALL DATA'!V27</f>
        <v>Update not provided</v>
      </c>
    </row>
    <row r="27" spans="1:10" ht="99.75" hidden="1" customHeight="1">
      <c r="A27" s="187" t="str">
        <f>'1. ALL DATA'!A28</f>
        <v>VFM24</v>
      </c>
      <c r="B27" s="189" t="str">
        <f>'1. ALL DATA'!C28</f>
        <v>Maintaining A Strong Building Consultancy Service</v>
      </c>
      <c r="C27" s="337" t="str">
        <f>'1. ALL DATA'!D28</f>
        <v>Identify a Mechanism for Monitoring Customer Satisfaction and Establish Baseline Level
(March 2019)</v>
      </c>
      <c r="D27" s="190" t="str">
        <f>'1. ALL DATA'!H28</f>
        <v>On Track to be Achieved</v>
      </c>
      <c r="E27" s="202" t="s">
        <v>227</v>
      </c>
      <c r="F27" s="190" t="str">
        <f>'1. ALL DATA'!M28</f>
        <v>On Track to be Achieved</v>
      </c>
      <c r="G27" s="201"/>
      <c r="H27" s="137" t="str">
        <f>'1. ALL DATA'!R28</f>
        <v>Update not Provided</v>
      </c>
      <c r="I27" s="202"/>
      <c r="J27" s="137" t="str">
        <f>'1. ALL DATA'!V28</f>
        <v>Update not provided</v>
      </c>
    </row>
    <row r="28" spans="1:10" ht="99.75" hidden="1" customHeight="1">
      <c r="A28" s="187" t="str">
        <f>'1. ALL DATA'!A29</f>
        <v>VFM25</v>
      </c>
      <c r="B28" s="189" t="str">
        <f>'1. ALL DATA'!C29</f>
        <v xml:space="preserve">Smarter Working Initiatives </v>
      </c>
      <c r="C28" s="337" t="str">
        <f>'1. ALL DATA'!D29</f>
        <v>Review Smarter Waste Collection Business Plan 
(November 2018)</v>
      </c>
      <c r="D28" s="190" t="str">
        <f>'1. ALL DATA'!H29</f>
        <v>On Track to be Achieved</v>
      </c>
      <c r="E28" s="202" t="s">
        <v>227</v>
      </c>
      <c r="F28" s="190" t="str">
        <f>'1. ALL DATA'!M29</f>
        <v>On Track to be Achieved</v>
      </c>
      <c r="G28" s="202"/>
      <c r="H28" s="137" t="str">
        <f>'1. ALL DATA'!R29</f>
        <v>Update not Provided</v>
      </c>
      <c r="I28" s="202"/>
      <c r="J28" s="137" t="str">
        <f>'1. ALL DATA'!V29</f>
        <v>Update not provided</v>
      </c>
    </row>
    <row r="29" spans="1:10" ht="99.75" hidden="1" customHeight="1">
      <c r="A29" s="187" t="str">
        <f>'1. ALL DATA'!A30</f>
        <v>VFM26</v>
      </c>
      <c r="B29" s="189" t="str">
        <f>'1. ALL DATA'!C30</f>
        <v>Smarter Working Initiatives</v>
      </c>
      <c r="C29" s="337" t="str">
        <f>'1. ALL DATA'!D30</f>
        <v>Review of Street Cleaning Operations Complete
(January 2019)</v>
      </c>
      <c r="D29" s="190" t="str">
        <f>'1. ALL DATA'!H30</f>
        <v>Not yet due</v>
      </c>
      <c r="E29" s="453" t="s">
        <v>47</v>
      </c>
      <c r="F29" s="190" t="str">
        <f>'1. ALL DATA'!M30</f>
        <v>Not yet due</v>
      </c>
      <c r="G29" s="202"/>
      <c r="H29" s="137" t="str">
        <f>'1. ALL DATA'!R30</f>
        <v>Update not Provided</v>
      </c>
      <c r="I29" s="202"/>
      <c r="J29" s="137" t="str">
        <f>'1. ALL DATA'!V30</f>
        <v>Update not provided</v>
      </c>
    </row>
    <row r="30" spans="1:10" ht="99.75" hidden="1" customHeight="1">
      <c r="A30" s="187" t="str">
        <f>'1. ALL DATA'!A31</f>
        <v>VFM27</v>
      </c>
      <c r="B30" s="189" t="str">
        <f>'1. ALL DATA'!C31</f>
        <v>Smarter Working Initiatives</v>
      </c>
      <c r="C30" s="337" t="str">
        <f>'1. ALL DATA'!D31</f>
        <v>Review Public Toilet Provision
(April 2018)</v>
      </c>
      <c r="D30" s="190" t="str">
        <f>'1. ALL DATA'!H31</f>
        <v>Fully Achieved</v>
      </c>
      <c r="E30" s="202" t="s">
        <v>227</v>
      </c>
      <c r="F30" s="190" t="str">
        <f>'1. ALL DATA'!M31</f>
        <v>Fully Achieved</v>
      </c>
      <c r="G30" s="344"/>
      <c r="H30" s="137" t="str">
        <f>'1. ALL DATA'!R31</f>
        <v>Update not Provided</v>
      </c>
      <c r="I30" s="202"/>
      <c r="J30" s="137" t="str">
        <f>'1. ALL DATA'!V31</f>
        <v>Update not provided</v>
      </c>
    </row>
    <row r="31" spans="1:10" ht="99.75" hidden="1" customHeight="1">
      <c r="A31" s="187" t="str">
        <f>'1. ALL DATA'!A32</f>
        <v>VFM28</v>
      </c>
      <c r="B31" s="189" t="str">
        <f>'1. ALL DATA'!C32</f>
        <v>Minimise The Number Of Missed Bin Collections</v>
      </c>
      <c r="C31" s="337" t="str">
        <f>'1. ALL DATA'!D32</f>
        <v>1.5 missed bins per 10,000 collections</v>
      </c>
      <c r="D31" s="190" t="str">
        <f>'1. ALL DATA'!H32</f>
        <v>Off Target</v>
      </c>
      <c r="E31" s="202" t="s">
        <v>227</v>
      </c>
      <c r="F31" s="190" t="str">
        <f>'1. ALL DATA'!M32</f>
        <v>Off Target</v>
      </c>
      <c r="G31" s="202"/>
      <c r="H31" s="137" t="str">
        <f>'1. ALL DATA'!R32</f>
        <v>Update not Provided</v>
      </c>
      <c r="I31" s="202"/>
      <c r="J31" s="137" t="str">
        <f>'1. ALL DATA'!V32</f>
        <v>Update not provided</v>
      </c>
    </row>
    <row r="32" spans="1:10" ht="99.75" hidden="1" customHeight="1">
      <c r="A32" s="187" t="str">
        <f>'1. ALL DATA'!A33</f>
        <v>VFM29</v>
      </c>
      <c r="B32" s="189" t="str">
        <f>'1. ALL DATA'!C33</f>
        <v>Deliver A High Quality Environmental Service</v>
      </c>
      <c r="C32" s="337" t="str">
        <f>'1. ALL DATA'!D33</f>
        <v>Resolve 100% of Customer Requests for Repaired or Replacement Bin Requests Within 5 Working Days 
(March 2019)</v>
      </c>
      <c r="D32" s="190" t="str">
        <f>'1. ALL DATA'!H33</f>
        <v>On Track to be Achieved</v>
      </c>
      <c r="E32" s="202" t="s">
        <v>227</v>
      </c>
      <c r="F32" s="190" t="str">
        <f>'1. ALL DATA'!M33</f>
        <v>On Track to be Achieved</v>
      </c>
      <c r="G32" s="202"/>
      <c r="H32" s="137" t="str">
        <f>'1. ALL DATA'!R33</f>
        <v>Update not Provided</v>
      </c>
      <c r="I32" s="202"/>
      <c r="J32" s="137" t="str">
        <f>'1. ALL DATA'!V33</f>
        <v>Update not provided</v>
      </c>
    </row>
    <row r="33" spans="1:10" ht="99.75" hidden="1" customHeight="1">
      <c r="A33" s="187" t="str">
        <f>'1. ALL DATA'!A34</f>
        <v>VFM30</v>
      </c>
      <c r="B33" s="189" t="str">
        <f>'1. ALL DATA'!C34</f>
        <v xml:space="preserve">Work In Partnership To Minimise Costs And Maximise Waste And Recycling Opportunities </v>
      </c>
      <c r="C33" s="337" t="str">
        <f>'1. ALL DATA'!D34</f>
        <v>2 Performance Reports Per Year on JWMB / Partnership Working</v>
      </c>
      <c r="D33" s="190" t="str">
        <f>'1. ALL DATA'!H34</f>
        <v>Not yet due</v>
      </c>
      <c r="E33" s="453" t="s">
        <v>47</v>
      </c>
      <c r="F33" s="190" t="str">
        <f>'1. ALL DATA'!M34</f>
        <v>Not yet due</v>
      </c>
      <c r="G33" s="202"/>
      <c r="H33" s="137" t="str">
        <f>'1. ALL DATA'!R34</f>
        <v>Update not Provided</v>
      </c>
      <c r="I33" s="202"/>
      <c r="J33" s="137" t="str">
        <f>'1. ALL DATA'!V34</f>
        <v>Update not provided</v>
      </c>
    </row>
    <row r="34" spans="1:10" ht="99.75" hidden="1" customHeight="1">
      <c r="A34" s="187" t="str">
        <f>'1. ALL DATA'!A35</f>
        <v>VFM31</v>
      </c>
      <c r="B34" s="189" t="str">
        <f>'1. ALL DATA'!C35</f>
        <v xml:space="preserve">Improve Planning Awareness with Members  </v>
      </c>
      <c r="C34" s="337" t="str">
        <f>'1. ALL DATA'!D35</f>
        <v>At Least 2 Briefings Delivered to Elected Members During the Year 
(March 2019)</v>
      </c>
      <c r="D34" s="190" t="str">
        <f>'1. ALL DATA'!H35</f>
        <v>On Track to be Achieved</v>
      </c>
      <c r="E34" s="202" t="s">
        <v>227</v>
      </c>
      <c r="F34" s="190" t="str">
        <f>'1. ALL DATA'!M35</f>
        <v>On Track to be Achieved</v>
      </c>
      <c r="G34" s="202"/>
      <c r="H34" s="137" t="str">
        <f>'1. ALL DATA'!R35</f>
        <v>Update not Provided</v>
      </c>
      <c r="I34" s="202"/>
      <c r="J34" s="137" t="str">
        <f>'1. ALL DATA'!V35</f>
        <v>Update not provided</v>
      </c>
    </row>
    <row r="35" spans="1:10" ht="99.75" hidden="1" customHeight="1">
      <c r="A35" s="187" t="str">
        <f>'1. ALL DATA'!A36</f>
        <v>VFM32</v>
      </c>
      <c r="B35" s="189" t="str">
        <f>'1. ALL DATA'!C36</f>
        <v>Continue to Develop SMARTER Working Practices for Planning</v>
      </c>
      <c r="C35" s="337" t="str">
        <f>'1. ALL DATA'!D36</f>
        <v>Introduce the New Charging Regime 
(April 2018)</v>
      </c>
      <c r="D35" s="190" t="str">
        <f>'1. ALL DATA'!H36</f>
        <v>Fully Achieved</v>
      </c>
      <c r="E35" s="202" t="s">
        <v>227</v>
      </c>
      <c r="F35" s="190" t="str">
        <f>'1. ALL DATA'!M36</f>
        <v>Fully Achieved</v>
      </c>
      <c r="G35" s="202"/>
      <c r="H35" s="137" t="str">
        <f>'1. ALL DATA'!R36</f>
        <v>Update not Provided</v>
      </c>
      <c r="I35" s="202"/>
      <c r="J35" s="137" t="str">
        <f>'1. ALL DATA'!V36</f>
        <v>Update not provided</v>
      </c>
    </row>
    <row r="36" spans="1:10" ht="99.75" hidden="1" customHeight="1">
      <c r="A36" s="187" t="str">
        <f>'1. ALL DATA'!A37</f>
        <v>VFM33</v>
      </c>
      <c r="B36" s="189" t="str">
        <f>'1. ALL DATA'!C37</f>
        <v>Continue to Develop SMARTER Working Practices for Planning</v>
      </c>
      <c r="C36" s="337" t="str">
        <f>'1. ALL DATA'!D37</f>
        <v>Seek to Identify Any Other Commercialisation Opportunities 
(December 2018)</v>
      </c>
      <c r="D36" s="190" t="str">
        <f>'1. ALL DATA'!H37</f>
        <v>Not yet due</v>
      </c>
      <c r="E36" s="453" t="s">
        <v>47</v>
      </c>
      <c r="F36" s="190" t="str">
        <f>'1. ALL DATA'!M37</f>
        <v>On Track to be Achieved</v>
      </c>
      <c r="G36" s="202"/>
      <c r="H36" s="137" t="str">
        <f>'1. ALL DATA'!R37</f>
        <v>Update not Provided</v>
      </c>
      <c r="I36" s="202"/>
      <c r="J36" s="137" t="str">
        <f>'1. ALL DATA'!V37</f>
        <v>Update not provided</v>
      </c>
    </row>
    <row r="37" spans="1:10" ht="99.75" hidden="1" customHeight="1">
      <c r="A37" s="187" t="str">
        <f>'1. ALL DATA'!A38</f>
        <v>VFM34</v>
      </c>
      <c r="B37" s="189" t="str">
        <f>'1. ALL DATA'!C38</f>
        <v>Continue to Develop SMARTER Working Practices for Planning</v>
      </c>
      <c r="C37" s="337" t="str">
        <f>'1. ALL DATA'!D38</f>
        <v>Investigate and Report on the use of Permission in Principle (PiP) 
(September 2018)</v>
      </c>
      <c r="D37" s="190" t="str">
        <f>'1. ALL DATA'!H38</f>
        <v>On Track to be Achieved</v>
      </c>
      <c r="E37" s="202" t="s">
        <v>227</v>
      </c>
      <c r="F37" s="190" t="str">
        <f>'1. ALL DATA'!M38</f>
        <v>Fully Achieved</v>
      </c>
      <c r="G37" s="202"/>
      <c r="H37" s="137" t="str">
        <f>'1. ALL DATA'!R38</f>
        <v>Update not Provided</v>
      </c>
      <c r="I37" s="202"/>
      <c r="J37" s="137" t="str">
        <f>'1. ALL DATA'!V38</f>
        <v>Update not provided</v>
      </c>
    </row>
    <row r="38" spans="1:10" ht="99.75" hidden="1" customHeight="1">
      <c r="A38" s="187" t="str">
        <f>'1. ALL DATA'!A39</f>
        <v>VFM35</v>
      </c>
      <c r="B38" s="189" t="str">
        <f>'1. ALL DATA'!C39</f>
        <v>Continue to Develop SMARTER Working Practices for Planning</v>
      </c>
      <c r="C38" s="337" t="str">
        <f>'1. ALL DATA'!D39</f>
        <v>Digitised Planning Information Progress Report
(March 2019)</v>
      </c>
      <c r="D38" s="190" t="str">
        <f>'1. ALL DATA'!H39</f>
        <v>Not yet due</v>
      </c>
      <c r="E38" s="453" t="s">
        <v>47</v>
      </c>
      <c r="F38" s="190" t="str">
        <f>'1. ALL DATA'!M39</f>
        <v>On Track to be Achieved</v>
      </c>
      <c r="G38" s="202"/>
      <c r="H38" s="137" t="str">
        <f>'1. ALL DATA'!R39</f>
        <v>Update not Provided</v>
      </c>
      <c r="I38" s="202"/>
      <c r="J38" s="137" t="str">
        <f>'1. ALL DATA'!V39</f>
        <v>Update not provided</v>
      </c>
    </row>
    <row r="39" spans="1:10" ht="99.75" hidden="1" customHeight="1">
      <c r="A39" s="187" t="str">
        <f>'1. ALL DATA'!A40</f>
        <v>VFM36</v>
      </c>
      <c r="B39" s="189" t="str">
        <f>'1. ALL DATA'!C40</f>
        <v>Improve Value for Money in Environmental Health Activities</v>
      </c>
      <c r="C39" s="337" t="str">
        <f>'1. ALL DATA'!D40</f>
        <v>Introduce a Charging Policy for Requested FHRS Re-Inspections and Food Safety Advice to Businesses
(June 2018)</v>
      </c>
      <c r="D39" s="190" t="str">
        <f>'1. ALL DATA'!H40</f>
        <v>Fully Achieved</v>
      </c>
      <c r="E39" s="202" t="s">
        <v>227</v>
      </c>
      <c r="F39" s="190" t="str">
        <f>'1. ALL DATA'!M40</f>
        <v>Fully Achieved</v>
      </c>
      <c r="G39" s="344"/>
      <c r="H39" s="137" t="str">
        <f>'1. ALL DATA'!R40</f>
        <v>Update not Provided</v>
      </c>
      <c r="I39" s="202"/>
      <c r="J39" s="137" t="str">
        <f>'1. ALL DATA'!V40</f>
        <v>Update not provided</v>
      </c>
    </row>
    <row r="40" spans="1:10" ht="99.75" hidden="1" customHeight="1">
      <c r="A40" s="187" t="str">
        <f>'1. ALL DATA'!A41</f>
        <v>VFM37</v>
      </c>
      <c r="B40" s="189" t="str">
        <f>'1. ALL DATA'!C41</f>
        <v>Improve Value for Money in Environmental Health Activities</v>
      </c>
      <c r="C40" s="337" t="str">
        <f>'1. ALL DATA'!D41</f>
        <v>Complete a Review of Animal Welfare Policy Within 2 Months of Anticipated Legislative Updates</v>
      </c>
      <c r="D40" s="190" t="str">
        <f>'1. ALL DATA'!H41</f>
        <v>Not yet due</v>
      </c>
      <c r="E40" s="453" t="s">
        <v>47</v>
      </c>
      <c r="F40" s="190" t="str">
        <f>'1. ALL DATA'!M41</f>
        <v>On Track to be Achieved</v>
      </c>
      <c r="G40" s="344"/>
      <c r="H40" s="137" t="str">
        <f>'1. ALL DATA'!R41</f>
        <v>Update not Provided</v>
      </c>
      <c r="I40" s="202"/>
      <c r="J40" s="137" t="str">
        <f>'1. ALL DATA'!V41</f>
        <v>Update not provided</v>
      </c>
    </row>
    <row r="41" spans="1:10" ht="99.75" hidden="1" customHeight="1">
      <c r="A41" s="187" t="str">
        <f>'1. ALL DATA'!A42</f>
        <v>VFM38</v>
      </c>
      <c r="B41" s="189" t="str">
        <f>'1. ALL DATA'!C42</f>
        <v>Improve Value for Money in Environmental Health Activities</v>
      </c>
      <c r="C41" s="337" t="str">
        <f>'1. ALL DATA'!D42</f>
        <v>Complete a Review of the Public Health Funeral Policy
(September 2018)</v>
      </c>
      <c r="D41" s="190" t="str">
        <f>'1. ALL DATA'!H42</f>
        <v>On Track to be Achieved</v>
      </c>
      <c r="E41" s="202" t="s">
        <v>227</v>
      </c>
      <c r="F41" s="190" t="str">
        <f>'1. ALL DATA'!M42</f>
        <v>Fully Achieved</v>
      </c>
      <c r="G41" s="202"/>
      <c r="H41" s="137" t="str">
        <f>'1. ALL DATA'!R42</f>
        <v>Update not Provided</v>
      </c>
      <c r="I41" s="202"/>
      <c r="J41" s="137" t="str">
        <f>'1. ALL DATA'!V42</f>
        <v>Update not provided</v>
      </c>
    </row>
    <row r="42" spans="1:10" ht="99.75" hidden="1" customHeight="1">
      <c r="A42" s="187" t="str">
        <f>'1. ALL DATA'!A43</f>
        <v>VFM39</v>
      </c>
      <c r="B42" s="189" t="str">
        <f>'1. ALL DATA'!C43</f>
        <v>Disabled Facilities Grant Service</v>
      </c>
      <c r="C42" s="337" t="str">
        <f>'1. ALL DATA'!D43</f>
        <v>Implement In-House Disabled Facility Grant Service
(April 2018)</v>
      </c>
      <c r="D42" s="190" t="str">
        <f>'1. ALL DATA'!H43</f>
        <v>Fully Achieved</v>
      </c>
      <c r="E42" s="202" t="s">
        <v>227</v>
      </c>
      <c r="F42" s="190" t="str">
        <f>'1. ALL DATA'!M43</f>
        <v>Fully Achieved</v>
      </c>
      <c r="G42" s="202"/>
      <c r="H42" s="137" t="str">
        <f>'1. ALL DATA'!R43</f>
        <v>Update not Provided</v>
      </c>
      <c r="I42" s="202"/>
      <c r="J42" s="137" t="str">
        <f>'1. ALL DATA'!V43</f>
        <v>Update not provided</v>
      </c>
    </row>
    <row r="43" spans="1:10" ht="99.75" hidden="1" customHeight="1">
      <c r="A43" s="187" t="str">
        <f>'1. ALL DATA'!A44</f>
        <v>VFM40</v>
      </c>
      <c r="B43" s="189" t="str">
        <f>'1. ALL DATA'!C44</f>
        <v>Community and Civil Enforcement Activities</v>
      </c>
      <c r="C43" s="337" t="str">
        <f>'1. ALL DATA'!D44</f>
        <v>Undertake a Review of Community and Civil Enforcement  Role 
(October 2018)</v>
      </c>
      <c r="D43" s="190" t="str">
        <f>'1. ALL DATA'!H44</f>
        <v>Not yet due</v>
      </c>
      <c r="E43" s="453" t="s">
        <v>47</v>
      </c>
      <c r="F43" s="190" t="str">
        <f>'1. ALL DATA'!M44</f>
        <v>On Track to be Achieved</v>
      </c>
      <c r="G43" s="344"/>
      <c r="H43" s="137" t="str">
        <f>'1. ALL DATA'!R44</f>
        <v>Update not Provided</v>
      </c>
      <c r="I43" s="344"/>
      <c r="J43" s="137" t="str">
        <f>'1. ALL DATA'!V44</f>
        <v>Update not provided</v>
      </c>
    </row>
    <row r="44" spans="1:10" ht="99.75" hidden="1" customHeight="1">
      <c r="A44" s="187" t="str">
        <f>'1. ALL DATA'!A45</f>
        <v>VFM41</v>
      </c>
      <c r="B44" s="189" t="str">
        <f>'1. ALL DATA'!C45</f>
        <v>Licensing Activities</v>
      </c>
      <c r="C44" s="337" t="str">
        <f>'1. ALL DATA'!D45</f>
        <v>Refreshed Gambling Act Policy Approved
(January 2019)</v>
      </c>
      <c r="D44" s="190" t="str">
        <f>'1. ALL DATA'!H45</f>
        <v>Not yet due</v>
      </c>
      <c r="E44" s="453" t="s">
        <v>47</v>
      </c>
      <c r="F44" s="190" t="str">
        <f>'1. ALL DATA'!M45</f>
        <v>On Track to be Achieved</v>
      </c>
      <c r="G44" s="202"/>
      <c r="H44" s="137" t="str">
        <f>'1. ALL DATA'!R45</f>
        <v>Update not Provided</v>
      </c>
      <c r="I44" s="202"/>
      <c r="J44" s="137" t="str">
        <f>'1. ALL DATA'!V45</f>
        <v>Update not provided</v>
      </c>
    </row>
    <row r="45" spans="1:10" ht="99.75" hidden="1" customHeight="1">
      <c r="A45" s="187" t="str">
        <f>'1. ALL DATA'!A46</f>
        <v>VFM42</v>
      </c>
      <c r="B45" s="189" t="str">
        <f>'1. ALL DATA'!C46</f>
        <v>Licensing Activities</v>
      </c>
      <c r="C45" s="337" t="str">
        <f>'1. ALL DATA'!D46</f>
        <v>Review of Taxi Compliance Testing Stations Complete
(March 2019)</v>
      </c>
      <c r="D45" s="190" t="str">
        <f>'1. ALL DATA'!H46</f>
        <v>Not yet due</v>
      </c>
      <c r="E45" s="453" t="s">
        <v>47</v>
      </c>
      <c r="F45" s="190" t="str">
        <f>'1. ALL DATA'!M46</f>
        <v>Not yet due</v>
      </c>
      <c r="G45" s="202"/>
      <c r="H45" s="137" t="str">
        <f>'1. ALL DATA'!R46</f>
        <v>Update not Provided</v>
      </c>
      <c r="I45" s="202"/>
      <c r="J45" s="137" t="str">
        <f>'1. ALL DATA'!V46</f>
        <v>Update not provided</v>
      </c>
    </row>
    <row r="46" spans="1:10" ht="99.75" hidden="1" customHeight="1">
      <c r="A46" s="187" t="str">
        <f>'1. ALL DATA'!A47</f>
        <v>VFM43</v>
      </c>
      <c r="B46" s="189" t="str">
        <f>'1. ALL DATA'!C47</f>
        <v>Continue to Improve the Ways We Provide Benefits to Those Most in Need:Time Taken to Process Benefit New Claims and Change Events (Previously NI 181)</v>
      </c>
      <c r="C46" s="337" t="str">
        <f>'1. ALL DATA'!D47</f>
        <v>7 Days</v>
      </c>
      <c r="D46" s="190" t="str">
        <f>'1. ALL DATA'!H47</f>
        <v>On Track to be Achieved</v>
      </c>
      <c r="E46" s="202" t="s">
        <v>227</v>
      </c>
      <c r="F46" s="190" t="str">
        <f>'1. ALL DATA'!M47</f>
        <v>On Track to be Achieved</v>
      </c>
      <c r="G46" s="202"/>
      <c r="H46" s="137" t="str">
        <f>'1. ALL DATA'!R47</f>
        <v>Update not Provided</v>
      </c>
      <c r="I46" s="202"/>
      <c r="J46" s="137" t="str">
        <f>'1. ALL DATA'!V47</f>
        <v>Update not provided</v>
      </c>
    </row>
    <row r="47" spans="1:10" ht="99.75" hidden="1" customHeight="1">
      <c r="A47" s="187" t="str">
        <f>'1. ALL DATA'!A48</f>
        <v>VFM44</v>
      </c>
      <c r="B47" s="189" t="str">
        <f>'1. ALL DATA'!C48</f>
        <v>Continuing to Improve Customer Access to Services</v>
      </c>
      <c r="C47" s="337" t="str">
        <f>'1. ALL DATA'!D48</f>
        <v>99% of CSC and Telephony Team Enquiries Resolved at First Point of Contact</v>
      </c>
      <c r="D47" s="190" t="str">
        <f>'1. ALL DATA'!H48</f>
        <v>On Track to be Achieved</v>
      </c>
      <c r="E47" s="202" t="s">
        <v>227</v>
      </c>
      <c r="F47" s="190" t="str">
        <f>'1. ALL DATA'!M48</f>
        <v>On Track to be Achieved</v>
      </c>
      <c r="G47" s="202"/>
      <c r="H47" s="137" t="str">
        <f>'1. ALL DATA'!R48</f>
        <v>Update not Provided</v>
      </c>
      <c r="I47" s="202"/>
      <c r="J47" s="137" t="str">
        <f>'1. ALL DATA'!V48</f>
        <v>Update not provided</v>
      </c>
    </row>
    <row r="48" spans="1:10" ht="99.75" hidden="1" customHeight="1">
      <c r="A48" s="187" t="str">
        <f>'1. ALL DATA'!A49</f>
        <v>VFM45</v>
      </c>
      <c r="B48" s="189" t="str">
        <f>'1. ALL DATA'!C49</f>
        <v>Continuing to Improve Customer Access to Services</v>
      </c>
      <c r="C48" s="337" t="str">
        <f>'1. ALL DATA'!D49</f>
        <v xml:space="preserve">Minimum 75% Telephony Team Calls Answered Within 10 Seconds </v>
      </c>
      <c r="D48" s="190" t="str">
        <f>'1. ALL DATA'!H49</f>
        <v>On Track to be Achieved</v>
      </c>
      <c r="E48" s="202" t="s">
        <v>227</v>
      </c>
      <c r="F48" s="190" t="str">
        <f>'1. ALL DATA'!M49</f>
        <v>On Track to be Achieved</v>
      </c>
      <c r="G48" s="202"/>
      <c r="H48" s="137" t="str">
        <f>'1. ALL DATA'!R49</f>
        <v>Update not Provided</v>
      </c>
      <c r="I48" s="202"/>
      <c r="J48" s="137" t="str">
        <f>'1. ALL DATA'!V49</f>
        <v>Update not provided</v>
      </c>
    </row>
    <row r="49" spans="1:47" ht="99.75" hidden="1" customHeight="1">
      <c r="A49" s="187" t="str">
        <f>'1. ALL DATA'!A50</f>
        <v>VFM46</v>
      </c>
      <c r="B49" s="189" t="str">
        <f>'1. ALL DATA'!C50</f>
        <v>Working Towards the Reduction of Claimant Error Housing Benefit Overpayments (HBOPs): % of HBOPs  Recovered During the Year; % of HBOPS Processed and on Payment Arrangement</v>
      </c>
      <c r="C49" s="337" t="str">
        <f>'1. ALL DATA'!D50</f>
        <v>% of HBOPs Recovered During the Year: 
80%
% of HBOPs Processed and on Payment Arrangement:
85%</v>
      </c>
      <c r="D49" s="190" t="str">
        <f>'1. ALL DATA'!H50</f>
        <v>On Track to be Achieved</v>
      </c>
      <c r="E49" s="202" t="s">
        <v>227</v>
      </c>
      <c r="F49" s="190" t="str">
        <f>'1. ALL DATA'!M50</f>
        <v>On Track to be Achieved</v>
      </c>
      <c r="G49" s="202"/>
      <c r="H49" s="137" t="str">
        <f>'1. ALL DATA'!R50</f>
        <v>Update not Provided</v>
      </c>
      <c r="I49" s="202"/>
      <c r="J49" s="137" t="str">
        <f>'1. ALL DATA'!V50</f>
        <v>Update not provided</v>
      </c>
    </row>
    <row r="50" spans="1:47" ht="99.75" hidden="1" customHeight="1">
      <c r="A50" s="187" t="str">
        <f>'1. ALL DATA'!A51</f>
        <v>VFM47</v>
      </c>
      <c r="B50" s="189" t="str">
        <f>'1. ALL DATA'!C51</f>
        <v xml:space="preserve">Continue to Maximise Income Through Effective Collection Processes (Previously BV 9 &amp; 10) </v>
      </c>
      <c r="C50" s="337" t="str">
        <f>'1. ALL DATA'!D51</f>
        <v>Collection Rates of -    
Council Tax : 98%     
NNDR : 99%</v>
      </c>
      <c r="D50" s="190" t="str">
        <f>'1. ALL DATA'!H51</f>
        <v>On Track to be Achieved</v>
      </c>
      <c r="E50" s="202" t="s">
        <v>227</v>
      </c>
      <c r="F50" s="190" t="str">
        <f>'1. ALL DATA'!M51</f>
        <v>On Track to be Achieved</v>
      </c>
      <c r="G50" s="202"/>
      <c r="H50" s="137" t="str">
        <f>'1. ALL DATA'!R51</f>
        <v>Update not Provided</v>
      </c>
      <c r="I50" s="202"/>
      <c r="J50" s="137" t="str">
        <f>'1. ALL DATA'!V51</f>
        <v>Update not provided</v>
      </c>
    </row>
    <row r="51" spans="1:47" ht="99.75" hidden="1" customHeight="1">
      <c r="A51" s="187" t="str">
        <f>'1. ALL DATA'!A52</f>
        <v>VFM48</v>
      </c>
      <c r="B51" s="189" t="str">
        <f>'1. ALL DATA'!C52</f>
        <v>Continue to Maximise Income Through Effective Collection Processes: Reduce Arrears for Council Tax; NNDR; Sundry Debts</v>
      </c>
      <c r="C51" s="337" t="str">
        <f>'1. ALL DATA'!D52</f>
        <v xml:space="preserve">Council Tax Former Years Arrears: 
£1,900,000 (net)     
NNDR Former Years Arrears:
£500,000 (net)     
Sundry Debts Current Years Arrears (older than 90 days): 
£40,000
</v>
      </c>
      <c r="D51" s="190" t="str">
        <f>'1. ALL DATA'!H52</f>
        <v>On Track to be Achieved</v>
      </c>
      <c r="E51" s="202" t="s">
        <v>227</v>
      </c>
      <c r="F51" s="190" t="str">
        <f>'1. ALL DATA'!M52</f>
        <v>On Track to be Achieved</v>
      </c>
      <c r="G51" s="344"/>
      <c r="H51" s="137" t="str">
        <f>'1. ALL DATA'!R52</f>
        <v>Update not Provided</v>
      </c>
      <c r="I51" s="344"/>
      <c r="J51" s="137" t="str">
        <f>'1. ALL DATA'!V52</f>
        <v>Update not provided</v>
      </c>
    </row>
    <row r="52" spans="1:47" ht="99.75" hidden="1" customHeight="1">
      <c r="A52" s="187" t="str">
        <f>'1. ALL DATA'!A53</f>
        <v>VFM49</v>
      </c>
      <c r="B52" s="189" t="str">
        <f>'1. ALL DATA'!C53</f>
        <v>Prepare for Universal Credit Full Service Implementation</v>
      </c>
      <c r="C52" s="337" t="str">
        <f>'1. ALL DATA'!D53</f>
        <v>Hold 2 Stakeholder Meetings and 1 Member Briefing
(March 2019)</v>
      </c>
      <c r="D52" s="190" t="str">
        <f>'1. ALL DATA'!H53</f>
        <v>Not yet due</v>
      </c>
      <c r="E52" s="453" t="s">
        <v>47</v>
      </c>
      <c r="F52" s="190" t="str">
        <f>'1. ALL DATA'!M53</f>
        <v>On Track to be Achieved</v>
      </c>
      <c r="G52" s="202"/>
      <c r="H52" s="137" t="str">
        <f>'1. ALL DATA'!R53</f>
        <v>Update not Provided</v>
      </c>
      <c r="I52" s="202"/>
      <c r="J52" s="137" t="str">
        <f>'1. ALL DATA'!V53</f>
        <v>Update not provided</v>
      </c>
    </row>
    <row r="53" spans="1:47" ht="99.75" hidden="1" customHeight="1">
      <c r="A53" s="187" t="str">
        <f>'1. ALL DATA'!A54</f>
        <v>VFM50</v>
      </c>
      <c r="B53" s="189" t="str">
        <f>'1. ALL DATA'!C54</f>
        <v>Review Council Tax Support Scheme</v>
      </c>
      <c r="C53" s="337" t="str">
        <f>'1. ALL DATA'!D54</f>
        <v>Carry Out Review of the Council Tax Reduction Scheme 
(September 2018)</v>
      </c>
      <c r="D53" s="190" t="str">
        <f>'1. ALL DATA'!H54</f>
        <v>Not yet due</v>
      </c>
      <c r="E53" s="453" t="s">
        <v>47</v>
      </c>
      <c r="F53" s="190" t="str">
        <f>'1. ALL DATA'!M54</f>
        <v>Fully Achieved</v>
      </c>
      <c r="G53" s="202"/>
      <c r="H53" s="137" t="str">
        <f>'1. ALL DATA'!R54</f>
        <v>Update not Provided</v>
      </c>
      <c r="I53" s="202"/>
      <c r="J53" s="137" t="str">
        <f>'1. ALL DATA'!V54</f>
        <v>Update not provided</v>
      </c>
    </row>
    <row r="54" spans="1:47" ht="99.75" hidden="1" customHeight="1">
      <c r="A54" s="187" t="str">
        <f>'1. ALL DATA'!A55</f>
        <v>VFM51</v>
      </c>
      <c r="B54" s="189" t="str">
        <f>'1. ALL DATA'!C55</f>
        <v>Review the Discretionary Housing Payments Policy and the Council Tax Reduction Discretionary Payments Policy</v>
      </c>
      <c r="C54" s="337" t="str">
        <f>'1. ALL DATA'!D55</f>
        <v>Carry Out a Review of the Council’s Discretionary Payment Policies 
(April 2018)</v>
      </c>
      <c r="D54" s="190" t="str">
        <f>'1. ALL DATA'!H55</f>
        <v>Fully Achieved</v>
      </c>
      <c r="E54" s="202" t="s">
        <v>227</v>
      </c>
      <c r="F54" s="190" t="str">
        <f>'1. ALL DATA'!M55</f>
        <v>Fully Achieved</v>
      </c>
      <c r="G54" s="202"/>
      <c r="H54" s="137" t="str">
        <f>'1. ALL DATA'!R55</f>
        <v>Update not Provided</v>
      </c>
      <c r="I54" s="202"/>
      <c r="J54" s="137" t="str">
        <f>'1. ALL DATA'!V55</f>
        <v>Update not provided</v>
      </c>
    </row>
    <row r="55" spans="1:47" ht="126" hidden="1">
      <c r="A55" s="187" t="str">
        <f>'1. ALL DATA'!A56</f>
        <v>VFM52</v>
      </c>
      <c r="B55" s="189" t="str">
        <f>'1. ALL DATA'!C56</f>
        <v>Investigate Automation of the Assessment Benefit Claims and Changes of Circumstances</v>
      </c>
      <c r="C55" s="337" t="str">
        <f>'1. ALL DATA'!D56</f>
        <v>Carry Out Pilot Study to Investigate Automation of the Assessment Benefit Claims and Changes of Circumstances 
(September 2018)</v>
      </c>
      <c r="D55" s="190" t="str">
        <f>'1. ALL DATA'!H56</f>
        <v>Not yet due</v>
      </c>
      <c r="E55" s="453" t="s">
        <v>47</v>
      </c>
      <c r="F55" s="190" t="str">
        <f>'1. ALL DATA'!M56</f>
        <v>Fully Achieved</v>
      </c>
      <c r="G55" s="344"/>
      <c r="H55" s="137" t="str">
        <f>'1. ALL DATA'!R56</f>
        <v>Update not Provided</v>
      </c>
      <c r="I55" s="202"/>
      <c r="J55" s="137" t="str">
        <f>'1. ALL DATA'!V56</f>
        <v>Update not provided</v>
      </c>
    </row>
    <row r="56" spans="1:47" ht="99.75" hidden="1" customHeight="1">
      <c r="A56" s="187" t="str">
        <f>'1. ALL DATA'!A57</f>
        <v>VFM53</v>
      </c>
      <c r="B56" s="189" t="str">
        <f>'1. ALL DATA'!C57</f>
        <v>Continuing to Improve Customer Access to Services</v>
      </c>
      <c r="C56" s="337" t="str">
        <f>'1. ALL DATA'!D57</f>
        <v>Introduce Payment Kiosk at Burton Customer Service Centre 
(June 2018)</v>
      </c>
      <c r="D56" s="190" t="str">
        <f>'1. ALL DATA'!H57</f>
        <v>Off Target</v>
      </c>
      <c r="E56" s="202" t="s">
        <v>227</v>
      </c>
      <c r="F56" s="190" t="str">
        <f>'1. ALL DATA'!M57</f>
        <v>Completed Behind Schedule</v>
      </c>
      <c r="G56" s="202"/>
      <c r="H56" s="137" t="str">
        <f>'1. ALL DATA'!R57</f>
        <v>Update not Provided</v>
      </c>
      <c r="I56" s="202"/>
      <c r="J56" s="137" t="str">
        <f>'1. ALL DATA'!V57</f>
        <v>Update not provided</v>
      </c>
    </row>
    <row r="57" spans="1:47" ht="99.75" hidden="1" customHeight="1">
      <c r="A57" s="187" t="str">
        <f>'1. ALL DATA'!A58</f>
        <v>VFM54</v>
      </c>
      <c r="B57" s="189" t="str">
        <f>'1. ALL DATA'!C58</f>
        <v>Continuing to Improve Customer Access to Services</v>
      </c>
      <c r="C57" s="337" t="str">
        <f>'1. ALL DATA'!D58</f>
        <v>Plan for Amendments and Alterations to Customer Service Centre Complete
(August 2018)</v>
      </c>
      <c r="D57" s="190" t="str">
        <f>'1. ALL DATA'!H58</f>
        <v>On Track to be Achieved</v>
      </c>
      <c r="E57" s="202" t="s">
        <v>227</v>
      </c>
      <c r="F57" s="190" t="str">
        <f>'1. ALL DATA'!M58</f>
        <v>Fully Achieved</v>
      </c>
      <c r="G57" s="202"/>
      <c r="H57" s="137" t="str">
        <f>'1. ALL DATA'!R58</f>
        <v>Update not Provided</v>
      </c>
      <c r="I57" s="202"/>
      <c r="J57" s="137" t="str">
        <f>'1. ALL DATA'!V58</f>
        <v>Update not provided</v>
      </c>
      <c r="AU57" s="34"/>
    </row>
    <row r="58" spans="1:47" s="149" customFormat="1" ht="94.5" hidden="1">
      <c r="A58" s="187" t="str">
        <f>'1. ALL DATA'!A59</f>
        <v>VFM55</v>
      </c>
      <c r="B58" s="189" t="str">
        <f>'1. ALL DATA'!C59</f>
        <v xml:space="preserve">Maintain Commissioning Approach with Third Sector Partners </v>
      </c>
      <c r="C58" s="337" t="str">
        <f>'1. ALL DATA'!D59</f>
        <v>Procurement of at Least 2 Contract Opportunities via Third Sector Organisations
(March 2019)</v>
      </c>
      <c r="D58" s="190" t="str">
        <f>'1. ALL DATA'!H59</f>
        <v>Not yet due</v>
      </c>
      <c r="E58" s="453" t="s">
        <v>47</v>
      </c>
      <c r="F58" s="190" t="str">
        <f>'1. ALL DATA'!M59</f>
        <v>Not yet due</v>
      </c>
      <c r="G58" s="202"/>
      <c r="H58" s="137" t="str">
        <f>'1. ALL DATA'!R59</f>
        <v>Update not Provided</v>
      </c>
      <c r="I58" s="202"/>
      <c r="J58" s="137" t="str">
        <f>'1. ALL DATA'!V59</f>
        <v>Update not provided</v>
      </c>
      <c r="K58" s="150"/>
      <c r="L58" s="150"/>
      <c r="M58" s="150"/>
      <c r="N58" s="151"/>
      <c r="O58" s="152"/>
      <c r="P58" s="152"/>
      <c r="Q58" s="152"/>
      <c r="R58" s="152"/>
      <c r="S58" s="153"/>
      <c r="T58" s="150"/>
      <c r="U58" s="150"/>
      <c r="V58" s="150"/>
      <c r="W58" s="150"/>
      <c r="X58" s="154"/>
      <c r="Y58" s="154"/>
      <c r="Z58" s="154"/>
      <c r="AA58" s="154"/>
      <c r="AB58" s="148"/>
      <c r="AC58" s="144"/>
      <c r="AD58" s="155"/>
      <c r="AE58" s="155"/>
      <c r="AF58" s="155"/>
      <c r="AG58" s="155"/>
      <c r="AH58" s="155"/>
      <c r="AI58" s="155"/>
      <c r="AJ58" s="155"/>
      <c r="AK58" s="155"/>
      <c r="AL58" s="155"/>
      <c r="AM58" s="155"/>
      <c r="AN58" s="155"/>
      <c r="AO58" s="155"/>
      <c r="AP58" s="155"/>
      <c r="AQ58" s="155"/>
      <c r="AR58" s="155"/>
      <c r="AS58" s="155"/>
      <c r="AT58" s="155"/>
      <c r="AU58" s="155"/>
    </row>
    <row r="59" spans="1:47" ht="99.75" hidden="1" customHeight="1">
      <c r="A59" s="187" t="str">
        <f>'1. ALL DATA'!A60</f>
        <v>VFM56</v>
      </c>
      <c r="B59" s="189" t="str">
        <f>'1. ALL DATA'!C60</f>
        <v>Neighbourhood Fund Implementation</v>
      </c>
      <c r="C59" s="337" t="str">
        <f>'1. ALL DATA'!D60</f>
        <v>4 New Projects and 4 Existing Projects Taken to Completion</v>
      </c>
      <c r="D59" s="190" t="str">
        <f>'1. ALL DATA'!H60</f>
        <v>On Track to be Achieved</v>
      </c>
      <c r="E59" s="202" t="s">
        <v>227</v>
      </c>
      <c r="F59" s="190" t="str">
        <f>'1. ALL DATA'!M60</f>
        <v>On Track to be Achieved</v>
      </c>
      <c r="G59" s="202"/>
      <c r="H59" s="137" t="str">
        <f>'1. ALL DATA'!R60</f>
        <v>Update not Provided</v>
      </c>
      <c r="I59" s="202"/>
      <c r="J59" s="137" t="str">
        <f>'1. ALL DATA'!V60</f>
        <v>Update not provided</v>
      </c>
    </row>
    <row r="60" spans="1:47" ht="99.75" hidden="1" customHeight="1">
      <c r="A60" s="187" t="str">
        <f>'1. ALL DATA'!A61</f>
        <v>VFM57</v>
      </c>
      <c r="B60" s="189" t="str">
        <f>'1. ALL DATA'!C61</f>
        <v>Raise the Profile of Neighbourhood Fund (NF) and Councillor Community Fund (CCF)</v>
      </c>
      <c r="C60" s="337" t="str">
        <f>'1. ALL DATA'!D61</f>
        <v>Highlight Supported NF and CCF Projects Via Social Media Channels 
(March 2019)</v>
      </c>
      <c r="D60" s="190" t="str">
        <f>'1. ALL DATA'!H61</f>
        <v>Not yet due</v>
      </c>
      <c r="E60" s="453" t="s">
        <v>47</v>
      </c>
      <c r="F60" s="190" t="str">
        <f>'1. ALL DATA'!M61</f>
        <v>Not yet due</v>
      </c>
      <c r="G60" s="202"/>
      <c r="H60" s="137" t="str">
        <f>'1. ALL DATA'!R61</f>
        <v>Update not Provided</v>
      </c>
      <c r="I60" s="202"/>
      <c r="J60" s="137" t="str">
        <f>'1. ALL DATA'!V61</f>
        <v>Update not provided</v>
      </c>
    </row>
    <row r="61" spans="1:47" ht="99.75" hidden="1" customHeight="1">
      <c r="A61" s="360" t="str">
        <f>'1. ALL DATA'!A62</f>
        <v>VFM58</v>
      </c>
      <c r="B61" s="248" t="str">
        <f>'1. ALL DATA'!C62</f>
        <v>Brief Elected Members on New Councillor Community Fund (CCF)</v>
      </c>
      <c r="C61" s="361" t="str">
        <f>'1. ALL DATA'!D62</f>
        <v>Hold Member Workshop on the CCF Providing Guidance on Developing Community Projects 
(July 2018)</v>
      </c>
      <c r="D61" s="249" t="str">
        <f>'1. ALL DATA'!H62</f>
        <v>On Track to be Achieved</v>
      </c>
      <c r="E61" s="202" t="s">
        <v>227</v>
      </c>
      <c r="F61" s="249" t="str">
        <f>'1. ALL DATA'!M62</f>
        <v>Fully Achieved</v>
      </c>
      <c r="G61" s="366"/>
      <c r="H61" s="194" t="str">
        <f>'1. ALL DATA'!R62</f>
        <v>Update not Provided</v>
      </c>
      <c r="I61" s="366"/>
      <c r="J61" s="194" t="str">
        <f>'1. ALL DATA'!V62</f>
        <v>Update not provided</v>
      </c>
    </row>
    <row r="62" spans="1:47" ht="25.5" customHeight="1">
      <c r="A62" s="191" t="str">
        <f>'1. ALL DATA'!A63</f>
        <v>Promoting Local Economic Growth - to Benefit Local People by Turning Aspiration into Reality</v>
      </c>
      <c r="B62" s="368"/>
      <c r="C62" s="368"/>
      <c r="D62" s="368"/>
      <c r="E62" s="368"/>
      <c r="F62" s="368"/>
      <c r="G62" s="368"/>
      <c r="H62" s="368"/>
      <c r="I62" s="368"/>
      <c r="J62" s="369"/>
    </row>
    <row r="63" spans="1:47" s="352" customFormat="1" ht="69.75" customHeight="1">
      <c r="A63" s="188" t="str">
        <f>'1. ALL DATA'!A64</f>
        <v>PLEG01</v>
      </c>
      <c r="B63" s="189" t="str">
        <f>'1. ALL DATA'!C64</f>
        <v>Markets Options Appraisal</v>
      </c>
      <c r="C63" s="358" t="str">
        <f>'1. ALL DATA'!D64</f>
        <v>Evaluation of Future Options for the Market Offering Completed 
(March 2019)</v>
      </c>
      <c r="D63" s="190" t="str">
        <f>'1. ALL DATA'!H64</f>
        <v>Not yet due</v>
      </c>
      <c r="E63" s="453" t="s">
        <v>47</v>
      </c>
      <c r="F63" s="190" t="str">
        <f>'1. ALL DATA'!M64</f>
        <v>Deferred</v>
      </c>
      <c r="G63" s="367"/>
      <c r="H63" s="190" t="str">
        <f>'1. ALL DATA'!R64</f>
        <v>Update not Provided</v>
      </c>
      <c r="I63" s="367"/>
      <c r="J63" s="190" t="str">
        <f>'1. ALL DATA'!V64</f>
        <v>Update not provided</v>
      </c>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row>
    <row r="64" spans="1:47" ht="99.75" customHeight="1">
      <c r="A64" s="187" t="str">
        <f>'1. ALL DATA'!A65</f>
        <v>PLEG02</v>
      </c>
      <c r="B64" s="189" t="str">
        <f>'1. ALL DATA'!C65</f>
        <v>Major Planning Applications Determined Within 13 Weeks</v>
      </c>
      <c r="C64" s="337" t="str">
        <f>'1. ALL DATA'!D65</f>
        <v>Top Quartile as Measured Against Relevant DCLG Figures</v>
      </c>
      <c r="D64" s="190" t="str">
        <f>'1. ALL DATA'!H65</f>
        <v>On Track to be Achieved</v>
      </c>
      <c r="E64" s="202" t="s">
        <v>227</v>
      </c>
      <c r="F64" s="190" t="str">
        <f>'1. ALL DATA'!M65</f>
        <v>On Track to be Achieved</v>
      </c>
      <c r="G64" s="202"/>
      <c r="H64" s="137" t="str">
        <f>'1. ALL DATA'!R65</f>
        <v>Update not Provided</v>
      </c>
      <c r="I64" s="202"/>
      <c r="J64" s="137" t="str">
        <f>'1. ALL DATA'!V65</f>
        <v>Update not provided</v>
      </c>
    </row>
    <row r="65" spans="1:10" ht="99.75" customHeight="1">
      <c r="A65" s="187" t="str">
        <f>'1. ALL DATA'!A66</f>
        <v>PLEG03</v>
      </c>
      <c r="B65" s="189" t="str">
        <f>'1. ALL DATA'!C66</f>
        <v>Minor Planning Applications Determined Within 8 Weeks</v>
      </c>
      <c r="C65" s="337" t="str">
        <f>'1. ALL DATA'!D66</f>
        <v>Top Quartile as Measured Against Relevant DCLG Figures</v>
      </c>
      <c r="D65" s="190" t="str">
        <f>'1. ALL DATA'!H66</f>
        <v>On Track to be Achieved</v>
      </c>
      <c r="E65" s="202" t="s">
        <v>227</v>
      </c>
      <c r="F65" s="190" t="str">
        <f>'1. ALL DATA'!M66</f>
        <v>On Track to be Achieved</v>
      </c>
      <c r="G65" s="202"/>
      <c r="H65" s="137" t="str">
        <f>'1. ALL DATA'!R66</f>
        <v>Update not Provided</v>
      </c>
      <c r="I65" s="202"/>
      <c r="J65" s="137" t="str">
        <f>'1. ALL DATA'!V66</f>
        <v>Update not provided</v>
      </c>
    </row>
    <row r="66" spans="1:10" ht="99.75" customHeight="1">
      <c r="A66" s="187" t="str">
        <f>'1. ALL DATA'!A67</f>
        <v>PLEG04</v>
      </c>
      <c r="B66" s="189" t="str">
        <f>'1. ALL DATA'!C67</f>
        <v>Other Planning Applications Determined Within 8 Weeks</v>
      </c>
      <c r="C66" s="337" t="str">
        <f>'1. ALL DATA'!D67</f>
        <v>Top Quartile as Measured Against Relevant DCLG Figures</v>
      </c>
      <c r="D66" s="190" t="str">
        <f>'1. ALL DATA'!H67</f>
        <v>On Track to be Achieved</v>
      </c>
      <c r="E66" s="202" t="s">
        <v>227</v>
      </c>
      <c r="F66" s="190" t="str">
        <f>'1. ALL DATA'!M67</f>
        <v>On Track to be Achieved</v>
      </c>
      <c r="G66" s="202"/>
      <c r="H66" s="137" t="str">
        <f>'1. ALL DATA'!R67</f>
        <v>Update not Provided</v>
      </c>
      <c r="I66" s="202"/>
      <c r="J66" s="137" t="str">
        <f>'1. ALL DATA'!V67</f>
        <v>Update not provided</v>
      </c>
    </row>
    <row r="67" spans="1:10" ht="99.75" customHeight="1">
      <c r="A67" s="187" t="str">
        <f>'1. ALL DATA'!A68</f>
        <v>PLEG05</v>
      </c>
      <c r="B67" s="189" t="str">
        <f>'1. ALL DATA'!C68</f>
        <v xml:space="preserve">To Carry Out Necessary Work With Reference to the Transfer of the Local Land Charges Register to the Land Registry </v>
      </c>
      <c r="C67" s="337" t="str">
        <f>'1. ALL DATA'!D68</f>
        <v>Completed in Accordance With Any Legislative Requirements
(March 2019)</v>
      </c>
      <c r="D67" s="190" t="str">
        <f>'1. ALL DATA'!H68</f>
        <v>On Track to be Achieved</v>
      </c>
      <c r="E67" s="202" t="s">
        <v>227</v>
      </c>
      <c r="F67" s="190" t="str">
        <f>'1. ALL DATA'!M68</f>
        <v>On Track to be Achieved</v>
      </c>
      <c r="G67" s="202"/>
      <c r="H67" s="137" t="str">
        <f>'1. ALL DATA'!R68</f>
        <v>Update not Provided</v>
      </c>
      <c r="I67" s="202"/>
      <c r="J67" s="137" t="str">
        <f>'1. ALL DATA'!V68</f>
        <v>Update not provided</v>
      </c>
    </row>
    <row r="68" spans="1:10" ht="99.75" customHeight="1">
      <c r="A68" s="187" t="str">
        <f>'1. ALL DATA'!A69</f>
        <v>PLEG06</v>
      </c>
      <c r="B68" s="189" t="str">
        <f>'1. ALL DATA'!C69</f>
        <v xml:space="preserve">To Carry Out Necessary Work With Reference To Planning Legislative Changes </v>
      </c>
      <c r="C68" s="337" t="str">
        <f>'1. ALL DATA'!D69</f>
        <v>Completed in Accordance With Any Legislative Changes And Requirements
(March 2019)</v>
      </c>
      <c r="D68" s="190" t="str">
        <f>'1. ALL DATA'!H69</f>
        <v>On Track to be Achieved</v>
      </c>
      <c r="E68" s="202" t="s">
        <v>227</v>
      </c>
      <c r="F68" s="190" t="str">
        <f>'1. ALL DATA'!M69</f>
        <v>On Track to be Achieved</v>
      </c>
      <c r="G68" s="202"/>
      <c r="H68" s="137" t="str">
        <f>'1. ALL DATA'!R69</f>
        <v>Update not Provided</v>
      </c>
      <c r="I68" s="202"/>
      <c r="J68" s="137" t="str">
        <f>'1. ALL DATA'!V69</f>
        <v>Update not provided</v>
      </c>
    </row>
    <row r="69" spans="1:10" ht="99.75" customHeight="1">
      <c r="A69" s="187" t="str">
        <f>'1. ALL DATA'!A70</f>
        <v>PLEG07</v>
      </c>
      <c r="B69" s="189" t="str">
        <f>'1. ALL DATA'!C70</f>
        <v xml:space="preserve">Campaign for Improvements to Burton Train Station </v>
      </c>
      <c r="C69" s="337" t="str">
        <f>'1. ALL DATA'!D70</f>
        <v>Agree an Action Plan with Key Partners to Campaign for Improvements to Burton Train Station 
(March 2019)</v>
      </c>
      <c r="D69" s="190" t="str">
        <f>'1. ALL DATA'!H70</f>
        <v>On Track to be Achieved</v>
      </c>
      <c r="E69" s="202" t="s">
        <v>227</v>
      </c>
      <c r="F69" s="190" t="str">
        <f>'1. ALL DATA'!M70</f>
        <v>On Track to be Achieved</v>
      </c>
      <c r="G69" s="202"/>
      <c r="H69" s="137" t="str">
        <f>'1. ALL DATA'!R70</f>
        <v>Update not Provided</v>
      </c>
      <c r="I69" s="202"/>
      <c r="J69" s="137" t="str">
        <f>'1. ALL DATA'!V70</f>
        <v>Update not provided</v>
      </c>
    </row>
    <row r="70" spans="1:10" ht="99.75" customHeight="1">
      <c r="A70" s="187" t="str">
        <f>'1. ALL DATA'!A71</f>
        <v>PLEG08</v>
      </c>
      <c r="B70" s="189" t="str">
        <f>'1. ALL DATA'!C71</f>
        <v>Deliver Supplementary Planning Documents</v>
      </c>
      <c r="C70" s="337" t="str">
        <f>'1. ALL DATA'!D71</f>
        <v>Adoption of Open Spaces Supplementary Planning Document
(March 2019)</v>
      </c>
      <c r="D70" s="190" t="str">
        <f>'1. ALL DATA'!H71</f>
        <v>On Track to be Achieved</v>
      </c>
      <c r="E70" s="202" t="s">
        <v>227</v>
      </c>
      <c r="F70" s="190" t="str">
        <f>'1. ALL DATA'!M71</f>
        <v>On Track to be Achieved</v>
      </c>
      <c r="G70" s="202"/>
      <c r="H70" s="137" t="str">
        <f>'1. ALL DATA'!R71</f>
        <v>Update not Provided</v>
      </c>
      <c r="I70" s="202"/>
      <c r="J70" s="137" t="str">
        <f>'1. ALL DATA'!V71</f>
        <v>Update not provided</v>
      </c>
    </row>
    <row r="71" spans="1:10" ht="99.75" customHeight="1">
      <c r="A71" s="187" t="str">
        <f>'1. ALL DATA'!A72</f>
        <v>PLEG09</v>
      </c>
      <c r="B71" s="189" t="str">
        <f>'1. ALL DATA'!C72</f>
        <v>Implement the Brownfield and Infill Regeneration Strategy</v>
      </c>
      <c r="C71" s="337" t="str">
        <f>'1. ALL DATA'!D72</f>
        <v>Identify a Pilot Scheme for Using Commuted Sums to Facilitate Affordable Housing on Brownfield Land
(July 2018)</v>
      </c>
      <c r="D71" s="190" t="str">
        <f>'1. ALL DATA'!H72</f>
        <v>On Track to be Achieved</v>
      </c>
      <c r="E71" s="202" t="s">
        <v>227</v>
      </c>
      <c r="F71" s="190" t="str">
        <f>'1. ALL DATA'!M72</f>
        <v>Fully Achieved</v>
      </c>
      <c r="G71" s="344"/>
      <c r="H71" s="137" t="str">
        <f>'1. ALL DATA'!R72</f>
        <v>Update not Provided</v>
      </c>
      <c r="I71" s="344"/>
      <c r="J71" s="137" t="str">
        <f>'1. ALL DATA'!V72</f>
        <v>Update not provided</v>
      </c>
    </row>
    <row r="72" spans="1:10" ht="99.75" customHeight="1">
      <c r="A72" s="187" t="str">
        <f>'1. ALL DATA'!A73</f>
        <v>PLEG10</v>
      </c>
      <c r="B72" s="189" t="str">
        <f>'1. ALL DATA'!C73</f>
        <v xml:space="preserve">Deliver a Mixed-Use Scheme at Bargates </v>
      </c>
      <c r="C72" s="337" t="str">
        <f>'1. ALL DATA'!D73</f>
        <v xml:space="preserve">Complete the Sale of Bargates (Conditional on Planning Permission Being Granted) 
(July 2018) </v>
      </c>
      <c r="D72" s="190" t="str">
        <f>'1. ALL DATA'!H73</f>
        <v>Off Target</v>
      </c>
      <c r="E72" s="202" t="s">
        <v>227</v>
      </c>
      <c r="F72" s="190" t="str">
        <f>'1. ALL DATA'!M73</f>
        <v>Off Target</v>
      </c>
      <c r="G72" s="344"/>
      <c r="H72" s="137" t="str">
        <f>'1. ALL DATA'!R73</f>
        <v>Update not Provided</v>
      </c>
      <c r="I72" s="344"/>
      <c r="J72" s="137" t="str">
        <f>'1. ALL DATA'!V73</f>
        <v>Update not provided</v>
      </c>
    </row>
    <row r="73" spans="1:10" ht="99.75" customHeight="1">
      <c r="A73" s="187" t="str">
        <f>'1. ALL DATA'!A74</f>
        <v>PLEG11</v>
      </c>
      <c r="B73" s="189" t="str">
        <f>'1. ALL DATA'!C74</f>
        <v>Facilitate Inward Investment and Support Businesses Looking for Funding and Employment Opportunities Across the Region to Position the Council as a Key Contact for Inward Investment</v>
      </c>
      <c r="C73" s="337" t="str">
        <f>'1. ALL DATA'!D74</f>
        <v>(a) Conduct a Marketing Campaign Aimed at Businesses (October 2018) and; (b) Produce an Annual Report on Activity 
(March 2019)</v>
      </c>
      <c r="D73" s="190" t="str">
        <f>'1. ALL DATA'!H74</f>
        <v>On Track to be Achieved</v>
      </c>
      <c r="E73" s="202" t="s">
        <v>227</v>
      </c>
      <c r="F73" s="190" t="str">
        <f>'1. ALL DATA'!M74</f>
        <v>On Track to be Achieved</v>
      </c>
      <c r="G73" s="344"/>
      <c r="H73" s="137" t="str">
        <f>'1. ALL DATA'!R74</f>
        <v>Update not Provided</v>
      </c>
      <c r="I73" s="344"/>
      <c r="J73" s="137" t="str">
        <f>'1. ALL DATA'!V74</f>
        <v>Update not provided</v>
      </c>
    </row>
    <row r="74" spans="1:10" ht="99.75" customHeight="1">
      <c r="A74" s="187" t="str">
        <f>'1. ALL DATA'!A75</f>
        <v>PLEG12</v>
      </c>
      <c r="B74" s="189" t="str">
        <f>'1. ALL DATA'!C75</f>
        <v>Facilitate Inward Investment and Support Businesses Looking for Funding and Employment Opportunities Across the Region to Position the Council as a Key Contact for Inward Investment</v>
      </c>
      <c r="C74" s="337" t="str">
        <f>'1. ALL DATA'!D75</f>
        <v>Review the Success of the Marketing Campaign and Implement any Relevant Next Steps 
(March 2019)</v>
      </c>
      <c r="D74" s="190" t="str">
        <f>'1. ALL DATA'!H75</f>
        <v>Not yet due</v>
      </c>
      <c r="E74" s="453" t="s">
        <v>47</v>
      </c>
      <c r="F74" s="190" t="str">
        <f>'1. ALL DATA'!M75</f>
        <v>Not yet due</v>
      </c>
      <c r="G74" s="202"/>
      <c r="H74" s="137" t="str">
        <f>'1. ALL DATA'!R75</f>
        <v>Update not Provided</v>
      </c>
      <c r="I74" s="202"/>
      <c r="J74" s="137" t="str">
        <f>'1. ALL DATA'!V75</f>
        <v>Update not provided</v>
      </c>
    </row>
    <row r="75" spans="1:10" ht="99.75" customHeight="1">
      <c r="A75" s="187" t="str">
        <f>'1. ALL DATA'!A76</f>
        <v>PLEG13</v>
      </c>
      <c r="B75" s="189" t="str">
        <f>'1. ALL DATA'!C76</f>
        <v xml:space="preserve">Promote Local Employment Opportunities </v>
      </c>
      <c r="C75" s="337" t="str">
        <f>'1. ALL DATA'!D76</f>
        <v>Support the Delivery of Three Job Fairs 
(March 2019)</v>
      </c>
      <c r="D75" s="190" t="str">
        <f>'1. ALL DATA'!H76</f>
        <v>On Track to be Achieved</v>
      </c>
      <c r="E75" s="202" t="s">
        <v>227</v>
      </c>
      <c r="F75" s="190" t="str">
        <f>'1. ALL DATA'!M76</f>
        <v>Fully Achieved</v>
      </c>
      <c r="G75" s="202"/>
      <c r="H75" s="137" t="str">
        <f>'1. ALL DATA'!R76</f>
        <v>Update not Provided</v>
      </c>
      <c r="I75" s="202"/>
      <c r="J75" s="137" t="str">
        <f>'1. ALL DATA'!V76</f>
        <v>Update not provided</v>
      </c>
    </row>
    <row r="76" spans="1:10" ht="99.75" customHeight="1">
      <c r="A76" s="187" t="str">
        <f>'1. ALL DATA'!A77</f>
        <v>PLEG14</v>
      </c>
      <c r="B76" s="189" t="str">
        <f>'1. ALL DATA'!C77</f>
        <v>Complete the Sale of Land at Lynwood Road</v>
      </c>
      <c r="C76" s="337" t="str">
        <f>'1. ALL DATA'!D77</f>
        <v>Complete the Sale of Land at Lynwood Road for a Residential Development 
(September 2018)</v>
      </c>
      <c r="D76" s="190" t="str">
        <f>'1. ALL DATA'!H77</f>
        <v>On Track to be Achieved</v>
      </c>
      <c r="E76" s="202" t="s">
        <v>227</v>
      </c>
      <c r="F76" s="190" t="str">
        <f>'1. ALL DATA'!M77</f>
        <v>Fully Achieved</v>
      </c>
      <c r="G76" s="344"/>
      <c r="H76" s="137" t="str">
        <f>'1. ALL DATA'!R77</f>
        <v>Update not Provided</v>
      </c>
      <c r="I76" s="202"/>
      <c r="J76" s="137" t="str">
        <f>'1. ALL DATA'!V77</f>
        <v>Update not provided</v>
      </c>
    </row>
    <row r="77" spans="1:10" ht="25.5" customHeight="1">
      <c r="A77" s="191" t="str">
        <f>'1. ALL DATA'!A78</f>
        <v>Protecting and Strengthening Communities - Love Where You Live</v>
      </c>
      <c r="B77" s="368"/>
      <c r="C77" s="368"/>
      <c r="D77" s="368"/>
      <c r="E77" s="368"/>
      <c r="F77" s="368"/>
      <c r="G77" s="368"/>
      <c r="H77" s="368"/>
      <c r="I77" s="368"/>
      <c r="J77" s="369"/>
    </row>
    <row r="78" spans="1:10" ht="99.75" customHeight="1">
      <c r="A78" s="187" t="str">
        <f>'1. ALL DATA'!A79</f>
        <v>PSC01</v>
      </c>
      <c r="B78" s="189" t="str">
        <f>'1. ALL DATA'!C79</f>
        <v>Increasing Opportunity for Democratic Engagement</v>
      </c>
      <c r="C78" s="337" t="str">
        <f>'1. ALL DATA'!D79</f>
        <v>Investigate Use of Digital Engagement Software for Electoral Registration 
(December 2018)</v>
      </c>
      <c r="D78" s="190" t="str">
        <f>'1. ALL DATA'!H79</f>
        <v>On Track to be Achieved</v>
      </c>
      <c r="E78" s="202" t="s">
        <v>227</v>
      </c>
      <c r="F78" s="190" t="str">
        <f>'1. ALL DATA'!M79</f>
        <v>On Track to be Achieved</v>
      </c>
      <c r="G78" s="202"/>
      <c r="H78" s="137" t="str">
        <f>'1. ALL DATA'!R79</f>
        <v>Update not Provided</v>
      </c>
      <c r="I78" s="202"/>
      <c r="J78" s="137" t="str">
        <f>'1. ALL DATA'!V79</f>
        <v>Update not provided</v>
      </c>
    </row>
    <row r="79" spans="1:10" ht="99.75" customHeight="1">
      <c r="A79" s="187" t="str">
        <f>'1. ALL DATA'!A80</f>
        <v>PSC02</v>
      </c>
      <c r="B79" s="189" t="str">
        <f>'1. ALL DATA'!C80</f>
        <v>Increasing Opportunity for Democratic Engagement</v>
      </c>
      <c r="C79" s="337" t="str">
        <f>'1. ALL DATA'!D80</f>
        <v>Prepare for Polling District Review 
(March 2019)</v>
      </c>
      <c r="D79" s="190" t="str">
        <f>'1. ALL DATA'!H80</f>
        <v>On Track to be Achieved</v>
      </c>
      <c r="E79" s="202" t="s">
        <v>227</v>
      </c>
      <c r="F79" s="190" t="str">
        <f>'1. ALL DATA'!M80</f>
        <v>On Track to be Achieved</v>
      </c>
      <c r="G79" s="202"/>
      <c r="H79" s="137" t="str">
        <f>'1. ALL DATA'!R80</f>
        <v>Update not Provided</v>
      </c>
      <c r="I79" s="202"/>
      <c r="J79" s="137" t="str">
        <f>'1. ALL DATA'!V80</f>
        <v>Update not provided</v>
      </c>
    </row>
    <row r="80" spans="1:10" ht="87.75">
      <c r="A80" s="187" t="str">
        <f>'1. ALL DATA'!A81</f>
        <v>PSC03</v>
      </c>
      <c r="B80" s="189" t="str">
        <f>'1. ALL DATA'!C81</f>
        <v>Continue to Develop SMART/Digital Approach to Improve Public Access to Services</v>
      </c>
      <c r="C80" s="337" t="str">
        <f>'1. ALL DATA'!D81</f>
        <v>Adoption of Digital Strategy 
(October 2018)</v>
      </c>
      <c r="D80" s="190" t="str">
        <f>'1. ALL DATA'!H81</f>
        <v>Not yet due</v>
      </c>
      <c r="E80" s="453" t="s">
        <v>47</v>
      </c>
      <c r="F80" s="190" t="str">
        <f>'1. ALL DATA'!M81</f>
        <v>On Track to be Achieved</v>
      </c>
      <c r="G80" s="202"/>
      <c r="H80" s="137" t="str">
        <f>'1. ALL DATA'!R81</f>
        <v>Update not Provided</v>
      </c>
      <c r="I80" s="202"/>
      <c r="J80" s="137" t="str">
        <f>'1. ALL DATA'!V81</f>
        <v>Update not provided</v>
      </c>
    </row>
    <row r="81" spans="1:46" ht="99.75" customHeight="1">
      <c r="A81" s="187" t="str">
        <f>'1. ALL DATA'!A82</f>
        <v>PSC04</v>
      </c>
      <c r="B81" s="189" t="str">
        <f>'1. ALL DATA'!C82</f>
        <v>Continue to Develop SMART/Digital Approach to Improve Public Access to Services</v>
      </c>
      <c r="C81" s="337" t="str">
        <f>'1. ALL DATA'!D82</f>
        <v>80% of 2018/19 Milestones in New Digital Strategy Achieved 
(March 2019)</v>
      </c>
      <c r="D81" s="190" t="str">
        <f>'1. ALL DATA'!H82</f>
        <v>Not yet due</v>
      </c>
      <c r="E81" s="453" t="s">
        <v>47</v>
      </c>
      <c r="F81" s="190" t="str">
        <f>'1. ALL DATA'!M82</f>
        <v>Not yet due</v>
      </c>
      <c r="G81" s="201"/>
      <c r="H81" s="137" t="str">
        <f>'1. ALL DATA'!R82</f>
        <v>Update not Provided</v>
      </c>
      <c r="I81" s="201"/>
      <c r="J81" s="137" t="str">
        <f>'1. ALL DATA'!V82</f>
        <v>Update not provided</v>
      </c>
    </row>
    <row r="82" spans="1:46" ht="99.75" customHeight="1">
      <c r="A82" s="187" t="str">
        <f>'1. ALL DATA'!A83</f>
        <v>PSC05</v>
      </c>
      <c r="B82" s="189" t="str">
        <f>'1. ALL DATA'!C83</f>
        <v>Continue to Develop SMART/Digital Approach to Improve Public Access to Services</v>
      </c>
      <c r="C82" s="337" t="str">
        <f>'1. ALL DATA'!D83</f>
        <v>Corporate Website Refresh Complete 
(March 2019)</v>
      </c>
      <c r="D82" s="190" t="str">
        <f>'1. ALL DATA'!H83</f>
        <v>Not yet due</v>
      </c>
      <c r="E82" s="453" t="s">
        <v>47</v>
      </c>
      <c r="F82" s="190" t="str">
        <f>'1. ALL DATA'!M83</f>
        <v>Not yet due</v>
      </c>
      <c r="G82" s="202"/>
      <c r="H82" s="137" t="str">
        <f>'1. ALL DATA'!R83</f>
        <v>Update not Provided</v>
      </c>
      <c r="I82" s="202"/>
      <c r="J82" s="137" t="str">
        <f>'1. ALL DATA'!V83</f>
        <v>Update not provided</v>
      </c>
    </row>
    <row r="83" spans="1:46" ht="99.75" customHeight="1">
      <c r="A83" s="187" t="str">
        <f>'1. ALL DATA'!A84</f>
        <v>PSC06</v>
      </c>
      <c r="B83" s="189" t="str">
        <f>'1. ALL DATA'!C84</f>
        <v>Improving Public Art in the Borough</v>
      </c>
      <c r="C83" s="337" t="str">
        <f>'1. ALL DATA'!D84</f>
        <v>Develop a Project Plan for the Delivery of Public Art Including;    New Public Art Commissions Including Both Permanent and Temporary Pieces     Investigating the Feasibility of Moving the Malt Shovel 
(August 2018)</v>
      </c>
      <c r="D83" s="190" t="str">
        <f>'1. ALL DATA'!H84</f>
        <v>On Track to be Achieved</v>
      </c>
      <c r="E83" s="202" t="s">
        <v>227</v>
      </c>
      <c r="F83" s="190" t="str">
        <f>'1. ALL DATA'!M84</f>
        <v>Fully Achieved</v>
      </c>
      <c r="G83" s="202"/>
      <c r="H83" s="137" t="str">
        <f>'1. ALL DATA'!R84</f>
        <v>Update not Provided</v>
      </c>
      <c r="I83" s="202"/>
      <c r="J83" s="137" t="str">
        <f>'1. ALL DATA'!V84</f>
        <v>Update not provided</v>
      </c>
    </row>
    <row r="84" spans="1:46" ht="99.75" customHeight="1">
      <c r="A84" s="187" t="str">
        <f>'1. ALL DATA'!A85</f>
        <v>PSC07</v>
      </c>
      <c r="B84" s="189" t="str">
        <f>'1. ALL DATA'!C85</f>
        <v>Community Sport and Health Development Initiatives</v>
      </c>
      <c r="C84" s="337" t="str">
        <f>'1. ALL DATA'!D85</f>
        <v>Re-Launch the Council’s Disability Sport Programme Under the “Able Too” Brand
(July 2018)</v>
      </c>
      <c r="D84" s="190" t="str">
        <f>'1. ALL DATA'!H85</f>
        <v>On Track to be Achieved</v>
      </c>
      <c r="E84" s="202" t="s">
        <v>227</v>
      </c>
      <c r="F84" s="190" t="str">
        <f>'1. ALL DATA'!M85</f>
        <v>Fully Achieved</v>
      </c>
      <c r="G84" s="202"/>
      <c r="H84" s="137" t="str">
        <f>'1. ALL DATA'!R85</f>
        <v>Update not Provided</v>
      </c>
      <c r="I84" s="202"/>
      <c r="J84" s="137" t="str">
        <f>'1. ALL DATA'!V85</f>
        <v>Update not provided</v>
      </c>
    </row>
    <row r="85" spans="1:46" s="149" customFormat="1" ht="126">
      <c r="A85" s="187" t="str">
        <f>'1. ALL DATA'!A86</f>
        <v>PSC08</v>
      </c>
      <c r="B85" s="189" t="str">
        <f>'1. ALL DATA'!C86</f>
        <v xml:space="preserve">Delivering Open Space Improvement Initiatives </v>
      </c>
      <c r="C85" s="337" t="str">
        <f>'1. ALL DATA'!D86</f>
        <v>Management Strategy Prepared and Ready for 2019 Green Flag Submission, Including the Washlands and Stapenhill Gardens 
(January 2019)</v>
      </c>
      <c r="D85" s="190" t="str">
        <f>'1. ALL DATA'!H86</f>
        <v>Not yet due</v>
      </c>
      <c r="E85" s="453" t="s">
        <v>47</v>
      </c>
      <c r="F85" s="190" t="str">
        <f>'1. ALL DATA'!M86</f>
        <v>Not yet due</v>
      </c>
      <c r="G85" s="202"/>
      <c r="H85" s="137" t="str">
        <f>'1. ALL DATA'!R86</f>
        <v>Update not Provided</v>
      </c>
      <c r="I85" s="202"/>
      <c r="J85" s="137" t="str">
        <f>'1. ALL DATA'!V86</f>
        <v>Update not provided</v>
      </c>
      <c r="K85" s="156"/>
      <c r="L85" s="156"/>
      <c r="M85" s="157"/>
      <c r="N85" s="158"/>
      <c r="O85" s="159"/>
      <c r="P85" s="159"/>
      <c r="Q85" s="159"/>
      <c r="R85" s="157"/>
      <c r="S85" s="160"/>
      <c r="T85" s="156"/>
      <c r="U85" s="156"/>
      <c r="V85" s="161"/>
      <c r="W85" s="156"/>
      <c r="X85" s="157"/>
      <c r="Y85" s="157"/>
      <c r="Z85" s="157"/>
      <c r="AA85" s="157"/>
      <c r="AB85" s="148"/>
      <c r="AC85" s="144"/>
      <c r="AD85" s="155"/>
      <c r="AE85" s="155"/>
      <c r="AF85" s="155"/>
      <c r="AG85" s="155"/>
      <c r="AH85" s="155"/>
      <c r="AI85" s="155"/>
      <c r="AJ85" s="155"/>
      <c r="AK85" s="155"/>
      <c r="AL85" s="155"/>
      <c r="AM85" s="155"/>
      <c r="AN85" s="155"/>
      <c r="AO85" s="155"/>
      <c r="AP85" s="155"/>
      <c r="AQ85" s="155"/>
      <c r="AR85" s="155"/>
      <c r="AS85" s="155"/>
      <c r="AT85" s="155"/>
    </row>
    <row r="86" spans="1:46" s="352" customFormat="1" ht="103.5" customHeight="1">
      <c r="A86" s="187" t="str">
        <f>'1. ALL DATA'!A87</f>
        <v>PSC09</v>
      </c>
      <c r="B86" s="189" t="str">
        <f>'1. ALL DATA'!C87</f>
        <v>Delivering Open Space Improvement Initiatives</v>
      </c>
      <c r="C86" s="337" t="str">
        <f>'1. ALL DATA'!D87</f>
        <v>Develop Proposals for the Improvement of the Memorial Gardens, Abbot’s Garden and Andressey Passage 
(June 2018)</v>
      </c>
      <c r="D86" s="190" t="str">
        <f>'1. ALL DATA'!H87</f>
        <v>Fully Achieved</v>
      </c>
      <c r="E86" s="202" t="s">
        <v>227</v>
      </c>
      <c r="F86" s="190" t="str">
        <f>'1. ALL DATA'!M87</f>
        <v>Fully Achieved</v>
      </c>
      <c r="G86" s="370"/>
      <c r="H86" s="137" t="str">
        <f>'1. ALL DATA'!R87</f>
        <v>Update not Provided</v>
      </c>
      <c r="I86" s="370"/>
      <c r="J86" s="137" t="str">
        <f>'1. ALL DATA'!V87</f>
        <v>Update not provided</v>
      </c>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row>
    <row r="87" spans="1:46" ht="99.75" customHeight="1">
      <c r="A87" s="187" t="str">
        <f>'1. ALL DATA'!A88</f>
        <v>PSC10</v>
      </c>
      <c r="B87" s="189" t="str">
        <f>'1. ALL DATA'!C88</f>
        <v xml:space="preserve">Delivering Open Space Improvement Initiatives </v>
      </c>
      <c r="C87" s="337" t="str">
        <f>'1. ALL DATA'!D88</f>
        <v>Submit an Application to The National Forest for Grant Support 
(November 2018)</v>
      </c>
      <c r="D87" s="190" t="str">
        <f>'1. ALL DATA'!H88</f>
        <v>Not yet due</v>
      </c>
      <c r="E87" s="453" t="s">
        <v>47</v>
      </c>
      <c r="F87" s="190" t="str">
        <f>'1. ALL DATA'!M88</f>
        <v>On Track to be Achieved</v>
      </c>
      <c r="G87" s="202"/>
      <c r="H87" s="137" t="str">
        <f>'1. ALL DATA'!R88</f>
        <v>Update not Provided</v>
      </c>
      <c r="I87" s="202"/>
      <c r="J87" s="137" t="str">
        <f>'1. ALL DATA'!V88</f>
        <v>Update not provided</v>
      </c>
    </row>
    <row r="88" spans="1:46" ht="99.75" customHeight="1">
      <c r="A88" s="187" t="str">
        <f>'1. ALL DATA'!A89</f>
        <v>PSC11</v>
      </c>
      <c r="B88" s="189" t="str">
        <f>'1. ALL DATA'!C89</f>
        <v>Review The Provision Of Cycle Facilities On Open Spaces And Car Parks</v>
      </c>
      <c r="C88" s="337" t="str">
        <f>'1. ALL DATA'!D89</f>
        <v>Review of Cycle Facilities Complete 
(October 2018)</v>
      </c>
      <c r="D88" s="190" t="str">
        <f>'1. ALL DATA'!H89</f>
        <v>Not yet due</v>
      </c>
      <c r="E88" s="453" t="s">
        <v>47</v>
      </c>
      <c r="F88" s="190" t="str">
        <f>'1. ALL DATA'!M89</f>
        <v>On Track to be Achieved</v>
      </c>
      <c r="G88" s="202"/>
      <c r="H88" s="137" t="str">
        <f>'1. ALL DATA'!R89</f>
        <v>Update not Provided</v>
      </c>
      <c r="I88" s="202"/>
      <c r="J88" s="137" t="str">
        <f>'1. ALL DATA'!V89</f>
        <v>Update not provided</v>
      </c>
    </row>
    <row r="89" spans="1:46" ht="99.75" customHeight="1">
      <c r="A89" s="187" t="str">
        <f>'1. ALL DATA'!A90</f>
        <v>PSC12</v>
      </c>
      <c r="B89" s="189" t="str">
        <f>'1. ALL DATA'!C90</f>
        <v>Green Flag Awards</v>
      </c>
      <c r="C89" s="337" t="str">
        <f>'1. ALL DATA'!D90</f>
        <v>Achieve 2 Green Flag Awards at Bramshall Park and Stapenhill Gardens</v>
      </c>
      <c r="D89" s="190" t="str">
        <f>'1. ALL DATA'!H90</f>
        <v>Not yet due</v>
      </c>
      <c r="E89" s="453" t="s">
        <v>47</v>
      </c>
      <c r="F89" s="190" t="str">
        <f>'1. ALL DATA'!M90</f>
        <v>Fully Achieved</v>
      </c>
      <c r="G89" s="344"/>
      <c r="H89" s="137" t="str">
        <f>'1. ALL DATA'!R90</f>
        <v>Update not Provided</v>
      </c>
      <c r="I89" s="202"/>
      <c r="J89" s="137" t="str">
        <f>'1. ALL DATA'!V90</f>
        <v>Update not provided</v>
      </c>
    </row>
    <row r="90" spans="1:46" ht="99.75" customHeight="1">
      <c r="A90" s="187" t="str">
        <f>'1. ALL DATA'!A91</f>
        <v>PSC13</v>
      </c>
      <c r="B90" s="189" t="str">
        <f>'1. ALL DATA'!C91</f>
        <v xml:space="preserve">In Bloom Awards </v>
      </c>
      <c r="C90" s="337" t="str">
        <f>'1. ALL DATA'!D91</f>
        <v>Achieve 3 In Bloom Gold Awards at Winshill, Burton And Uttoxeter</v>
      </c>
      <c r="D90" s="190" t="str">
        <f>'1. ALL DATA'!H91</f>
        <v>Not yet due</v>
      </c>
      <c r="E90" s="453" t="s">
        <v>47</v>
      </c>
      <c r="F90" s="190" t="str">
        <f>'1. ALL DATA'!M91</f>
        <v>Fully Achieved</v>
      </c>
      <c r="G90" s="202"/>
      <c r="H90" s="137" t="str">
        <f>'1. ALL DATA'!R91</f>
        <v>Update not Provided</v>
      </c>
      <c r="I90" s="202"/>
      <c r="J90" s="137" t="str">
        <f>'1. ALL DATA'!V91</f>
        <v>Update not provided</v>
      </c>
    </row>
    <row r="91" spans="1:46" ht="99.75" customHeight="1">
      <c r="A91" s="187" t="str">
        <f>'1. ALL DATA'!A92</f>
        <v>PSC14</v>
      </c>
      <c r="B91" s="189" t="str">
        <f>'1. ALL DATA'!C92</f>
        <v>In Bloom Awards</v>
      </c>
      <c r="C91" s="337" t="str">
        <f>'1. ALL DATA'!D92</f>
        <v>Achieve a Minimum of 5 Silver Gilt and Above for In Bloom Parks Awards. Including; Branston Water Park, Stapenhill Cemetery, Bramshall Park, Winshill (Mill Hill Lane) and Shobnall Fields.</v>
      </c>
      <c r="D91" s="190" t="str">
        <f>'1. ALL DATA'!H92</f>
        <v>Not yet due</v>
      </c>
      <c r="E91" s="453" t="s">
        <v>47</v>
      </c>
      <c r="F91" s="190" t="str">
        <f>'1. ALL DATA'!M92</f>
        <v>Fully Achieved</v>
      </c>
      <c r="G91" s="202"/>
      <c r="H91" s="137" t="str">
        <f>'1. ALL DATA'!R92</f>
        <v>Update not Provided</v>
      </c>
      <c r="I91" s="202"/>
      <c r="J91" s="137" t="str">
        <f>'1. ALL DATA'!V92</f>
        <v>Update not provided</v>
      </c>
    </row>
    <row r="92" spans="1:46" ht="99.75" customHeight="1">
      <c r="A92" s="187" t="str">
        <f>'1. ALL DATA'!A93</f>
        <v>PSC15</v>
      </c>
      <c r="B92" s="189" t="str">
        <f>'1. ALL DATA'!C93</f>
        <v>In Bloom Awards</v>
      </c>
      <c r="C92" s="337" t="str">
        <f>'1. ALL DATA'!D93</f>
        <v>Expand the In Bloom Federation, Achieving 1 Additional Member</v>
      </c>
      <c r="D92" s="190" t="str">
        <f>'1. ALL DATA'!H93</f>
        <v>Fully Achieved</v>
      </c>
      <c r="E92" s="202" t="s">
        <v>227</v>
      </c>
      <c r="F92" s="190" t="str">
        <f>'1. ALL DATA'!M93</f>
        <v>Fully Achieved</v>
      </c>
      <c r="G92" s="202"/>
      <c r="H92" s="137" t="str">
        <f>'1. ALL DATA'!R93</f>
        <v>Update not Provided</v>
      </c>
      <c r="I92" s="202"/>
      <c r="J92" s="137" t="str">
        <f>'1. ALL DATA'!V93</f>
        <v>Update not provided</v>
      </c>
    </row>
    <row r="93" spans="1:46" ht="99.75" customHeight="1">
      <c r="A93" s="187" t="str">
        <f>'1. ALL DATA'!A94</f>
        <v>PSC16</v>
      </c>
      <c r="B93" s="189" t="str">
        <f>'1. ALL DATA'!C94</f>
        <v>Adult Safeguarding Training Programme</v>
      </c>
      <c r="C93" s="337" t="str">
        <f>'1. ALL DATA'!D94</f>
        <v>Deliver Training to Services Which Have Contact With Vulnerable Adults: Housing; Licensing; Enforcement; Revenues and Benefits 
(March 2019)</v>
      </c>
      <c r="D93" s="190" t="str">
        <f>'1. ALL DATA'!H94</f>
        <v>Not yet due</v>
      </c>
      <c r="E93" s="453" t="s">
        <v>47</v>
      </c>
      <c r="F93" s="190" t="str">
        <f>'1. ALL DATA'!M94</f>
        <v>Fully Achieved</v>
      </c>
      <c r="G93" s="202"/>
      <c r="H93" s="137" t="str">
        <f>'1. ALL DATA'!R94</f>
        <v>Update not Provided</v>
      </c>
      <c r="I93" s="202"/>
      <c r="J93" s="137" t="str">
        <f>'1. ALL DATA'!V94</f>
        <v>Update not provided</v>
      </c>
    </row>
    <row r="94" spans="1:46" ht="99.75" customHeight="1">
      <c r="A94" s="187" t="str">
        <f>'1. ALL DATA'!A95</f>
        <v>PSC17</v>
      </c>
      <c r="B94" s="189" t="str">
        <f>'1. ALL DATA'!C95</f>
        <v>Prepare a Succession Plan for Volunteers Running the GO Garden Project</v>
      </c>
      <c r="C94" s="337" t="str">
        <f>'1. ALL DATA'!D95</f>
        <v>Plan Approved Ready for Implementation for 2019 Growing Season 
(October 2018)</v>
      </c>
      <c r="D94" s="190" t="str">
        <f>'1. ALL DATA'!H95</f>
        <v>On Track to be Achieved</v>
      </c>
      <c r="E94" s="202" t="s">
        <v>227</v>
      </c>
      <c r="F94" s="190" t="str">
        <f>'1. ALL DATA'!M95</f>
        <v>On Track to be Achieved</v>
      </c>
      <c r="G94" s="202"/>
      <c r="H94" s="137" t="str">
        <f>'1. ALL DATA'!R95</f>
        <v>Update not Provided</v>
      </c>
      <c r="I94" s="202"/>
      <c r="J94" s="137" t="str">
        <f>'1. ALL DATA'!V95</f>
        <v>Update not provided</v>
      </c>
    </row>
    <row r="95" spans="1:46" ht="99.75" customHeight="1">
      <c r="A95" s="187" t="str">
        <f>'1. ALL DATA'!A96</f>
        <v>PSC18</v>
      </c>
      <c r="B95" s="189" t="str">
        <f>'1. ALL DATA'!C96</f>
        <v>Maintain Top Quartile Performance For Street Cleansing - Litter</v>
      </c>
      <c r="C95" s="362">
        <v>0</v>
      </c>
      <c r="D95" s="190" t="str">
        <f>'1. ALL DATA'!H96</f>
        <v>Not yet due</v>
      </c>
      <c r="E95" s="453" t="s">
        <v>47</v>
      </c>
      <c r="F95" s="190" t="str">
        <f>'1. ALL DATA'!M96</f>
        <v>On Track to be Achieved</v>
      </c>
      <c r="G95" s="202"/>
      <c r="H95" s="137" t="str">
        <f>'1. ALL DATA'!R96</f>
        <v>Update not Provided</v>
      </c>
      <c r="I95" s="202"/>
      <c r="J95" s="137" t="str">
        <f>'1. ALL DATA'!V96</f>
        <v>Update not provided</v>
      </c>
    </row>
    <row r="96" spans="1:46" ht="99.75" customHeight="1">
      <c r="A96" s="187" t="str">
        <f>'1. ALL DATA'!A97</f>
        <v>PSC19</v>
      </c>
      <c r="B96" s="189" t="str">
        <f>'1. ALL DATA'!C97</f>
        <v>Maintain Top Quartile Performance For Street Cleansing - Detritus</v>
      </c>
      <c r="C96" s="362">
        <v>0.01</v>
      </c>
      <c r="D96" s="190" t="str">
        <f>'1. ALL DATA'!H97</f>
        <v>Not yet due</v>
      </c>
      <c r="E96" s="453" t="s">
        <v>47</v>
      </c>
      <c r="F96" s="190" t="str">
        <f>'1. ALL DATA'!M97</f>
        <v>On Track to be Achieved</v>
      </c>
      <c r="G96" s="202"/>
      <c r="H96" s="137" t="str">
        <f>'1. ALL DATA'!R97</f>
        <v>Update not Provided</v>
      </c>
      <c r="I96" s="202"/>
      <c r="J96" s="137" t="str">
        <f>'1. ALL DATA'!V97</f>
        <v>Update not provided</v>
      </c>
    </row>
    <row r="97" spans="1:10" ht="99.75" customHeight="1">
      <c r="A97" s="187" t="str">
        <f>'1. ALL DATA'!A98</f>
        <v>PSC20</v>
      </c>
      <c r="B97" s="189" t="str">
        <f>'1. ALL DATA'!C98</f>
        <v>Maintain Top Quartile Performance For Street Cleansing - Graffiti</v>
      </c>
      <c r="C97" s="362">
        <v>0</v>
      </c>
      <c r="D97" s="190" t="str">
        <f>'1. ALL DATA'!H98</f>
        <v>Not yet due</v>
      </c>
      <c r="E97" s="453" t="s">
        <v>47</v>
      </c>
      <c r="F97" s="190" t="str">
        <f>'1. ALL DATA'!M98</f>
        <v>On Track to be Achieved</v>
      </c>
      <c r="G97" s="202"/>
      <c r="H97" s="137" t="str">
        <f>'1. ALL DATA'!R98</f>
        <v>Update not Provided</v>
      </c>
      <c r="I97" s="202"/>
      <c r="J97" s="137" t="str">
        <f>'1. ALL DATA'!V98</f>
        <v>Update not provided</v>
      </c>
    </row>
    <row r="98" spans="1:10" ht="99.75" customHeight="1">
      <c r="A98" s="187" t="str">
        <f>'1. ALL DATA'!A99</f>
        <v>PSC21</v>
      </c>
      <c r="B98" s="189" t="str">
        <f>'1. ALL DATA'!C99</f>
        <v>Maintain Top Quartile Performance For Street Cleansing – Fly-Posting</v>
      </c>
      <c r="C98" s="362">
        <v>0</v>
      </c>
      <c r="D98" s="190" t="str">
        <f>'1. ALL DATA'!H99</f>
        <v>Not yet due</v>
      </c>
      <c r="E98" s="453" t="s">
        <v>47</v>
      </c>
      <c r="F98" s="190" t="str">
        <f>'1. ALL DATA'!M99</f>
        <v>On Track to be Achieved</v>
      </c>
      <c r="G98" s="202"/>
      <c r="H98" s="137" t="str">
        <f>'1. ALL DATA'!R99</f>
        <v>Update not Provided</v>
      </c>
      <c r="I98" s="202"/>
      <c r="J98" s="137" t="str">
        <f>'1. ALL DATA'!V99</f>
        <v>Update not provided</v>
      </c>
    </row>
    <row r="99" spans="1:10" ht="99.75" customHeight="1">
      <c r="A99" s="187" t="str">
        <f>'1. ALL DATA'!A100</f>
        <v>PSC22</v>
      </c>
      <c r="B99" s="189" t="str">
        <f>'1. ALL DATA'!C100</f>
        <v xml:space="preserve">Maintain Top Quartile Performance On Recycling </v>
      </c>
      <c r="C99" s="337" t="str">
        <f>'1. ALL DATA'!D100</f>
        <v>Household Waste Recycled and Composted:
50%</v>
      </c>
      <c r="D99" s="190" t="str">
        <f>'1. ALL DATA'!H100</f>
        <v>On Track to be Achieved</v>
      </c>
      <c r="E99" s="202" t="s">
        <v>227</v>
      </c>
      <c r="F99" s="190" t="str">
        <f>'1. ALL DATA'!M100</f>
        <v>On Track to be Achieved</v>
      </c>
      <c r="G99" s="202"/>
      <c r="H99" s="137" t="str">
        <f>'1. ALL DATA'!R100</f>
        <v>Update not Provided</v>
      </c>
      <c r="I99" s="202"/>
      <c r="J99" s="137" t="str">
        <f>'1. ALL DATA'!V100</f>
        <v>Update not provided</v>
      </c>
    </row>
    <row r="100" spans="1:10" ht="99.75" customHeight="1">
      <c r="A100" s="187" t="str">
        <f>'1. ALL DATA'!A101</f>
        <v>PSC23</v>
      </c>
      <c r="B100" s="189" t="str">
        <f>'1. ALL DATA'!C101</f>
        <v xml:space="preserve">Maintain Top Quartile Performance On Waste Reduction </v>
      </c>
      <c r="C100" s="337" t="str">
        <f>'1. ALL DATA'!D101</f>
        <v>Residual Household Waste Per Household:
475kg</v>
      </c>
      <c r="D100" s="190" t="str">
        <f>'1. ALL DATA'!H101</f>
        <v>On Track to be Achieved</v>
      </c>
      <c r="E100" s="202" t="s">
        <v>227</v>
      </c>
      <c r="F100" s="190" t="str">
        <f>'1. ALL DATA'!M101</f>
        <v>On Track to be Achieved</v>
      </c>
      <c r="G100" s="202"/>
      <c r="H100" s="137" t="str">
        <f>'1. ALL DATA'!R101</f>
        <v>Update not Provided</v>
      </c>
      <c r="I100" s="202"/>
      <c r="J100" s="137" t="str">
        <f>'1. ALL DATA'!V101</f>
        <v>Update not provided</v>
      </c>
    </row>
    <row r="101" spans="1:10" ht="99.75" customHeight="1">
      <c r="A101" s="187" t="str">
        <f>'1. ALL DATA'!A102</f>
        <v>PSC24</v>
      </c>
      <c r="B101" s="189" t="str">
        <f>'1. ALL DATA'!C102</f>
        <v>Continue to Increase Public Awareness Of Recycling and Other Environmental Issues Such as Street Cleanliness</v>
      </c>
      <c r="C101" s="337" t="str">
        <f>'1. ALL DATA'!D102</f>
        <v>Produce and Implement New Communications Plan
(December 2018)</v>
      </c>
      <c r="D101" s="190" t="str">
        <f>'1. ALL DATA'!H102</f>
        <v>Not yet due</v>
      </c>
      <c r="E101" s="453" t="s">
        <v>47</v>
      </c>
      <c r="F101" s="190" t="str">
        <f>'1. ALL DATA'!M102</f>
        <v>Not yet due</v>
      </c>
      <c r="G101" s="344"/>
      <c r="H101" s="137" t="str">
        <f>'1. ALL DATA'!R102</f>
        <v>Update not Provided</v>
      </c>
      <c r="I101" s="202"/>
      <c r="J101" s="137" t="str">
        <f>'1. ALL DATA'!V102</f>
        <v>Update not provided</v>
      </c>
    </row>
    <row r="102" spans="1:10" ht="99.75" customHeight="1">
      <c r="A102" s="187" t="str">
        <f>'1. ALL DATA'!A103</f>
        <v>PSC25</v>
      </c>
      <c r="B102" s="189" t="str">
        <f>'1. ALL DATA'!C103</f>
        <v>Guidance to Support Planning Services</v>
      </c>
      <c r="C102" s="337" t="str">
        <f>'1. ALL DATA'!D103</f>
        <v>Introduce New Cannock Chase Special Area of Conservation (SAC) Guidance
(April 2018)</v>
      </c>
      <c r="D102" s="190" t="str">
        <f>'1. ALL DATA'!H103</f>
        <v>Fully Achieved</v>
      </c>
      <c r="E102" s="202" t="s">
        <v>227</v>
      </c>
      <c r="F102" s="190" t="str">
        <f>'1. ALL DATA'!M103</f>
        <v>Fully Achieved</v>
      </c>
      <c r="G102" s="201"/>
      <c r="H102" s="137" t="str">
        <f>'1. ALL DATA'!R103</f>
        <v>Update not Provided</v>
      </c>
      <c r="I102" s="202"/>
      <c r="J102" s="137" t="str">
        <f>'1. ALL DATA'!V103</f>
        <v>Update not provided</v>
      </c>
    </row>
    <row r="103" spans="1:10" ht="99.75" customHeight="1">
      <c r="A103" s="187" t="str">
        <f>'1. ALL DATA'!A104</f>
        <v>PSC26</v>
      </c>
      <c r="B103" s="189" t="str">
        <f>'1. ALL DATA'!C104</f>
        <v>Guidance to Support Planning Services</v>
      </c>
      <c r="C103" s="337" t="str">
        <f>'1. ALL DATA'!D104</f>
        <v>Devise Borough-wide Planting Guidance 
(June 2018)</v>
      </c>
      <c r="D103" s="190" t="str">
        <f>'1. ALL DATA'!H104</f>
        <v>Fully Achieved</v>
      </c>
      <c r="E103" s="202" t="s">
        <v>227</v>
      </c>
      <c r="F103" s="190" t="str">
        <f>'1. ALL DATA'!M104</f>
        <v>Fully Achieved</v>
      </c>
      <c r="G103" s="202"/>
      <c r="H103" s="137" t="str">
        <f>'1. ALL DATA'!R104</f>
        <v>Update not Provided</v>
      </c>
      <c r="I103" s="202"/>
      <c r="J103" s="137" t="str">
        <f>'1. ALL DATA'!V104</f>
        <v>Update not provided</v>
      </c>
    </row>
    <row r="104" spans="1:10" ht="99.75" customHeight="1">
      <c r="A104" s="187" t="str">
        <f>'1. ALL DATA'!A105</f>
        <v>PSC27</v>
      </c>
      <c r="B104" s="189" t="str">
        <f>'1. ALL DATA'!C105</f>
        <v>Guidance to Support Planning Services</v>
      </c>
      <c r="C104" s="337" t="str">
        <f>'1. ALL DATA'!D105</f>
        <v>Introduce New Heritage Impact Assessment Guidance Notes 
(April 2018)</v>
      </c>
      <c r="D104" s="190" t="str">
        <f>'1. ALL DATA'!H105</f>
        <v>Fully Achieved</v>
      </c>
      <c r="E104" s="202" t="s">
        <v>227</v>
      </c>
      <c r="F104" s="190" t="str">
        <f>'1. ALL DATA'!M105</f>
        <v>Fully Achieved</v>
      </c>
      <c r="G104" s="202"/>
      <c r="H104" s="137" t="str">
        <f>'1. ALL DATA'!R105</f>
        <v>Update not Provided</v>
      </c>
      <c r="I104" s="202"/>
      <c r="J104" s="137" t="str">
        <f>'1. ALL DATA'!V105</f>
        <v>Update not provided</v>
      </c>
    </row>
    <row r="105" spans="1:10" ht="99.75" customHeight="1">
      <c r="A105" s="187" t="str">
        <f>'1. ALL DATA'!A106</f>
        <v>PSC28</v>
      </c>
      <c r="B105" s="189" t="str">
        <f>'1. ALL DATA'!C106</f>
        <v>Delivery of Strategic Housing and Employment Sites</v>
      </c>
      <c r="C105" s="337" t="str">
        <f>'1. ALL DATA'!D106</f>
        <v>Strategic Site Progress Report Prepared 
(December 2018)</v>
      </c>
      <c r="D105" s="190" t="str">
        <f>'1. ALL DATA'!H106</f>
        <v>Not yet due</v>
      </c>
      <c r="E105" s="453" t="s">
        <v>47</v>
      </c>
      <c r="F105" s="190" t="str">
        <f>'1. ALL DATA'!M106</f>
        <v>On Track to be Achieved</v>
      </c>
      <c r="G105" s="202"/>
      <c r="H105" s="137" t="str">
        <f>'1. ALL DATA'!R106</f>
        <v>Update not Provided</v>
      </c>
      <c r="I105" s="202"/>
      <c r="J105" s="137" t="str">
        <f>'1. ALL DATA'!V106</f>
        <v>Update not provided</v>
      </c>
    </row>
    <row r="106" spans="1:10" ht="99.75" customHeight="1">
      <c r="A106" s="187" t="str">
        <f>'1. ALL DATA'!A107</f>
        <v>PSC29</v>
      </c>
      <c r="B106" s="189" t="str">
        <f>'1. ALL DATA'!C107</f>
        <v xml:space="preserve">Monitor Local Plan Performance </v>
      </c>
      <c r="C106" s="337" t="str">
        <f>'1. ALL DATA'!D107</f>
        <v>Annual Monitoring Report Prepared
(November 2018)</v>
      </c>
      <c r="D106" s="190" t="str">
        <f>'1. ALL DATA'!H107</f>
        <v>Not yet due</v>
      </c>
      <c r="E106" s="453" t="s">
        <v>47</v>
      </c>
      <c r="F106" s="190" t="str">
        <f>'1. ALL DATA'!M107</f>
        <v>On Track to be Achieved</v>
      </c>
      <c r="G106" s="202"/>
      <c r="H106" s="137" t="str">
        <f>'1. ALL DATA'!R107</f>
        <v>Update not Provided</v>
      </c>
      <c r="I106" s="202"/>
      <c r="J106" s="137" t="str">
        <f>'1. ALL DATA'!V107</f>
        <v>Update not provided</v>
      </c>
    </row>
    <row r="107" spans="1:10" ht="99.75" customHeight="1">
      <c r="A107" s="187" t="str">
        <f>'1. ALL DATA'!A108</f>
        <v>PSC30</v>
      </c>
      <c r="B107" s="189" t="str">
        <f>'1. ALL DATA'!C108</f>
        <v>Guidance to Support Planning Services</v>
      </c>
      <c r="C107" s="337" t="str">
        <f>'1. ALL DATA'!D108</f>
        <v>Introduce New Protocol to Neighbourhood Planning 
(June 2018)</v>
      </c>
      <c r="D107" s="190" t="str">
        <f>'1. ALL DATA'!H108</f>
        <v>Fully Achieved</v>
      </c>
      <c r="E107" s="202" t="s">
        <v>227</v>
      </c>
      <c r="F107" s="190" t="str">
        <f>'1. ALL DATA'!M108</f>
        <v>Fully Achieved</v>
      </c>
      <c r="G107" s="202"/>
      <c r="H107" s="137" t="str">
        <f>'1. ALL DATA'!R108</f>
        <v>Update not Provided</v>
      </c>
      <c r="I107" s="202"/>
      <c r="J107" s="137" t="str">
        <f>'1. ALL DATA'!V108</f>
        <v>Update not provided</v>
      </c>
    </row>
    <row r="108" spans="1:10" ht="99.75" customHeight="1">
      <c r="A108" s="187" t="str">
        <f>'1. ALL DATA'!A109</f>
        <v>PSC31</v>
      </c>
      <c r="B108" s="189" t="str">
        <f>'1. ALL DATA'!C109</f>
        <v>Delivering Improvements to the Washlands</v>
      </c>
      <c r="C108" s="337" t="str">
        <f>'1. ALL DATA'!D109</f>
        <v>Adoption of a Washlands Strategy 
(December 2018)</v>
      </c>
      <c r="D108" s="190" t="str">
        <f>'1. ALL DATA'!H109</f>
        <v>On Track to be Achieved</v>
      </c>
      <c r="E108" s="202" t="s">
        <v>227</v>
      </c>
      <c r="F108" s="190" t="str">
        <f>'1. ALL DATA'!M109</f>
        <v>On Track to be Achieved</v>
      </c>
      <c r="G108" s="202"/>
      <c r="H108" s="137" t="str">
        <f>'1. ALL DATA'!R109</f>
        <v>Update not Provided</v>
      </c>
      <c r="I108" s="202"/>
      <c r="J108" s="137" t="str">
        <f>'1. ALL DATA'!V109</f>
        <v>Update not provided</v>
      </c>
    </row>
    <row r="109" spans="1:10" ht="99.75" customHeight="1">
      <c r="A109" s="187" t="str">
        <f>'1. ALL DATA'!A110</f>
        <v>PSC32</v>
      </c>
      <c r="B109" s="189" t="str">
        <f>'1. ALL DATA'!C110</f>
        <v>Delivering Improvements to the Washlands</v>
      </c>
      <c r="C109" s="337" t="str">
        <f>'1. ALL DATA'!D110</f>
        <v>Work With Partners to Develop a Detailed Business Case for Delivering Improvements to the Washlands
(September 2018)</v>
      </c>
      <c r="D109" s="190" t="str">
        <f>'1. ALL DATA'!H110</f>
        <v>On Track to be Achieved</v>
      </c>
      <c r="E109" s="202" t="s">
        <v>227</v>
      </c>
      <c r="F109" s="190" t="str">
        <f>'1. ALL DATA'!M110</f>
        <v>Fully Achieved</v>
      </c>
      <c r="G109" s="202"/>
      <c r="H109" s="137" t="str">
        <f>'1. ALL DATA'!R110</f>
        <v>Update not Provided</v>
      </c>
      <c r="I109" s="202"/>
      <c r="J109" s="137" t="str">
        <f>'1. ALL DATA'!V110</f>
        <v>Update not provided</v>
      </c>
    </row>
    <row r="110" spans="1:10" ht="99.75" customHeight="1">
      <c r="A110" s="187" t="str">
        <f>'1. ALL DATA'!A111</f>
        <v>PSC33</v>
      </c>
      <c r="B110" s="189" t="str">
        <f>'1. ALL DATA'!C111</f>
        <v>Enforcement Activities</v>
      </c>
      <c r="C110" s="337" t="str">
        <f>'1. ALL DATA'!D111</f>
        <v>Review of High Hedge Complaint Procedures and Fees Complete
(March 2019)</v>
      </c>
      <c r="D110" s="190" t="str">
        <f>'1. ALL DATA'!H111</f>
        <v>On Track to be Achieved</v>
      </c>
      <c r="E110" s="202" t="s">
        <v>227</v>
      </c>
      <c r="F110" s="190" t="str">
        <f>'1. ALL DATA'!M111</f>
        <v>On Track to be Achieved</v>
      </c>
      <c r="G110" s="202"/>
      <c r="H110" s="137" t="str">
        <f>'1. ALL DATA'!R111</f>
        <v>Update not Provided</v>
      </c>
      <c r="I110" s="202"/>
      <c r="J110" s="137" t="str">
        <f>'1. ALL DATA'!V111</f>
        <v>Update not provided</v>
      </c>
    </row>
    <row r="111" spans="1:10" ht="99.75" customHeight="1">
      <c r="A111" s="187" t="str">
        <f>'1. ALL DATA'!A112</f>
        <v>PSC34</v>
      </c>
      <c r="B111" s="189" t="str">
        <f>'1. ALL DATA'!C112</f>
        <v xml:space="preserve">Deliver Focussed Community and Civil Enforcement Initiatives </v>
      </c>
      <c r="C111" s="337" t="str">
        <f>'1. ALL DATA'!D112</f>
        <v>Undertake a Minimum of 11 Initiatives Across the Borough
(March 2019)</v>
      </c>
      <c r="D111" s="190" t="str">
        <f>'1. ALL DATA'!H112</f>
        <v>On Track to be Achieved</v>
      </c>
      <c r="E111" s="202" t="s">
        <v>227</v>
      </c>
      <c r="F111" s="190" t="str">
        <f>'1. ALL DATA'!M112</f>
        <v>Fully Achieved</v>
      </c>
      <c r="G111" s="202"/>
      <c r="H111" s="137" t="str">
        <f>'1. ALL DATA'!R112</f>
        <v>Update not Provided</v>
      </c>
      <c r="I111" s="202"/>
      <c r="J111" s="137" t="str">
        <f>'1. ALL DATA'!V112</f>
        <v>Update not provided</v>
      </c>
    </row>
    <row r="112" spans="1:10" ht="99.75" customHeight="1">
      <c r="A112" s="187" t="str">
        <f>'1. ALL DATA'!A113</f>
        <v>PSC35</v>
      </c>
      <c r="B112" s="189" t="str">
        <f>'1. ALL DATA'!C113</f>
        <v>Selective Licensing Scheme</v>
      </c>
      <c r="C112" s="337" t="str">
        <f>'1. ALL DATA'!D113</f>
        <v>Provide a Member Briefing on Progress With the Selective Licensing Pilot Scheme
(June 2018)</v>
      </c>
      <c r="D112" s="190" t="str">
        <f>'1. ALL DATA'!H113</f>
        <v>Fully Achieved</v>
      </c>
      <c r="E112" s="202" t="s">
        <v>227</v>
      </c>
      <c r="F112" s="190" t="str">
        <f>'1. ALL DATA'!M113</f>
        <v>Fully Achieved</v>
      </c>
      <c r="G112" s="202"/>
      <c r="H112" s="137" t="str">
        <f>'1. ALL DATA'!R113</f>
        <v>Update not Provided</v>
      </c>
      <c r="I112" s="202"/>
      <c r="J112" s="137" t="str">
        <f>'1. ALL DATA'!V113</f>
        <v>Update not provided</v>
      </c>
    </row>
    <row r="113" spans="1:10" ht="99.75" customHeight="1">
      <c r="A113" s="187" t="str">
        <f>'1. ALL DATA'!A114</f>
        <v>PSC36</v>
      </c>
      <c r="B113" s="189" t="str">
        <f>'1. ALL DATA'!C114</f>
        <v>Selective Licensing Scheme</v>
      </c>
      <c r="C113" s="337" t="str">
        <f>'1. ALL DATA'!D114</f>
        <v>Complete an Evaluation of Selective Licensing Scheme
(November 2018)</v>
      </c>
      <c r="D113" s="190" t="str">
        <f>'1. ALL DATA'!H114</f>
        <v>Not yet due</v>
      </c>
      <c r="E113" s="453" t="s">
        <v>47</v>
      </c>
      <c r="F113" s="190" t="str">
        <f>'1. ALL DATA'!M114</f>
        <v>On Track to be Achieved</v>
      </c>
      <c r="G113" s="202"/>
      <c r="H113" s="137" t="str">
        <f>'1. ALL DATA'!R114</f>
        <v>Update not Provided</v>
      </c>
      <c r="I113" s="201"/>
      <c r="J113" s="137" t="str">
        <f>'1. ALL DATA'!V114</f>
        <v>Update not provided</v>
      </c>
    </row>
    <row r="114" spans="1:10" ht="99.75" customHeight="1">
      <c r="A114" s="187" t="str">
        <f>'1. ALL DATA'!A115</f>
        <v>PSC37</v>
      </c>
      <c r="B114" s="189" t="str">
        <f>'1. ALL DATA'!C115</f>
        <v>Deliver Focussed Environmental Health Initiatives</v>
      </c>
      <c r="C114" s="337" t="str">
        <f>'1. ALL DATA'!D115</f>
        <v>Undertake a Minimum of 2 Multi-Agency Initiatives to Address Modern Slavery
(March 2019)</v>
      </c>
      <c r="D114" s="190" t="str">
        <f>'1. ALL DATA'!H115</f>
        <v>On Track to be Achieved</v>
      </c>
      <c r="E114" s="202" t="s">
        <v>227</v>
      </c>
      <c r="F114" s="190" t="str">
        <f>'1. ALL DATA'!M115</f>
        <v>Fully Achieved</v>
      </c>
      <c r="G114" s="202"/>
      <c r="H114" s="137" t="str">
        <f>'1. ALL DATA'!R115</f>
        <v>Update not Provided</v>
      </c>
      <c r="I114" s="202"/>
      <c r="J114" s="137" t="str">
        <f>'1. ALL DATA'!V115</f>
        <v>Update not provided</v>
      </c>
    </row>
    <row r="115" spans="1:10" ht="99.75" customHeight="1">
      <c r="A115" s="187" t="str">
        <f>'1. ALL DATA'!A116</f>
        <v>PSC38</v>
      </c>
      <c r="B115" s="189" t="str">
        <f>'1. ALL DATA'!C116</f>
        <v>Deliver Focussed Environmental Health Initiatives</v>
      </c>
      <c r="C115" s="337" t="str">
        <f>'1. ALL DATA'!D116</f>
        <v>Undertake a Minimum of 4 Initiatives With Weekend Market Traders to Ensure Compliance With Food Hygiene Legislation
(March 2019)</v>
      </c>
      <c r="D115" s="190" t="str">
        <f>'1. ALL DATA'!H116</f>
        <v>Not yet due</v>
      </c>
      <c r="E115" s="453" t="s">
        <v>47</v>
      </c>
      <c r="F115" s="190" t="str">
        <f>'1. ALL DATA'!M116</f>
        <v>On Track to be Achieved</v>
      </c>
      <c r="G115" s="202"/>
      <c r="H115" s="137" t="str">
        <f>'1. ALL DATA'!R116</f>
        <v>Update not Provided</v>
      </c>
      <c r="I115" s="202"/>
      <c r="J115" s="137" t="str">
        <f>'1. ALL DATA'!V116</f>
        <v>Update not provided</v>
      </c>
    </row>
    <row r="116" spans="1:10" s="34" customFormat="1" ht="94.5">
      <c r="A116" s="187" t="str">
        <f>'1. ALL DATA'!A117</f>
        <v>PSC39</v>
      </c>
      <c r="B116" s="189" t="str">
        <f>'1. ALL DATA'!C117</f>
        <v>Deliver Focussed Environmental Health Initiatives</v>
      </c>
      <c r="C116" s="337" t="str">
        <f>'1. ALL DATA'!D117</f>
        <v>Complete a Targeted Initiative Tackling Concerns on Houses in Multiple Occupation
(March 2019)</v>
      </c>
      <c r="D116" s="190" t="str">
        <f>'1. ALL DATA'!H117</f>
        <v>On Track to be Achieved</v>
      </c>
      <c r="E116" s="202" t="s">
        <v>227</v>
      </c>
      <c r="F116" s="190" t="str">
        <f>'1. ALL DATA'!M117</f>
        <v>On Track to be Achieved</v>
      </c>
      <c r="G116" s="202"/>
      <c r="H116" s="137" t="str">
        <f>'1. ALL DATA'!R117</f>
        <v>Update not Provided</v>
      </c>
      <c r="I116" s="201"/>
      <c r="J116" s="137" t="str">
        <f>'1. ALL DATA'!V117</f>
        <v>Update not provided</v>
      </c>
    </row>
    <row r="117" spans="1:10" s="34" customFormat="1" ht="87.75">
      <c r="A117" s="187" t="str">
        <f>'1. ALL DATA'!A118</f>
        <v>PSC40</v>
      </c>
      <c r="B117" s="189" t="str">
        <f>'1. ALL DATA'!C118</f>
        <v>Tackle Rough Sleeping and Supporting Homeless Residents</v>
      </c>
      <c r="C117" s="337" t="str">
        <f>'1. ALL DATA'!D118</f>
        <v>Rough Sleeper Count Completed
(December 2018)</v>
      </c>
      <c r="D117" s="190" t="str">
        <f>'1. ALL DATA'!H118</f>
        <v>Not yet due</v>
      </c>
      <c r="E117" s="453" t="s">
        <v>47</v>
      </c>
      <c r="F117" s="190" t="str">
        <f>'1. ALL DATA'!M118</f>
        <v>On Track to be Achieved</v>
      </c>
      <c r="G117" s="202"/>
      <c r="H117" s="137" t="str">
        <f>'1. ALL DATA'!R118</f>
        <v>Update not Provided</v>
      </c>
      <c r="I117" s="202"/>
      <c r="J117" s="137" t="str">
        <f>'1. ALL DATA'!V118</f>
        <v>Update not provided</v>
      </c>
    </row>
    <row r="118" spans="1:10" s="34" customFormat="1" ht="87.75">
      <c r="A118" s="187" t="str">
        <f>'1. ALL DATA'!A119</f>
        <v>PSC41</v>
      </c>
      <c r="B118" s="189" t="str">
        <f>'1. ALL DATA'!C119</f>
        <v>Delivering Better Services to Support Homelessness</v>
      </c>
      <c r="C118" s="337" t="str">
        <f>'1. ALL DATA'!D119</f>
        <v>100% Of Applicants Accepted for a New Homeless Duty Receiving a Personal Housing Plan</v>
      </c>
      <c r="D118" s="190" t="str">
        <f>'1. ALL DATA'!H119</f>
        <v>On Track to be Achieved</v>
      </c>
      <c r="E118" s="202" t="s">
        <v>227</v>
      </c>
      <c r="F118" s="190" t="str">
        <f>'1. ALL DATA'!M119</f>
        <v>On Track to be Achieved</v>
      </c>
      <c r="G118" s="202"/>
      <c r="H118" s="137" t="str">
        <f>'1. ALL DATA'!R119</f>
        <v>Update not Provided</v>
      </c>
      <c r="I118" s="202"/>
      <c r="J118" s="137" t="str">
        <f>'1. ALL DATA'!V119</f>
        <v>Update not provided</v>
      </c>
    </row>
    <row r="119" spans="1:10" s="34" customFormat="1" ht="87.75">
      <c r="A119" s="187" t="str">
        <f>'1. ALL DATA'!A120</f>
        <v>PSC42</v>
      </c>
      <c r="B119" s="189" t="str">
        <f>'1. ALL DATA'!C120</f>
        <v>Delivering Better Services to Support Homelessness</v>
      </c>
      <c r="C119" s="337" t="str">
        <f>'1. ALL DATA'!D120</f>
        <v>Revise Joint Allocations Policy
(December 2018)</v>
      </c>
      <c r="D119" s="190" t="str">
        <f>'1. ALL DATA'!H120</f>
        <v>On Track to be Achieved</v>
      </c>
      <c r="E119" s="202" t="s">
        <v>227</v>
      </c>
      <c r="F119" s="190" t="str">
        <f>'1. ALL DATA'!M120</f>
        <v>On Track to be Achieved</v>
      </c>
      <c r="G119" s="202"/>
      <c r="H119" s="137" t="str">
        <f>'1. ALL DATA'!R120</f>
        <v>Update not Provided</v>
      </c>
      <c r="I119" s="202"/>
      <c r="J119" s="137" t="str">
        <f>'1. ALL DATA'!V120</f>
        <v>Update not provided</v>
      </c>
    </row>
    <row r="120" spans="1:10" s="34" customFormat="1" ht="87.75">
      <c r="A120" s="187" t="str">
        <f>'1. ALL DATA'!A121</f>
        <v>PSC43</v>
      </c>
      <c r="B120" s="189" t="str">
        <f>'1. ALL DATA'!C121</f>
        <v>Delivering Better Services to Support Homelessness</v>
      </c>
      <c r="C120" s="337" t="str">
        <f>'1. ALL DATA'!D121</f>
        <v>Approve Refreshed Homelessness Strategy
(September 2018)</v>
      </c>
      <c r="D120" s="190" t="str">
        <f>'1. ALL DATA'!H121</f>
        <v>On Track to be Achieved</v>
      </c>
      <c r="E120" s="202" t="s">
        <v>227</v>
      </c>
      <c r="F120" s="190" t="str">
        <f>'1. ALL DATA'!M121</f>
        <v>Fully Achieved</v>
      </c>
      <c r="G120" s="202"/>
      <c r="H120" s="137" t="str">
        <f>'1. ALL DATA'!R121</f>
        <v>Update not Provided</v>
      </c>
      <c r="I120" s="202"/>
      <c r="J120" s="137" t="str">
        <f>'1. ALL DATA'!V121</f>
        <v>Update not provided</v>
      </c>
    </row>
    <row r="121" spans="1:10" s="34" customFormat="1" ht="87.75">
      <c r="A121" s="187" t="str">
        <f>'1. ALL DATA'!A122</f>
        <v>PSC44</v>
      </c>
      <c r="B121" s="189" t="str">
        <f>'1. ALL DATA'!C122</f>
        <v>World War One Centenary Commemorations</v>
      </c>
      <c r="C121" s="337" t="str">
        <f>'1. ALL DATA'!D122</f>
        <v>Action Plan Developed Setting Out a Schedule of Events 
(May 2018)</v>
      </c>
      <c r="D121" s="190" t="str">
        <f>'1. ALL DATA'!H122</f>
        <v>Fully Achieved</v>
      </c>
      <c r="E121" s="202" t="s">
        <v>227</v>
      </c>
      <c r="F121" s="190" t="str">
        <f>'1. ALL DATA'!M122</f>
        <v>Fully Achieved</v>
      </c>
      <c r="G121" s="202"/>
      <c r="H121" s="137" t="str">
        <f>'1. ALL DATA'!R122</f>
        <v>Update not Provided</v>
      </c>
      <c r="I121" s="202"/>
      <c r="J121" s="137" t="str">
        <f>'1. ALL DATA'!V122</f>
        <v>Update not provided</v>
      </c>
    </row>
    <row r="122" spans="1:10" s="34" customFormat="1" ht="87.75">
      <c r="A122" s="187" t="str">
        <f>'1. ALL DATA'!A123</f>
        <v>PSC45</v>
      </c>
      <c r="B122" s="189" t="str">
        <f>'1. ALL DATA'!C123</f>
        <v>Deliver Phase 1b of the Burton Regeneration Programme</v>
      </c>
      <c r="C122" s="337" t="str">
        <f>'1. ALL DATA'!D123</f>
        <v>Agree Project Milestones 
(May 2018)</v>
      </c>
      <c r="D122" s="137" t="str">
        <f>'1. ALL DATA'!H123</f>
        <v>Fully Achieved</v>
      </c>
      <c r="E122" s="202" t="s">
        <v>227</v>
      </c>
      <c r="F122" s="137" t="str">
        <f>'1. ALL DATA'!M123</f>
        <v>Fully Achieved</v>
      </c>
      <c r="G122" s="364"/>
      <c r="H122" s="137" t="str">
        <f>'1. ALL DATA'!R123</f>
        <v>Update not Provided</v>
      </c>
      <c r="I122" s="202"/>
      <c r="J122" s="137" t="str">
        <f>'1. ALL DATA'!V123</f>
        <v>Update not provided</v>
      </c>
    </row>
    <row r="123" spans="1:10" s="34" customFormat="1" ht="60">
      <c r="A123" s="187" t="str">
        <f>'1. ALL DATA'!A124</f>
        <v>PSC46</v>
      </c>
      <c r="B123" s="189" t="str">
        <f>'1. ALL DATA'!C124</f>
        <v>Deliver Phase 1b of the Burton Regeneration Programme</v>
      </c>
      <c r="C123" s="337" t="str">
        <f>'1. ALL DATA'!D124</f>
        <v xml:space="preserve">Deliver 80% of 2018/19 Project Milestones </v>
      </c>
      <c r="D123" s="137" t="str">
        <f>'1. ALL DATA'!H124</f>
        <v>Not yet due</v>
      </c>
      <c r="E123" s="453" t="s">
        <v>47</v>
      </c>
      <c r="F123" s="137" t="str">
        <f>'1. ALL DATA'!M124</f>
        <v>On Track to be Achieved</v>
      </c>
      <c r="G123" s="365"/>
      <c r="H123" s="137" t="str">
        <f>'1. ALL DATA'!R124</f>
        <v>Update not Provided</v>
      </c>
      <c r="I123" s="365"/>
      <c r="J123" s="137" t="str">
        <f>'1. ALL DATA'!V124</f>
        <v>Update not provided</v>
      </c>
    </row>
    <row r="124" spans="1:10" s="34" customFormat="1" ht="110.25">
      <c r="A124" s="187" t="str">
        <f>'1. ALL DATA'!A125</f>
        <v>PSC47</v>
      </c>
      <c r="B124" s="189" t="str">
        <f>'1. ALL DATA'!C125</f>
        <v>Deliver Phase 2 of the Burton Regeneration Programme</v>
      </c>
      <c r="C124" s="337" t="str">
        <f>'1. ALL DATA'!D125</f>
        <v>Commission Independent Consultant’s Report on “A Strategic Vision for a Better, Brighter Burton in the Future” (May 2018)</v>
      </c>
      <c r="D124" s="137" t="str">
        <f>'1. ALL DATA'!H125</f>
        <v>Fully Achieved</v>
      </c>
      <c r="E124" s="202" t="s">
        <v>227</v>
      </c>
      <c r="F124" s="137" t="str">
        <f>'1. ALL DATA'!M125</f>
        <v>Fully Achieved</v>
      </c>
      <c r="G124" s="365"/>
      <c r="H124" s="137" t="str">
        <f>'1. ALL DATA'!R125</f>
        <v>Update not Provided</v>
      </c>
      <c r="I124" s="365"/>
      <c r="J124" s="137" t="str">
        <f>'1. ALL DATA'!V125</f>
        <v>Update not provided</v>
      </c>
    </row>
    <row r="125" spans="1:10" s="34" customFormat="1" ht="63">
      <c r="A125" s="187" t="str">
        <f>'1. ALL DATA'!A126</f>
        <v>PSC48</v>
      </c>
      <c r="B125" s="189" t="str">
        <f>'1. ALL DATA'!C126</f>
        <v>Deliver Phase 2 of the Burton Regeneration Programme</v>
      </c>
      <c r="C125" s="337" t="str">
        <f>'1. ALL DATA'!D126</f>
        <v>Consider Findings of Consultant’s Report Within 6 Weeks of Receipt of Report</v>
      </c>
      <c r="D125" s="137" t="str">
        <f>'1. ALL DATA'!H126</f>
        <v>Not yet due</v>
      </c>
      <c r="E125" s="453" t="s">
        <v>47</v>
      </c>
      <c r="F125" s="137" t="str">
        <f>'1. ALL DATA'!M126</f>
        <v>Not yet due</v>
      </c>
      <c r="G125" s="365"/>
      <c r="H125" s="137" t="str">
        <f>'1. ALL DATA'!R126</f>
        <v>Update not Provided</v>
      </c>
      <c r="I125" s="365"/>
      <c r="J125" s="137" t="str">
        <f>'1. ALL DATA'!V126</f>
        <v>Update not provided</v>
      </c>
    </row>
    <row r="126" spans="1:10" s="34" customFormat="1" ht="94.5">
      <c r="A126" s="187" t="str">
        <f>'1. ALL DATA'!A127</f>
        <v>PSC49</v>
      </c>
      <c r="B126" s="189" t="str">
        <f>'1. ALL DATA'!C127</f>
        <v>Promote Tourism Across the Borough</v>
      </c>
      <c r="C126" s="337" t="str">
        <f>'1. ALL DATA'!D127</f>
        <v>Support the Council’s Strategic Tourism Partners in Promotion Activities 
(March 2019)</v>
      </c>
      <c r="D126" s="137" t="str">
        <f>'1. ALL DATA'!H127</f>
        <v>On Track to be Achieved</v>
      </c>
      <c r="E126" s="202" t="s">
        <v>227</v>
      </c>
      <c r="F126" s="137" t="str">
        <f>'1. ALL DATA'!M127</f>
        <v>On Track to be Achieved</v>
      </c>
      <c r="G126" s="365"/>
      <c r="H126" s="137" t="str">
        <f>'1. ALL DATA'!R127</f>
        <v>Update not Provided</v>
      </c>
      <c r="I126" s="365"/>
      <c r="J126" s="137" t="str">
        <f>'1. ALL DATA'!V127</f>
        <v>Update not provided</v>
      </c>
    </row>
    <row r="127" spans="1:10" s="34" customFormat="1" ht="110.25">
      <c r="A127" s="187" t="str">
        <f>'1. ALL DATA'!A128</f>
        <v>PSC50</v>
      </c>
      <c r="B127" s="189" t="str">
        <f>'1. ALL DATA'!C128</f>
        <v>Review the Provision of Physical Tourism Information</v>
      </c>
      <c r="C127" s="337" t="str">
        <f>'1. ALL DATA'!D128</f>
        <v>Consider Existing Tourism Signage and Information Boards and How These Can be Improved 
(September 2018)</v>
      </c>
      <c r="D127" s="137" t="str">
        <f>'1. ALL DATA'!H128</f>
        <v>Not yet due</v>
      </c>
      <c r="E127" s="453" t="s">
        <v>47</v>
      </c>
      <c r="F127" s="137" t="str">
        <f>'1. ALL DATA'!M128</f>
        <v>Fully Achieved</v>
      </c>
      <c r="G127" s="365"/>
      <c r="H127" s="137" t="str">
        <f>'1. ALL DATA'!R128</f>
        <v>Update not Provided</v>
      </c>
      <c r="I127" s="365"/>
      <c r="J127" s="137" t="str">
        <f>'1. ALL DATA'!V128</f>
        <v>Update not provided</v>
      </c>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c r="C146" s="44"/>
    </row>
  </sheetData>
  <sheetProtection autoFilter="0"/>
  <autoFilter ref="A2:J127"/>
  <conditionalFormatting sqref="V85">
    <cfRule type="containsText" dxfId="4258" priority="7613" operator="containsText" text="Numerical Outturn Within 10% Tolerance">
      <formula>NOT(ISERROR(SEARCH("Numerical Outturn Within 10% Tolerance",V85)))</formula>
    </cfRule>
    <cfRule type="containsText" dxfId="4257" priority="7614" operator="containsText" text="Numerical Outturn Within 5% Tolerance">
      <formula>NOT(ISERROR(SEARCH("Numerical Outturn Within 5% Tolerance",V85)))</formula>
    </cfRule>
    <cfRule type="containsText" dxfId="4256" priority="7615" operator="containsText" text="Target Achieved / Exceeded">
      <formula>NOT(ISERROR(SEARCH("Target Achieved / Exceeded",V85)))</formula>
    </cfRule>
    <cfRule type="containsText" dxfId="4255" priority="7616" operator="containsText" text="Full Update Not Yet Available">
      <formula>NOT(ISERROR(SEARCH("Full Update Not Yet Available",V85)))</formula>
    </cfRule>
    <cfRule type="containsText" dxfId="4254" priority="7617" operator="containsText" text="Full Update Not Yet Available">
      <formula>NOT(ISERROR(SEARCH("Full Update Not Yet Available",V85)))</formula>
    </cfRule>
  </conditionalFormatting>
  <conditionalFormatting sqref="M85 R85">
    <cfRule type="containsText" dxfId="4253" priority="7584" operator="containsText" text="Deferred">
      <formula>NOT(ISERROR(SEARCH("Deferred",M85)))</formula>
    </cfRule>
  </conditionalFormatting>
  <conditionalFormatting sqref="G30 G43 G51 G55 G63 G71:G73 G76 G86 G89 G101 I43 I51 I63 I71:I73 I86 D4:D61 F4:F61 H4:H61 J4:J61 J63:J76 H63:H76 F63:F76 D63:D76 D78:D127 F78:F127 H78:H127 J78:J127">
    <cfRule type="containsText" dxfId="4252" priority="7566" operator="containsText" text="On track to be achieved">
      <formula>NOT(ISERROR(SEARCH("On track to be achieved",D4)))</formula>
    </cfRule>
    <cfRule type="containsText" dxfId="4251" priority="7579" operator="containsText" text="Deferred">
      <formula>NOT(ISERROR(SEARCH("Deferred",D4)))</formula>
    </cfRule>
    <cfRule type="containsText" dxfId="4250" priority="7580" operator="containsText" text="Deleted">
      <formula>NOT(ISERROR(SEARCH("Deleted",D4)))</formula>
    </cfRule>
    <cfRule type="containsText" dxfId="4249" priority="7581" operator="containsText" text="In Danger of Falling Behind Target">
      <formula>NOT(ISERROR(SEARCH("In Danger of Falling Behind Target",D4)))</formula>
    </cfRule>
    <cfRule type="containsText" dxfId="4248" priority="7582" operator="containsText" text="Not yet due">
      <formula>NOT(ISERROR(SEARCH("Not yet due",D4)))</formula>
    </cfRule>
    <cfRule type="containsText" dxfId="4247" priority="7585" operator="containsText" text="Update not Provided">
      <formula>NOT(ISERROR(SEARCH("Update not Provided",D4)))</formula>
    </cfRule>
    <cfRule type="containsText" dxfId="4246" priority="7586" operator="containsText" text="Not yet due">
      <formula>NOT(ISERROR(SEARCH("Not yet due",D4)))</formula>
    </cfRule>
    <cfRule type="containsText" dxfId="4245" priority="7587" operator="containsText" text="Completed Behind Schedule">
      <formula>NOT(ISERROR(SEARCH("Completed Behind Schedule",D4)))</formula>
    </cfRule>
    <cfRule type="containsText" dxfId="4244" priority="7588" operator="containsText" text="Off Target">
      <formula>NOT(ISERROR(SEARCH("Off Target",D4)))</formula>
    </cfRule>
    <cfRule type="containsText" dxfId="4243" priority="7589" operator="containsText" text="On Track to be Achieved">
      <formula>NOT(ISERROR(SEARCH("On Track to be Achieved",D4)))</formula>
    </cfRule>
    <cfRule type="containsText" dxfId="4242" priority="7590" operator="containsText" text="Fully Achieved">
      <formula>NOT(ISERROR(SEARCH("Fully Achieved",D4)))</formula>
    </cfRule>
    <cfRule type="containsText" dxfId="4241" priority="7591" operator="containsText" text="Not yet due">
      <formula>NOT(ISERROR(SEARCH("Not yet due",D4)))</formula>
    </cfRule>
    <cfRule type="containsText" dxfId="4240" priority="7592" operator="containsText" text="Not Yet Due">
      <formula>NOT(ISERROR(SEARCH("Not Yet Due",D4)))</formula>
    </cfRule>
    <cfRule type="containsText" dxfId="4239" priority="7593" operator="containsText" text="Deferred">
      <formula>NOT(ISERROR(SEARCH("Deferred",D4)))</formula>
    </cfRule>
    <cfRule type="containsText" dxfId="4238" priority="7594" operator="containsText" text="Deleted">
      <formula>NOT(ISERROR(SEARCH("Deleted",D4)))</formula>
    </cfRule>
    <cfRule type="containsText" dxfId="4237" priority="7595" operator="containsText" text="In Danger of Falling Behind Target">
      <formula>NOT(ISERROR(SEARCH("In Danger of Falling Behind Target",D4)))</formula>
    </cfRule>
    <cfRule type="containsText" dxfId="4236" priority="7596" operator="containsText" text="Not yet due">
      <formula>NOT(ISERROR(SEARCH("Not yet due",D4)))</formula>
    </cfRule>
    <cfRule type="containsText" dxfId="4235" priority="7598" operator="containsText" text="Completed Behind Schedule">
      <formula>NOT(ISERROR(SEARCH("Completed Behind Schedule",D4)))</formula>
    </cfRule>
    <cfRule type="containsText" dxfId="4234" priority="7599" operator="containsText" text="Off Target">
      <formula>NOT(ISERROR(SEARCH("Off Target",D4)))</formula>
    </cfRule>
    <cfRule type="containsText" dxfId="4233" priority="7600" operator="containsText" text="In Danger of Falling Behind Target">
      <formula>NOT(ISERROR(SEARCH("In Danger of Falling Behind Target",D4)))</formula>
    </cfRule>
    <cfRule type="containsText" dxfId="4232" priority="7601" operator="containsText" text="On Track to be Achieved">
      <formula>NOT(ISERROR(SEARCH("On Track to be Achieved",D4)))</formula>
    </cfRule>
    <cfRule type="containsText" dxfId="4231" priority="7602" operator="containsText" text="Fully Achieved">
      <formula>NOT(ISERROR(SEARCH("Fully Achieved",D4)))</formula>
    </cfRule>
    <cfRule type="containsText" dxfId="4230" priority="7618" operator="containsText" text="Update not Provided">
      <formula>NOT(ISERROR(SEARCH("Update not Provided",D4)))</formula>
    </cfRule>
    <cfRule type="containsText" dxfId="4229" priority="7619" operator="containsText" text="Not yet due">
      <formula>NOT(ISERROR(SEARCH("Not yet due",D4)))</formula>
    </cfRule>
    <cfRule type="containsText" dxfId="4228" priority="7620" operator="containsText" text="Completed Behind Schedule">
      <formula>NOT(ISERROR(SEARCH("Completed Behind Schedule",D4)))</formula>
    </cfRule>
    <cfRule type="containsText" dxfId="4227" priority="7621" operator="containsText" text="Off Target">
      <formula>NOT(ISERROR(SEARCH("Off Target",D4)))</formula>
    </cfRule>
    <cfRule type="containsText" dxfId="4226" priority="7622" operator="containsText" text="In Danger of Falling Behind Target">
      <formula>NOT(ISERROR(SEARCH("In Danger of Falling Behind Target",D4)))</formula>
    </cfRule>
    <cfRule type="containsText" dxfId="4225" priority="7623" operator="containsText" text="On Track to be Achieved">
      <formula>NOT(ISERROR(SEARCH("On Track to be Achieved",D4)))</formula>
    </cfRule>
    <cfRule type="containsText" dxfId="4224" priority="7624" operator="containsText" text="Fully Achieved">
      <formula>NOT(ISERROR(SEARCH("Fully Achieved",D4)))</formula>
    </cfRule>
    <cfRule type="containsText" dxfId="4223" priority="7625" operator="containsText" text="Fully Achieved">
      <formula>NOT(ISERROR(SEARCH("Fully Achieved",D4)))</formula>
    </cfRule>
    <cfRule type="containsText" dxfId="4222" priority="7626" operator="containsText" text="Fully Achieved">
      <formula>NOT(ISERROR(SEARCH("Fully Achieved",D4)))</formula>
    </cfRule>
    <cfRule type="containsText" dxfId="4221" priority="7646" operator="containsText" text="Deferred">
      <formula>NOT(ISERROR(SEARCH("Deferred",D4)))</formula>
    </cfRule>
    <cfRule type="containsText" dxfId="4220" priority="7647" operator="containsText" text="Deleted">
      <formula>NOT(ISERROR(SEARCH("Deleted",D4)))</formula>
    </cfRule>
    <cfRule type="containsText" dxfId="4219" priority="7648" operator="containsText" text="In Danger of Falling Behind Target">
      <formula>NOT(ISERROR(SEARCH("In Danger of Falling Behind Target",D4)))</formula>
    </cfRule>
    <cfRule type="containsText" dxfId="4218" priority="7649" operator="containsText" text="Not yet due">
      <formula>NOT(ISERROR(SEARCH("Not yet due",D4)))</formula>
    </cfRule>
    <cfRule type="containsText" dxfId="4217" priority="7650" operator="containsText" text="Update not Provided">
      <formula>NOT(ISERROR(SEARCH("Update not Provided",D4)))</formula>
    </cfRule>
  </conditionalFormatting>
  <conditionalFormatting sqref="Y5:Y6">
    <cfRule type="containsText" dxfId="4216" priority="7530" operator="containsText" text="On track to be achieved">
      <formula>NOT(ISERROR(SEARCH("On track to be achieved",Y5)))</formula>
    </cfRule>
    <cfRule type="containsText" dxfId="4215" priority="7531" operator="containsText" text="Deferred">
      <formula>NOT(ISERROR(SEARCH("Deferred",Y5)))</formula>
    </cfRule>
    <cfRule type="containsText" dxfId="4214" priority="7532" operator="containsText" text="Deleted">
      <formula>NOT(ISERROR(SEARCH("Deleted",Y5)))</formula>
    </cfRule>
    <cfRule type="containsText" dxfId="4213" priority="7533" operator="containsText" text="In Danger of Falling Behind Target">
      <formula>NOT(ISERROR(SEARCH("In Danger of Falling Behind Target",Y5)))</formula>
    </cfRule>
    <cfRule type="containsText" dxfId="4212" priority="7534" operator="containsText" text="Not yet due">
      <formula>NOT(ISERROR(SEARCH("Not yet due",Y5)))</formula>
    </cfRule>
    <cfRule type="containsText" dxfId="4211" priority="7535" operator="containsText" text="Update not Provided">
      <formula>NOT(ISERROR(SEARCH("Update not Provided",Y5)))</formula>
    </cfRule>
    <cfRule type="containsText" dxfId="4210" priority="7536" operator="containsText" text="Not yet due">
      <formula>NOT(ISERROR(SEARCH("Not yet due",Y5)))</formula>
    </cfRule>
    <cfRule type="containsText" dxfId="4209" priority="7537" operator="containsText" text="Completed Behind Schedule">
      <formula>NOT(ISERROR(SEARCH("Completed Behind Schedule",Y5)))</formula>
    </cfRule>
    <cfRule type="containsText" dxfId="4208" priority="7538" operator="containsText" text="Off Target">
      <formula>NOT(ISERROR(SEARCH("Off Target",Y5)))</formula>
    </cfRule>
    <cfRule type="containsText" dxfId="4207" priority="7539" operator="containsText" text="On Track to be Achieved">
      <formula>NOT(ISERROR(SEARCH("On Track to be Achieved",Y5)))</formula>
    </cfRule>
    <cfRule type="containsText" dxfId="4206" priority="7540" operator="containsText" text="Fully Achieved">
      <formula>NOT(ISERROR(SEARCH("Fully Achieved",Y5)))</formula>
    </cfRule>
    <cfRule type="containsText" dxfId="4205" priority="7541" operator="containsText" text="Not yet due">
      <formula>NOT(ISERROR(SEARCH("Not yet due",Y5)))</formula>
    </cfRule>
    <cfRule type="containsText" dxfId="4204" priority="7542" operator="containsText" text="Not Yet Due">
      <formula>NOT(ISERROR(SEARCH("Not Yet Due",Y5)))</formula>
    </cfRule>
    <cfRule type="containsText" dxfId="4203" priority="7543" operator="containsText" text="Deferred">
      <formula>NOT(ISERROR(SEARCH("Deferred",Y5)))</formula>
    </cfRule>
    <cfRule type="containsText" dxfId="4202" priority="7544" operator="containsText" text="Deleted">
      <formula>NOT(ISERROR(SEARCH("Deleted",Y5)))</formula>
    </cfRule>
    <cfRule type="containsText" dxfId="4201" priority="7545" operator="containsText" text="In Danger of Falling Behind Target">
      <formula>NOT(ISERROR(SEARCH("In Danger of Falling Behind Target",Y5)))</formula>
    </cfRule>
    <cfRule type="containsText" dxfId="4200" priority="7546" operator="containsText" text="Not yet due">
      <formula>NOT(ISERROR(SEARCH("Not yet due",Y5)))</formula>
    </cfRule>
    <cfRule type="containsText" dxfId="4199" priority="7547" operator="containsText" text="Completed Behind Schedule">
      <formula>NOT(ISERROR(SEARCH("Completed Behind Schedule",Y5)))</formula>
    </cfRule>
    <cfRule type="containsText" dxfId="4198" priority="7548" operator="containsText" text="Off Target">
      <formula>NOT(ISERROR(SEARCH("Off Target",Y5)))</formula>
    </cfRule>
    <cfRule type="containsText" dxfId="4197" priority="7549" operator="containsText" text="In Danger of Falling Behind Target">
      <formula>NOT(ISERROR(SEARCH("In Danger of Falling Behind Target",Y5)))</formula>
    </cfRule>
    <cfRule type="containsText" dxfId="4196" priority="7550" operator="containsText" text="On Track to be Achieved">
      <formula>NOT(ISERROR(SEARCH("On Track to be Achieved",Y5)))</formula>
    </cfRule>
    <cfRule type="containsText" dxfId="4195" priority="7551" operator="containsText" text="Fully Achieved">
      <formula>NOT(ISERROR(SEARCH("Fully Achieved",Y5)))</formula>
    </cfRule>
    <cfRule type="containsText" dxfId="4194" priority="7552" operator="containsText" text="Update not Provided">
      <formula>NOT(ISERROR(SEARCH("Update not Provided",Y5)))</formula>
    </cfRule>
    <cfRule type="containsText" dxfId="4193" priority="7553" operator="containsText" text="Not yet due">
      <formula>NOT(ISERROR(SEARCH("Not yet due",Y5)))</formula>
    </cfRule>
    <cfRule type="containsText" dxfId="4192" priority="7554" operator="containsText" text="Completed Behind Schedule">
      <formula>NOT(ISERROR(SEARCH("Completed Behind Schedule",Y5)))</formula>
    </cfRule>
    <cfRule type="containsText" dxfId="4191" priority="7555" operator="containsText" text="Off Target">
      <formula>NOT(ISERROR(SEARCH("Off Target",Y5)))</formula>
    </cfRule>
    <cfRule type="containsText" dxfId="4190" priority="7556" operator="containsText" text="In Danger of Falling Behind Target">
      <formula>NOT(ISERROR(SEARCH("In Danger of Falling Behind Target",Y5)))</formula>
    </cfRule>
    <cfRule type="containsText" dxfId="4189" priority="7557" operator="containsText" text="On Track to be Achieved">
      <formula>NOT(ISERROR(SEARCH("On Track to be Achieved",Y5)))</formula>
    </cfRule>
    <cfRule type="containsText" dxfId="4188" priority="7558" operator="containsText" text="Fully Achieved">
      <formula>NOT(ISERROR(SEARCH("Fully Achieved",Y5)))</formula>
    </cfRule>
    <cfRule type="containsText" dxfId="4187" priority="7559" operator="containsText" text="Fully Achieved">
      <formula>NOT(ISERROR(SEARCH("Fully Achieved",Y5)))</formula>
    </cfRule>
    <cfRule type="containsText" dxfId="4186" priority="7560" operator="containsText" text="Fully Achieved">
      <formula>NOT(ISERROR(SEARCH("Fully Achieved",Y5)))</formula>
    </cfRule>
    <cfRule type="containsText" dxfId="4185" priority="7561" operator="containsText" text="Deferred">
      <formula>NOT(ISERROR(SEARCH("Deferred",Y5)))</formula>
    </cfRule>
    <cfRule type="containsText" dxfId="4184" priority="7562" operator="containsText" text="Deleted">
      <formula>NOT(ISERROR(SEARCH("Deleted",Y5)))</formula>
    </cfRule>
    <cfRule type="containsText" dxfId="4183" priority="7563" operator="containsText" text="In Danger of Falling Behind Target">
      <formula>NOT(ISERROR(SEARCH("In Danger of Falling Behind Target",Y5)))</formula>
    </cfRule>
    <cfRule type="containsText" dxfId="4182" priority="7564" operator="containsText" text="Not yet due">
      <formula>NOT(ISERROR(SEARCH("Not yet due",Y5)))</formula>
    </cfRule>
    <cfRule type="containsText" dxfId="4181" priority="7565" operator="containsText" text="Update not Provided">
      <formula>NOT(ISERROR(SEARCH("Update not Provided",Y5)))</formula>
    </cfRule>
  </conditionalFormatting>
  <conditionalFormatting sqref="G43">
    <cfRule type="containsText" dxfId="4180" priority="6342" operator="containsText" text="On track to be achieved">
      <formula>NOT(ISERROR(SEARCH("On track to be achieved",G43)))</formula>
    </cfRule>
    <cfRule type="containsText" dxfId="4179" priority="6343" operator="containsText" text="Deferred">
      <formula>NOT(ISERROR(SEARCH("Deferred",G43)))</formula>
    </cfRule>
    <cfRule type="containsText" dxfId="4178" priority="6344" operator="containsText" text="Deleted">
      <formula>NOT(ISERROR(SEARCH("Deleted",G43)))</formula>
    </cfRule>
    <cfRule type="containsText" dxfId="4177" priority="6345" operator="containsText" text="In Danger of Falling Behind Target">
      <formula>NOT(ISERROR(SEARCH("In Danger of Falling Behind Target",G43)))</formula>
    </cfRule>
    <cfRule type="containsText" dxfId="4176" priority="6346" operator="containsText" text="Not yet due">
      <formula>NOT(ISERROR(SEARCH("Not yet due",G43)))</formula>
    </cfRule>
    <cfRule type="containsText" dxfId="4175" priority="6347" operator="containsText" text="Update not Provided">
      <formula>NOT(ISERROR(SEARCH("Update not Provided",G43)))</formula>
    </cfRule>
    <cfRule type="containsText" dxfId="4174" priority="6348" operator="containsText" text="Not yet due">
      <formula>NOT(ISERROR(SEARCH("Not yet due",G43)))</formula>
    </cfRule>
    <cfRule type="containsText" dxfId="4173" priority="6349" operator="containsText" text="Completed Behind Schedule">
      <formula>NOT(ISERROR(SEARCH("Completed Behind Schedule",G43)))</formula>
    </cfRule>
    <cfRule type="containsText" dxfId="4172" priority="6350" operator="containsText" text="Off Target">
      <formula>NOT(ISERROR(SEARCH("Off Target",G43)))</formula>
    </cfRule>
    <cfRule type="containsText" dxfId="4171" priority="6351" operator="containsText" text="On Track to be Achieved">
      <formula>NOT(ISERROR(SEARCH("On Track to be Achieved",G43)))</formula>
    </cfRule>
    <cfRule type="containsText" dxfId="4170" priority="6352" operator="containsText" text="Fully Achieved">
      <formula>NOT(ISERROR(SEARCH("Fully Achieved",G43)))</formula>
    </cfRule>
    <cfRule type="containsText" dxfId="4169" priority="6353" operator="containsText" text="Not yet due">
      <formula>NOT(ISERROR(SEARCH("Not yet due",G43)))</formula>
    </cfRule>
    <cfRule type="containsText" dxfId="4168" priority="6354" operator="containsText" text="Not Yet Due">
      <formula>NOT(ISERROR(SEARCH("Not Yet Due",G43)))</formula>
    </cfRule>
    <cfRule type="containsText" dxfId="4167" priority="6355" operator="containsText" text="Deferred">
      <formula>NOT(ISERROR(SEARCH("Deferred",G43)))</formula>
    </cfRule>
    <cfRule type="containsText" dxfId="4166" priority="6356" operator="containsText" text="Deleted">
      <formula>NOT(ISERROR(SEARCH("Deleted",G43)))</formula>
    </cfRule>
    <cfRule type="containsText" dxfId="4165" priority="6357" operator="containsText" text="In Danger of Falling Behind Target">
      <formula>NOT(ISERROR(SEARCH("In Danger of Falling Behind Target",G43)))</formula>
    </cfRule>
    <cfRule type="containsText" dxfId="4164" priority="6358" operator="containsText" text="Not yet due">
      <formula>NOT(ISERROR(SEARCH("Not yet due",G43)))</formula>
    </cfRule>
    <cfRule type="containsText" dxfId="4163" priority="6359" operator="containsText" text="Completed Behind Schedule">
      <formula>NOT(ISERROR(SEARCH("Completed Behind Schedule",G43)))</formula>
    </cfRule>
    <cfRule type="containsText" dxfId="4162" priority="6360" operator="containsText" text="Off Target">
      <formula>NOT(ISERROR(SEARCH("Off Target",G43)))</formula>
    </cfRule>
    <cfRule type="containsText" dxfId="4161" priority="6361" operator="containsText" text="In Danger of Falling Behind Target">
      <formula>NOT(ISERROR(SEARCH("In Danger of Falling Behind Target",G43)))</formula>
    </cfRule>
    <cfRule type="containsText" dxfId="4160" priority="6362" operator="containsText" text="On Track to be Achieved">
      <formula>NOT(ISERROR(SEARCH("On Track to be Achieved",G43)))</formula>
    </cfRule>
    <cfRule type="containsText" dxfId="4159" priority="6363" operator="containsText" text="Fully Achieved">
      <formula>NOT(ISERROR(SEARCH("Fully Achieved",G43)))</formula>
    </cfRule>
    <cfRule type="containsText" dxfId="4158" priority="6364" operator="containsText" text="Update not Provided">
      <formula>NOT(ISERROR(SEARCH("Update not Provided",G43)))</formula>
    </cfRule>
    <cfRule type="containsText" dxfId="4157" priority="6365" operator="containsText" text="Not yet due">
      <formula>NOT(ISERROR(SEARCH("Not yet due",G43)))</formula>
    </cfRule>
    <cfRule type="containsText" dxfId="4156" priority="6366" operator="containsText" text="Completed Behind Schedule">
      <formula>NOT(ISERROR(SEARCH("Completed Behind Schedule",G43)))</formula>
    </cfRule>
    <cfRule type="containsText" dxfId="4155" priority="6367" operator="containsText" text="Off Target">
      <formula>NOT(ISERROR(SEARCH("Off Target",G43)))</formula>
    </cfRule>
    <cfRule type="containsText" dxfId="4154" priority="6368" operator="containsText" text="In Danger of Falling Behind Target">
      <formula>NOT(ISERROR(SEARCH("In Danger of Falling Behind Target",G43)))</formula>
    </cfRule>
    <cfRule type="containsText" dxfId="4153" priority="6369" operator="containsText" text="On Track to be Achieved">
      <formula>NOT(ISERROR(SEARCH("On Track to be Achieved",G43)))</formula>
    </cfRule>
    <cfRule type="containsText" dxfId="4152" priority="6370" operator="containsText" text="Fully Achieved">
      <formula>NOT(ISERROR(SEARCH("Fully Achieved",G43)))</formula>
    </cfRule>
    <cfRule type="containsText" dxfId="4151" priority="6371" operator="containsText" text="Fully Achieved">
      <formula>NOT(ISERROR(SEARCH("Fully Achieved",G43)))</formula>
    </cfRule>
    <cfRule type="containsText" dxfId="4150" priority="6372" operator="containsText" text="Fully Achieved">
      <formula>NOT(ISERROR(SEARCH("Fully Achieved",G43)))</formula>
    </cfRule>
    <cfRule type="containsText" dxfId="4149" priority="6373" operator="containsText" text="Deferred">
      <formula>NOT(ISERROR(SEARCH("Deferred",G43)))</formula>
    </cfRule>
    <cfRule type="containsText" dxfId="4148" priority="6374" operator="containsText" text="Deleted">
      <formula>NOT(ISERROR(SEARCH("Deleted",G43)))</formula>
    </cfRule>
    <cfRule type="containsText" dxfId="4147" priority="6375" operator="containsText" text="In Danger of Falling Behind Target">
      <formula>NOT(ISERROR(SEARCH("In Danger of Falling Behind Target",G43)))</formula>
    </cfRule>
    <cfRule type="containsText" dxfId="4146" priority="6376" operator="containsText" text="Not yet due">
      <formula>NOT(ISERROR(SEARCH("Not yet due",G43)))</formula>
    </cfRule>
    <cfRule type="containsText" dxfId="4145" priority="6377" operator="containsText" text="Update not Provided">
      <formula>NOT(ISERROR(SEARCH("Update not Provided",G43)))</formula>
    </cfRule>
  </conditionalFormatting>
  <conditionalFormatting sqref="G51 G55">
    <cfRule type="containsText" dxfId="4144" priority="6306" operator="containsText" text="On track to be achieved">
      <formula>NOT(ISERROR(SEARCH("On track to be achieved",G51)))</formula>
    </cfRule>
    <cfRule type="containsText" dxfId="4143" priority="6307" operator="containsText" text="Deferred">
      <formula>NOT(ISERROR(SEARCH("Deferred",G51)))</formula>
    </cfRule>
    <cfRule type="containsText" dxfId="4142" priority="6308" operator="containsText" text="Deleted">
      <formula>NOT(ISERROR(SEARCH("Deleted",G51)))</formula>
    </cfRule>
    <cfRule type="containsText" dxfId="4141" priority="6309" operator="containsText" text="In Danger of Falling Behind Target">
      <formula>NOT(ISERROR(SEARCH("In Danger of Falling Behind Target",G51)))</formula>
    </cfRule>
    <cfRule type="containsText" dxfId="4140" priority="6310" operator="containsText" text="Not yet due">
      <formula>NOT(ISERROR(SEARCH("Not yet due",G51)))</formula>
    </cfRule>
    <cfRule type="containsText" dxfId="4139" priority="6311" operator="containsText" text="Update not Provided">
      <formula>NOT(ISERROR(SEARCH("Update not Provided",G51)))</formula>
    </cfRule>
    <cfRule type="containsText" dxfId="4138" priority="6312" operator="containsText" text="Not yet due">
      <formula>NOT(ISERROR(SEARCH("Not yet due",G51)))</formula>
    </cfRule>
    <cfRule type="containsText" dxfId="4137" priority="6313" operator="containsText" text="Completed Behind Schedule">
      <formula>NOT(ISERROR(SEARCH("Completed Behind Schedule",G51)))</formula>
    </cfRule>
    <cfRule type="containsText" dxfId="4136" priority="6314" operator="containsText" text="Off Target">
      <formula>NOT(ISERROR(SEARCH("Off Target",G51)))</formula>
    </cfRule>
    <cfRule type="containsText" dxfId="4135" priority="6315" operator="containsText" text="On Track to be Achieved">
      <formula>NOT(ISERROR(SEARCH("On Track to be Achieved",G51)))</formula>
    </cfRule>
    <cfRule type="containsText" dxfId="4134" priority="6316" operator="containsText" text="Fully Achieved">
      <formula>NOT(ISERROR(SEARCH("Fully Achieved",G51)))</formula>
    </cfRule>
    <cfRule type="containsText" dxfId="4133" priority="6317" operator="containsText" text="Not yet due">
      <formula>NOT(ISERROR(SEARCH("Not yet due",G51)))</formula>
    </cfRule>
    <cfRule type="containsText" dxfId="4132" priority="6318" operator="containsText" text="Not Yet Due">
      <formula>NOT(ISERROR(SEARCH("Not Yet Due",G51)))</formula>
    </cfRule>
    <cfRule type="containsText" dxfId="4131" priority="6319" operator="containsText" text="Deferred">
      <formula>NOT(ISERROR(SEARCH("Deferred",G51)))</formula>
    </cfRule>
    <cfRule type="containsText" dxfId="4130" priority="6320" operator="containsText" text="Deleted">
      <formula>NOT(ISERROR(SEARCH("Deleted",G51)))</formula>
    </cfRule>
    <cfRule type="containsText" dxfId="4129" priority="6321" operator="containsText" text="In Danger of Falling Behind Target">
      <formula>NOT(ISERROR(SEARCH("In Danger of Falling Behind Target",G51)))</formula>
    </cfRule>
    <cfRule type="containsText" dxfId="4128" priority="6322" operator="containsText" text="Not yet due">
      <formula>NOT(ISERROR(SEARCH("Not yet due",G51)))</formula>
    </cfRule>
    <cfRule type="containsText" dxfId="4127" priority="6323" operator="containsText" text="Completed Behind Schedule">
      <formula>NOT(ISERROR(SEARCH("Completed Behind Schedule",G51)))</formula>
    </cfRule>
    <cfRule type="containsText" dxfId="4126" priority="6324" operator="containsText" text="Off Target">
      <formula>NOT(ISERROR(SEARCH("Off Target",G51)))</formula>
    </cfRule>
    <cfRule type="containsText" dxfId="4125" priority="6325" operator="containsText" text="In Danger of Falling Behind Target">
      <formula>NOT(ISERROR(SEARCH("In Danger of Falling Behind Target",G51)))</formula>
    </cfRule>
    <cfRule type="containsText" dxfId="4124" priority="6326" operator="containsText" text="On Track to be Achieved">
      <formula>NOT(ISERROR(SEARCH("On Track to be Achieved",G51)))</formula>
    </cfRule>
    <cfRule type="containsText" dxfId="4123" priority="6327" operator="containsText" text="Fully Achieved">
      <formula>NOT(ISERROR(SEARCH("Fully Achieved",G51)))</formula>
    </cfRule>
    <cfRule type="containsText" dxfId="4122" priority="6328" operator="containsText" text="Update not Provided">
      <formula>NOT(ISERROR(SEARCH("Update not Provided",G51)))</formula>
    </cfRule>
    <cfRule type="containsText" dxfId="4121" priority="6329" operator="containsText" text="Not yet due">
      <formula>NOT(ISERROR(SEARCH("Not yet due",G51)))</formula>
    </cfRule>
    <cfRule type="containsText" dxfId="4120" priority="6330" operator="containsText" text="Completed Behind Schedule">
      <formula>NOT(ISERROR(SEARCH("Completed Behind Schedule",G51)))</formula>
    </cfRule>
    <cfRule type="containsText" dxfId="4119" priority="6331" operator="containsText" text="Off Target">
      <formula>NOT(ISERROR(SEARCH("Off Target",G51)))</formula>
    </cfRule>
    <cfRule type="containsText" dxfId="4118" priority="6332" operator="containsText" text="In Danger of Falling Behind Target">
      <formula>NOT(ISERROR(SEARCH("In Danger of Falling Behind Target",G51)))</formula>
    </cfRule>
    <cfRule type="containsText" dxfId="4117" priority="6333" operator="containsText" text="On Track to be Achieved">
      <formula>NOT(ISERROR(SEARCH("On Track to be Achieved",G51)))</formula>
    </cfRule>
    <cfRule type="containsText" dxfId="4116" priority="6334" operator="containsText" text="Fully Achieved">
      <formula>NOT(ISERROR(SEARCH("Fully Achieved",G51)))</formula>
    </cfRule>
    <cfRule type="containsText" dxfId="4115" priority="6335" operator="containsText" text="Fully Achieved">
      <formula>NOT(ISERROR(SEARCH("Fully Achieved",G51)))</formula>
    </cfRule>
    <cfRule type="containsText" dxfId="4114" priority="6336" operator="containsText" text="Fully Achieved">
      <formula>NOT(ISERROR(SEARCH("Fully Achieved",G51)))</formula>
    </cfRule>
    <cfRule type="containsText" dxfId="4113" priority="6337" operator="containsText" text="Deferred">
      <formula>NOT(ISERROR(SEARCH("Deferred",G51)))</formula>
    </cfRule>
    <cfRule type="containsText" dxfId="4112" priority="6338" operator="containsText" text="Deleted">
      <formula>NOT(ISERROR(SEARCH("Deleted",G51)))</formula>
    </cfRule>
    <cfRule type="containsText" dxfId="4111" priority="6339" operator="containsText" text="In Danger of Falling Behind Target">
      <formula>NOT(ISERROR(SEARCH("In Danger of Falling Behind Target",G51)))</formula>
    </cfRule>
    <cfRule type="containsText" dxfId="4110" priority="6340" operator="containsText" text="Not yet due">
      <formula>NOT(ISERROR(SEARCH("Not yet due",G51)))</formula>
    </cfRule>
    <cfRule type="containsText" dxfId="4109" priority="6341" operator="containsText" text="Update not Provided">
      <formula>NOT(ISERROR(SEARCH("Update not Provided",G51)))</formula>
    </cfRule>
  </conditionalFormatting>
  <conditionalFormatting sqref="G63">
    <cfRule type="containsText" dxfId="4108" priority="6270" operator="containsText" text="On track to be achieved">
      <formula>NOT(ISERROR(SEARCH("On track to be achieved",G63)))</formula>
    </cfRule>
    <cfRule type="containsText" dxfId="4107" priority="6271" operator="containsText" text="Deferred">
      <formula>NOT(ISERROR(SEARCH("Deferred",G63)))</formula>
    </cfRule>
    <cfRule type="containsText" dxfId="4106" priority="6272" operator="containsText" text="Deleted">
      <formula>NOT(ISERROR(SEARCH("Deleted",G63)))</formula>
    </cfRule>
    <cfRule type="containsText" dxfId="4105" priority="6273" operator="containsText" text="In Danger of Falling Behind Target">
      <formula>NOT(ISERROR(SEARCH("In Danger of Falling Behind Target",G63)))</formula>
    </cfRule>
    <cfRule type="containsText" dxfId="4104" priority="6274" operator="containsText" text="Not yet due">
      <formula>NOT(ISERROR(SEARCH("Not yet due",G63)))</formula>
    </cfRule>
    <cfRule type="containsText" dxfId="4103" priority="6275" operator="containsText" text="Update not Provided">
      <formula>NOT(ISERROR(SEARCH("Update not Provided",G63)))</formula>
    </cfRule>
    <cfRule type="containsText" dxfId="4102" priority="6276" operator="containsText" text="Not yet due">
      <formula>NOT(ISERROR(SEARCH("Not yet due",G63)))</formula>
    </cfRule>
    <cfRule type="containsText" dxfId="4101" priority="6277" operator="containsText" text="Completed Behind Schedule">
      <formula>NOT(ISERROR(SEARCH("Completed Behind Schedule",G63)))</formula>
    </cfRule>
    <cfRule type="containsText" dxfId="4100" priority="6278" operator="containsText" text="Off Target">
      <formula>NOT(ISERROR(SEARCH("Off Target",G63)))</formula>
    </cfRule>
    <cfRule type="containsText" dxfId="4099" priority="6279" operator="containsText" text="On Track to be Achieved">
      <formula>NOT(ISERROR(SEARCH("On Track to be Achieved",G63)))</formula>
    </cfRule>
    <cfRule type="containsText" dxfId="4098" priority="6280" operator="containsText" text="Fully Achieved">
      <formula>NOT(ISERROR(SEARCH("Fully Achieved",G63)))</formula>
    </cfRule>
    <cfRule type="containsText" dxfId="4097" priority="6281" operator="containsText" text="Not yet due">
      <formula>NOT(ISERROR(SEARCH("Not yet due",G63)))</formula>
    </cfRule>
    <cfRule type="containsText" dxfId="4096" priority="6282" operator="containsText" text="Not Yet Due">
      <formula>NOT(ISERROR(SEARCH("Not Yet Due",G63)))</formula>
    </cfRule>
    <cfRule type="containsText" dxfId="4095" priority="6283" operator="containsText" text="Deferred">
      <formula>NOT(ISERROR(SEARCH("Deferred",G63)))</formula>
    </cfRule>
    <cfRule type="containsText" dxfId="4094" priority="6284" operator="containsText" text="Deleted">
      <formula>NOT(ISERROR(SEARCH("Deleted",G63)))</formula>
    </cfRule>
    <cfRule type="containsText" dxfId="4093" priority="6285" operator="containsText" text="In Danger of Falling Behind Target">
      <formula>NOT(ISERROR(SEARCH("In Danger of Falling Behind Target",G63)))</formula>
    </cfRule>
    <cfRule type="containsText" dxfId="4092" priority="6286" operator="containsText" text="Not yet due">
      <formula>NOT(ISERROR(SEARCH("Not yet due",G63)))</formula>
    </cfRule>
    <cfRule type="containsText" dxfId="4091" priority="6287" operator="containsText" text="Completed Behind Schedule">
      <formula>NOT(ISERROR(SEARCH("Completed Behind Schedule",G63)))</formula>
    </cfRule>
    <cfRule type="containsText" dxfId="4090" priority="6288" operator="containsText" text="Off Target">
      <formula>NOT(ISERROR(SEARCH("Off Target",G63)))</formula>
    </cfRule>
    <cfRule type="containsText" dxfId="4089" priority="6289" operator="containsText" text="In Danger of Falling Behind Target">
      <formula>NOT(ISERROR(SEARCH("In Danger of Falling Behind Target",G63)))</formula>
    </cfRule>
    <cfRule type="containsText" dxfId="4088" priority="6290" operator="containsText" text="On Track to be Achieved">
      <formula>NOT(ISERROR(SEARCH("On Track to be Achieved",G63)))</formula>
    </cfRule>
    <cfRule type="containsText" dxfId="4087" priority="6291" operator="containsText" text="Fully Achieved">
      <formula>NOT(ISERROR(SEARCH("Fully Achieved",G63)))</formula>
    </cfRule>
    <cfRule type="containsText" dxfId="4086" priority="6292" operator="containsText" text="Update not Provided">
      <formula>NOT(ISERROR(SEARCH("Update not Provided",G63)))</formula>
    </cfRule>
    <cfRule type="containsText" dxfId="4085" priority="6293" operator="containsText" text="Not yet due">
      <formula>NOT(ISERROR(SEARCH("Not yet due",G63)))</formula>
    </cfRule>
    <cfRule type="containsText" dxfId="4084" priority="6294" operator="containsText" text="Completed Behind Schedule">
      <formula>NOT(ISERROR(SEARCH("Completed Behind Schedule",G63)))</formula>
    </cfRule>
    <cfRule type="containsText" dxfId="4083" priority="6295" operator="containsText" text="Off Target">
      <formula>NOT(ISERROR(SEARCH("Off Target",G63)))</formula>
    </cfRule>
    <cfRule type="containsText" dxfId="4082" priority="6296" operator="containsText" text="In Danger of Falling Behind Target">
      <formula>NOT(ISERROR(SEARCH("In Danger of Falling Behind Target",G63)))</formula>
    </cfRule>
    <cfRule type="containsText" dxfId="4081" priority="6297" operator="containsText" text="On Track to be Achieved">
      <formula>NOT(ISERROR(SEARCH("On Track to be Achieved",G63)))</formula>
    </cfRule>
    <cfRule type="containsText" dxfId="4080" priority="6298" operator="containsText" text="Fully Achieved">
      <formula>NOT(ISERROR(SEARCH("Fully Achieved",G63)))</formula>
    </cfRule>
    <cfRule type="containsText" dxfId="4079" priority="6299" operator="containsText" text="Fully Achieved">
      <formula>NOT(ISERROR(SEARCH("Fully Achieved",G63)))</formula>
    </cfRule>
    <cfRule type="containsText" dxfId="4078" priority="6300" operator="containsText" text="Fully Achieved">
      <formula>NOT(ISERROR(SEARCH("Fully Achieved",G63)))</formula>
    </cfRule>
    <cfRule type="containsText" dxfId="4077" priority="6301" operator="containsText" text="Deferred">
      <formula>NOT(ISERROR(SEARCH("Deferred",G63)))</formula>
    </cfRule>
    <cfRule type="containsText" dxfId="4076" priority="6302" operator="containsText" text="Deleted">
      <formula>NOT(ISERROR(SEARCH("Deleted",G63)))</formula>
    </cfRule>
    <cfRule type="containsText" dxfId="4075" priority="6303" operator="containsText" text="In Danger of Falling Behind Target">
      <formula>NOT(ISERROR(SEARCH("In Danger of Falling Behind Target",G63)))</formula>
    </cfRule>
    <cfRule type="containsText" dxfId="4074" priority="6304" operator="containsText" text="Not yet due">
      <formula>NOT(ISERROR(SEARCH("Not yet due",G63)))</formula>
    </cfRule>
    <cfRule type="containsText" dxfId="4073" priority="6305" operator="containsText" text="Update not Provided">
      <formula>NOT(ISERROR(SEARCH("Update not Provided",G63)))</formula>
    </cfRule>
  </conditionalFormatting>
  <conditionalFormatting sqref="G71:G73">
    <cfRule type="containsText" dxfId="4072" priority="6198" operator="containsText" text="On track to be achieved">
      <formula>NOT(ISERROR(SEARCH("On track to be achieved",G71)))</formula>
    </cfRule>
    <cfRule type="containsText" dxfId="4071" priority="6199" operator="containsText" text="Deferred">
      <formula>NOT(ISERROR(SEARCH("Deferred",G71)))</formula>
    </cfRule>
    <cfRule type="containsText" dxfId="4070" priority="6200" operator="containsText" text="Deleted">
      <formula>NOT(ISERROR(SEARCH("Deleted",G71)))</formula>
    </cfRule>
    <cfRule type="containsText" dxfId="4069" priority="6201" operator="containsText" text="In Danger of Falling Behind Target">
      <formula>NOT(ISERROR(SEARCH("In Danger of Falling Behind Target",G71)))</formula>
    </cfRule>
    <cfRule type="containsText" dxfId="4068" priority="6202" operator="containsText" text="Not yet due">
      <formula>NOT(ISERROR(SEARCH("Not yet due",G71)))</formula>
    </cfRule>
    <cfRule type="containsText" dxfId="4067" priority="6203" operator="containsText" text="Update not Provided">
      <formula>NOT(ISERROR(SEARCH("Update not Provided",G71)))</formula>
    </cfRule>
    <cfRule type="containsText" dxfId="4066" priority="6204" operator="containsText" text="Not yet due">
      <formula>NOT(ISERROR(SEARCH("Not yet due",G71)))</formula>
    </cfRule>
    <cfRule type="containsText" dxfId="4065" priority="6205" operator="containsText" text="Completed Behind Schedule">
      <formula>NOT(ISERROR(SEARCH("Completed Behind Schedule",G71)))</formula>
    </cfRule>
    <cfRule type="containsText" dxfId="4064" priority="6206" operator="containsText" text="Off Target">
      <formula>NOT(ISERROR(SEARCH("Off Target",G71)))</formula>
    </cfRule>
    <cfRule type="containsText" dxfId="4063" priority="6207" operator="containsText" text="On Track to be Achieved">
      <formula>NOT(ISERROR(SEARCH("On Track to be Achieved",G71)))</formula>
    </cfRule>
    <cfRule type="containsText" dxfId="4062" priority="6208" operator="containsText" text="Fully Achieved">
      <formula>NOT(ISERROR(SEARCH("Fully Achieved",G71)))</formula>
    </cfRule>
    <cfRule type="containsText" dxfId="4061" priority="6209" operator="containsText" text="Not yet due">
      <formula>NOT(ISERROR(SEARCH("Not yet due",G71)))</formula>
    </cfRule>
    <cfRule type="containsText" dxfId="4060" priority="6210" operator="containsText" text="Not Yet Due">
      <formula>NOT(ISERROR(SEARCH("Not Yet Due",G71)))</formula>
    </cfRule>
    <cfRule type="containsText" dxfId="4059" priority="6211" operator="containsText" text="Deferred">
      <formula>NOT(ISERROR(SEARCH("Deferred",G71)))</formula>
    </cfRule>
    <cfRule type="containsText" dxfId="4058" priority="6212" operator="containsText" text="Deleted">
      <formula>NOT(ISERROR(SEARCH("Deleted",G71)))</formula>
    </cfRule>
    <cfRule type="containsText" dxfId="4057" priority="6213" operator="containsText" text="In Danger of Falling Behind Target">
      <formula>NOT(ISERROR(SEARCH("In Danger of Falling Behind Target",G71)))</formula>
    </cfRule>
    <cfRule type="containsText" dxfId="4056" priority="6214" operator="containsText" text="Not yet due">
      <formula>NOT(ISERROR(SEARCH("Not yet due",G71)))</formula>
    </cfRule>
    <cfRule type="containsText" dxfId="4055" priority="6215" operator="containsText" text="Completed Behind Schedule">
      <formula>NOT(ISERROR(SEARCH("Completed Behind Schedule",G71)))</formula>
    </cfRule>
    <cfRule type="containsText" dxfId="4054" priority="6216" operator="containsText" text="Off Target">
      <formula>NOT(ISERROR(SEARCH("Off Target",G71)))</formula>
    </cfRule>
    <cfRule type="containsText" dxfId="4053" priority="6217" operator="containsText" text="In Danger of Falling Behind Target">
      <formula>NOT(ISERROR(SEARCH("In Danger of Falling Behind Target",G71)))</formula>
    </cfRule>
    <cfRule type="containsText" dxfId="4052" priority="6218" operator="containsText" text="On Track to be Achieved">
      <formula>NOT(ISERROR(SEARCH("On Track to be Achieved",G71)))</formula>
    </cfRule>
    <cfRule type="containsText" dxfId="4051" priority="6219" operator="containsText" text="Fully Achieved">
      <formula>NOT(ISERROR(SEARCH("Fully Achieved",G71)))</formula>
    </cfRule>
    <cfRule type="containsText" dxfId="4050" priority="6220" operator="containsText" text="Update not Provided">
      <formula>NOT(ISERROR(SEARCH("Update not Provided",G71)))</formula>
    </cfRule>
    <cfRule type="containsText" dxfId="4049" priority="6221" operator="containsText" text="Not yet due">
      <formula>NOT(ISERROR(SEARCH("Not yet due",G71)))</formula>
    </cfRule>
    <cfRule type="containsText" dxfId="4048" priority="6222" operator="containsText" text="Completed Behind Schedule">
      <formula>NOT(ISERROR(SEARCH("Completed Behind Schedule",G71)))</formula>
    </cfRule>
    <cfRule type="containsText" dxfId="4047" priority="6223" operator="containsText" text="Off Target">
      <formula>NOT(ISERROR(SEARCH("Off Target",G71)))</formula>
    </cfRule>
    <cfRule type="containsText" dxfId="4046" priority="6224" operator="containsText" text="In Danger of Falling Behind Target">
      <formula>NOT(ISERROR(SEARCH("In Danger of Falling Behind Target",G71)))</formula>
    </cfRule>
    <cfRule type="containsText" dxfId="4045" priority="6225" operator="containsText" text="On Track to be Achieved">
      <formula>NOT(ISERROR(SEARCH("On Track to be Achieved",G71)))</formula>
    </cfRule>
    <cfRule type="containsText" dxfId="4044" priority="6226" operator="containsText" text="Fully Achieved">
      <formula>NOT(ISERROR(SEARCH("Fully Achieved",G71)))</formula>
    </cfRule>
    <cfRule type="containsText" dxfId="4043" priority="6227" operator="containsText" text="Fully Achieved">
      <formula>NOT(ISERROR(SEARCH("Fully Achieved",G71)))</formula>
    </cfRule>
    <cfRule type="containsText" dxfId="4042" priority="6228" operator="containsText" text="Fully Achieved">
      <formula>NOT(ISERROR(SEARCH("Fully Achieved",G71)))</formula>
    </cfRule>
    <cfRule type="containsText" dxfId="4041" priority="6229" operator="containsText" text="Deferred">
      <formula>NOT(ISERROR(SEARCH("Deferred",G71)))</formula>
    </cfRule>
    <cfRule type="containsText" dxfId="4040" priority="6230" operator="containsText" text="Deleted">
      <formula>NOT(ISERROR(SEARCH("Deleted",G71)))</formula>
    </cfRule>
    <cfRule type="containsText" dxfId="4039" priority="6231" operator="containsText" text="In Danger of Falling Behind Target">
      <formula>NOT(ISERROR(SEARCH("In Danger of Falling Behind Target",G71)))</formula>
    </cfRule>
    <cfRule type="containsText" dxfId="4038" priority="6232" operator="containsText" text="Not yet due">
      <formula>NOT(ISERROR(SEARCH("Not yet due",G71)))</formula>
    </cfRule>
    <cfRule type="containsText" dxfId="4037" priority="6233" operator="containsText" text="Update not Provided">
      <formula>NOT(ISERROR(SEARCH("Update not Provided",G71)))</formula>
    </cfRule>
  </conditionalFormatting>
  <conditionalFormatting sqref="G76">
    <cfRule type="containsText" dxfId="4036" priority="6162" operator="containsText" text="On track to be achieved">
      <formula>NOT(ISERROR(SEARCH("On track to be achieved",G76)))</formula>
    </cfRule>
    <cfRule type="containsText" dxfId="4035" priority="6163" operator="containsText" text="Deferred">
      <formula>NOT(ISERROR(SEARCH("Deferred",G76)))</formula>
    </cfRule>
    <cfRule type="containsText" dxfId="4034" priority="6164" operator="containsText" text="Deleted">
      <formula>NOT(ISERROR(SEARCH("Deleted",G76)))</formula>
    </cfRule>
    <cfRule type="containsText" dxfId="4033" priority="6165" operator="containsText" text="In Danger of Falling Behind Target">
      <formula>NOT(ISERROR(SEARCH("In Danger of Falling Behind Target",G76)))</formula>
    </cfRule>
    <cfRule type="containsText" dxfId="4032" priority="6166" operator="containsText" text="Not yet due">
      <formula>NOT(ISERROR(SEARCH("Not yet due",G76)))</formula>
    </cfRule>
    <cfRule type="containsText" dxfId="4031" priority="6167" operator="containsText" text="Update not Provided">
      <formula>NOT(ISERROR(SEARCH("Update not Provided",G76)))</formula>
    </cfRule>
    <cfRule type="containsText" dxfId="4030" priority="6168" operator="containsText" text="Not yet due">
      <formula>NOT(ISERROR(SEARCH("Not yet due",G76)))</formula>
    </cfRule>
    <cfRule type="containsText" dxfId="4029" priority="6169" operator="containsText" text="Completed Behind Schedule">
      <formula>NOT(ISERROR(SEARCH("Completed Behind Schedule",G76)))</formula>
    </cfRule>
    <cfRule type="containsText" dxfId="4028" priority="6170" operator="containsText" text="Off Target">
      <formula>NOT(ISERROR(SEARCH("Off Target",G76)))</formula>
    </cfRule>
    <cfRule type="containsText" dxfId="4027" priority="6171" operator="containsText" text="On Track to be Achieved">
      <formula>NOT(ISERROR(SEARCH("On Track to be Achieved",G76)))</formula>
    </cfRule>
    <cfRule type="containsText" dxfId="4026" priority="6172" operator="containsText" text="Fully Achieved">
      <formula>NOT(ISERROR(SEARCH("Fully Achieved",G76)))</formula>
    </cfRule>
    <cfRule type="containsText" dxfId="4025" priority="6173" operator="containsText" text="Not yet due">
      <formula>NOT(ISERROR(SEARCH("Not yet due",G76)))</formula>
    </cfRule>
    <cfRule type="containsText" dxfId="4024" priority="6174" operator="containsText" text="Not Yet Due">
      <formula>NOT(ISERROR(SEARCH("Not Yet Due",G76)))</formula>
    </cfRule>
    <cfRule type="containsText" dxfId="4023" priority="6175" operator="containsText" text="Deferred">
      <formula>NOT(ISERROR(SEARCH("Deferred",G76)))</formula>
    </cfRule>
    <cfRule type="containsText" dxfId="4022" priority="6176" operator="containsText" text="Deleted">
      <formula>NOT(ISERROR(SEARCH("Deleted",G76)))</formula>
    </cfRule>
    <cfRule type="containsText" dxfId="4021" priority="6177" operator="containsText" text="In Danger of Falling Behind Target">
      <formula>NOT(ISERROR(SEARCH("In Danger of Falling Behind Target",G76)))</formula>
    </cfRule>
    <cfRule type="containsText" dxfId="4020" priority="6178" operator="containsText" text="Not yet due">
      <formula>NOT(ISERROR(SEARCH("Not yet due",G76)))</formula>
    </cfRule>
    <cfRule type="containsText" dxfId="4019" priority="6179" operator="containsText" text="Completed Behind Schedule">
      <formula>NOT(ISERROR(SEARCH("Completed Behind Schedule",G76)))</formula>
    </cfRule>
    <cfRule type="containsText" dxfId="4018" priority="6180" operator="containsText" text="Off Target">
      <formula>NOT(ISERROR(SEARCH("Off Target",G76)))</formula>
    </cfRule>
    <cfRule type="containsText" dxfId="4017" priority="6181" operator="containsText" text="In Danger of Falling Behind Target">
      <formula>NOT(ISERROR(SEARCH("In Danger of Falling Behind Target",G76)))</formula>
    </cfRule>
    <cfRule type="containsText" dxfId="4016" priority="6182" operator="containsText" text="On Track to be Achieved">
      <formula>NOT(ISERROR(SEARCH("On Track to be Achieved",G76)))</formula>
    </cfRule>
    <cfRule type="containsText" dxfId="4015" priority="6183" operator="containsText" text="Fully Achieved">
      <formula>NOT(ISERROR(SEARCH("Fully Achieved",G76)))</formula>
    </cfRule>
    <cfRule type="containsText" dxfId="4014" priority="6184" operator="containsText" text="Update not Provided">
      <formula>NOT(ISERROR(SEARCH("Update not Provided",G76)))</formula>
    </cfRule>
    <cfRule type="containsText" dxfId="4013" priority="6185" operator="containsText" text="Not yet due">
      <formula>NOT(ISERROR(SEARCH("Not yet due",G76)))</formula>
    </cfRule>
    <cfRule type="containsText" dxfId="4012" priority="6186" operator="containsText" text="Completed Behind Schedule">
      <formula>NOT(ISERROR(SEARCH("Completed Behind Schedule",G76)))</formula>
    </cfRule>
    <cfRule type="containsText" dxfId="4011" priority="6187" operator="containsText" text="Off Target">
      <formula>NOT(ISERROR(SEARCH("Off Target",G76)))</formula>
    </cfRule>
    <cfRule type="containsText" dxfId="4010" priority="6188" operator="containsText" text="In Danger of Falling Behind Target">
      <formula>NOT(ISERROR(SEARCH("In Danger of Falling Behind Target",G76)))</formula>
    </cfRule>
    <cfRule type="containsText" dxfId="4009" priority="6189" operator="containsText" text="On Track to be Achieved">
      <formula>NOT(ISERROR(SEARCH("On Track to be Achieved",G76)))</formula>
    </cfRule>
    <cfRule type="containsText" dxfId="4008" priority="6190" operator="containsText" text="Fully Achieved">
      <formula>NOT(ISERROR(SEARCH("Fully Achieved",G76)))</formula>
    </cfRule>
    <cfRule type="containsText" dxfId="4007" priority="6191" operator="containsText" text="Fully Achieved">
      <formula>NOT(ISERROR(SEARCH("Fully Achieved",G76)))</formula>
    </cfRule>
    <cfRule type="containsText" dxfId="4006" priority="6192" operator="containsText" text="Fully Achieved">
      <formula>NOT(ISERROR(SEARCH("Fully Achieved",G76)))</formula>
    </cfRule>
    <cfRule type="containsText" dxfId="4005" priority="6193" operator="containsText" text="Deferred">
      <formula>NOT(ISERROR(SEARCH("Deferred",G76)))</formula>
    </cfRule>
    <cfRule type="containsText" dxfId="4004" priority="6194" operator="containsText" text="Deleted">
      <formula>NOT(ISERROR(SEARCH("Deleted",G76)))</formula>
    </cfRule>
    <cfRule type="containsText" dxfId="4003" priority="6195" operator="containsText" text="In Danger of Falling Behind Target">
      <formula>NOT(ISERROR(SEARCH("In Danger of Falling Behind Target",G76)))</formula>
    </cfRule>
    <cfRule type="containsText" dxfId="4002" priority="6196" operator="containsText" text="Not yet due">
      <formula>NOT(ISERROR(SEARCH("Not yet due",G76)))</formula>
    </cfRule>
    <cfRule type="containsText" dxfId="4001" priority="6197" operator="containsText" text="Update not Provided">
      <formula>NOT(ISERROR(SEARCH("Update not Provided",G76)))</formula>
    </cfRule>
  </conditionalFormatting>
  <conditionalFormatting sqref="G86">
    <cfRule type="containsText" dxfId="4000" priority="6054" operator="containsText" text="On track to be achieved">
      <formula>NOT(ISERROR(SEARCH("On track to be achieved",G86)))</formula>
    </cfRule>
    <cfRule type="containsText" dxfId="3999" priority="6055" operator="containsText" text="Deferred">
      <formula>NOT(ISERROR(SEARCH("Deferred",G86)))</formula>
    </cfRule>
    <cfRule type="containsText" dxfId="3998" priority="6056" operator="containsText" text="Deleted">
      <formula>NOT(ISERROR(SEARCH("Deleted",G86)))</formula>
    </cfRule>
    <cfRule type="containsText" dxfId="3997" priority="6057" operator="containsText" text="In Danger of Falling Behind Target">
      <formula>NOT(ISERROR(SEARCH("In Danger of Falling Behind Target",G86)))</formula>
    </cfRule>
    <cfRule type="containsText" dxfId="3996" priority="6058" operator="containsText" text="Not yet due">
      <formula>NOT(ISERROR(SEARCH("Not yet due",G86)))</formula>
    </cfRule>
    <cfRule type="containsText" dxfId="3995" priority="6059" operator="containsText" text="Update not Provided">
      <formula>NOT(ISERROR(SEARCH("Update not Provided",G86)))</formula>
    </cfRule>
    <cfRule type="containsText" dxfId="3994" priority="6060" operator="containsText" text="Not yet due">
      <formula>NOT(ISERROR(SEARCH("Not yet due",G86)))</formula>
    </cfRule>
    <cfRule type="containsText" dxfId="3993" priority="6061" operator="containsText" text="Completed Behind Schedule">
      <formula>NOT(ISERROR(SEARCH("Completed Behind Schedule",G86)))</formula>
    </cfRule>
    <cfRule type="containsText" dxfId="3992" priority="6062" operator="containsText" text="Off Target">
      <formula>NOT(ISERROR(SEARCH("Off Target",G86)))</formula>
    </cfRule>
    <cfRule type="containsText" dxfId="3991" priority="6063" operator="containsText" text="On Track to be Achieved">
      <formula>NOT(ISERROR(SEARCH("On Track to be Achieved",G86)))</formula>
    </cfRule>
    <cfRule type="containsText" dxfId="3990" priority="6064" operator="containsText" text="Fully Achieved">
      <formula>NOT(ISERROR(SEARCH("Fully Achieved",G86)))</formula>
    </cfRule>
    <cfRule type="containsText" dxfId="3989" priority="6065" operator="containsText" text="Not yet due">
      <formula>NOT(ISERROR(SEARCH("Not yet due",G86)))</formula>
    </cfRule>
    <cfRule type="containsText" dxfId="3988" priority="6066" operator="containsText" text="Not Yet Due">
      <formula>NOT(ISERROR(SEARCH("Not Yet Due",G86)))</formula>
    </cfRule>
    <cfRule type="containsText" dxfId="3987" priority="6067" operator="containsText" text="Deferred">
      <formula>NOT(ISERROR(SEARCH("Deferred",G86)))</formula>
    </cfRule>
    <cfRule type="containsText" dxfId="3986" priority="6068" operator="containsText" text="Deleted">
      <formula>NOT(ISERROR(SEARCH("Deleted",G86)))</formula>
    </cfRule>
    <cfRule type="containsText" dxfId="3985" priority="6069" operator="containsText" text="In Danger of Falling Behind Target">
      <formula>NOT(ISERROR(SEARCH("In Danger of Falling Behind Target",G86)))</formula>
    </cfRule>
    <cfRule type="containsText" dxfId="3984" priority="6070" operator="containsText" text="Not yet due">
      <formula>NOT(ISERROR(SEARCH("Not yet due",G86)))</formula>
    </cfRule>
    <cfRule type="containsText" dxfId="3983" priority="6071" operator="containsText" text="Completed Behind Schedule">
      <formula>NOT(ISERROR(SEARCH("Completed Behind Schedule",G86)))</formula>
    </cfRule>
    <cfRule type="containsText" dxfId="3982" priority="6072" operator="containsText" text="Off Target">
      <formula>NOT(ISERROR(SEARCH("Off Target",G86)))</formula>
    </cfRule>
    <cfRule type="containsText" dxfId="3981" priority="6073" operator="containsText" text="In Danger of Falling Behind Target">
      <formula>NOT(ISERROR(SEARCH("In Danger of Falling Behind Target",G86)))</formula>
    </cfRule>
    <cfRule type="containsText" dxfId="3980" priority="6074" operator="containsText" text="On Track to be Achieved">
      <formula>NOT(ISERROR(SEARCH("On Track to be Achieved",G86)))</formula>
    </cfRule>
    <cfRule type="containsText" dxfId="3979" priority="6075" operator="containsText" text="Fully Achieved">
      <formula>NOT(ISERROR(SEARCH("Fully Achieved",G86)))</formula>
    </cfRule>
    <cfRule type="containsText" dxfId="3978" priority="6076" operator="containsText" text="Update not Provided">
      <formula>NOT(ISERROR(SEARCH("Update not Provided",G86)))</formula>
    </cfRule>
    <cfRule type="containsText" dxfId="3977" priority="6077" operator="containsText" text="Not yet due">
      <formula>NOT(ISERROR(SEARCH("Not yet due",G86)))</formula>
    </cfRule>
    <cfRule type="containsText" dxfId="3976" priority="6078" operator="containsText" text="Completed Behind Schedule">
      <formula>NOT(ISERROR(SEARCH("Completed Behind Schedule",G86)))</formula>
    </cfRule>
    <cfRule type="containsText" dxfId="3975" priority="6079" operator="containsText" text="Off Target">
      <formula>NOT(ISERROR(SEARCH("Off Target",G86)))</formula>
    </cfRule>
    <cfRule type="containsText" dxfId="3974" priority="6080" operator="containsText" text="In Danger of Falling Behind Target">
      <formula>NOT(ISERROR(SEARCH("In Danger of Falling Behind Target",G86)))</formula>
    </cfRule>
    <cfRule type="containsText" dxfId="3973" priority="6081" operator="containsText" text="On Track to be Achieved">
      <formula>NOT(ISERROR(SEARCH("On Track to be Achieved",G86)))</formula>
    </cfRule>
    <cfRule type="containsText" dxfId="3972" priority="6082" operator="containsText" text="Fully Achieved">
      <formula>NOT(ISERROR(SEARCH("Fully Achieved",G86)))</formula>
    </cfRule>
    <cfRule type="containsText" dxfId="3971" priority="6083" operator="containsText" text="Fully Achieved">
      <formula>NOT(ISERROR(SEARCH("Fully Achieved",G86)))</formula>
    </cfRule>
    <cfRule type="containsText" dxfId="3970" priority="6084" operator="containsText" text="Fully Achieved">
      <formula>NOT(ISERROR(SEARCH("Fully Achieved",G86)))</formula>
    </cfRule>
    <cfRule type="containsText" dxfId="3969" priority="6085" operator="containsText" text="Deferred">
      <formula>NOT(ISERROR(SEARCH("Deferred",G86)))</formula>
    </cfRule>
    <cfRule type="containsText" dxfId="3968" priority="6086" operator="containsText" text="Deleted">
      <formula>NOT(ISERROR(SEARCH("Deleted",G86)))</formula>
    </cfRule>
    <cfRule type="containsText" dxfId="3967" priority="6087" operator="containsText" text="In Danger of Falling Behind Target">
      <formula>NOT(ISERROR(SEARCH("In Danger of Falling Behind Target",G86)))</formula>
    </cfRule>
    <cfRule type="containsText" dxfId="3966" priority="6088" operator="containsText" text="Not yet due">
      <formula>NOT(ISERROR(SEARCH("Not yet due",G86)))</formula>
    </cfRule>
    <cfRule type="containsText" dxfId="3965" priority="6089" operator="containsText" text="Update not Provided">
      <formula>NOT(ISERROR(SEARCH("Update not Provided",G86)))</formula>
    </cfRule>
  </conditionalFormatting>
  <conditionalFormatting sqref="G89">
    <cfRule type="containsText" dxfId="3964" priority="6018" operator="containsText" text="On track to be achieved">
      <formula>NOT(ISERROR(SEARCH("On track to be achieved",G89)))</formula>
    </cfRule>
    <cfRule type="containsText" dxfId="3963" priority="6019" operator="containsText" text="Deferred">
      <formula>NOT(ISERROR(SEARCH("Deferred",G89)))</formula>
    </cfRule>
    <cfRule type="containsText" dxfId="3962" priority="6020" operator="containsText" text="Deleted">
      <formula>NOT(ISERROR(SEARCH("Deleted",G89)))</formula>
    </cfRule>
    <cfRule type="containsText" dxfId="3961" priority="6021" operator="containsText" text="In Danger of Falling Behind Target">
      <formula>NOT(ISERROR(SEARCH("In Danger of Falling Behind Target",G89)))</formula>
    </cfRule>
    <cfRule type="containsText" dxfId="3960" priority="6022" operator="containsText" text="Not yet due">
      <formula>NOT(ISERROR(SEARCH("Not yet due",G89)))</formula>
    </cfRule>
    <cfRule type="containsText" dxfId="3959" priority="6023" operator="containsText" text="Update not Provided">
      <formula>NOT(ISERROR(SEARCH("Update not Provided",G89)))</formula>
    </cfRule>
    <cfRule type="containsText" dxfId="3958" priority="6024" operator="containsText" text="Not yet due">
      <formula>NOT(ISERROR(SEARCH("Not yet due",G89)))</formula>
    </cfRule>
    <cfRule type="containsText" dxfId="3957" priority="6025" operator="containsText" text="Completed Behind Schedule">
      <formula>NOT(ISERROR(SEARCH("Completed Behind Schedule",G89)))</formula>
    </cfRule>
    <cfRule type="containsText" dxfId="3956" priority="6026" operator="containsText" text="Off Target">
      <formula>NOT(ISERROR(SEARCH("Off Target",G89)))</formula>
    </cfRule>
    <cfRule type="containsText" dxfId="3955" priority="6027" operator="containsText" text="On Track to be Achieved">
      <formula>NOT(ISERROR(SEARCH("On Track to be Achieved",G89)))</formula>
    </cfRule>
    <cfRule type="containsText" dxfId="3954" priority="6028" operator="containsText" text="Fully Achieved">
      <formula>NOT(ISERROR(SEARCH("Fully Achieved",G89)))</formula>
    </cfRule>
    <cfRule type="containsText" dxfId="3953" priority="6029" operator="containsText" text="Not yet due">
      <formula>NOT(ISERROR(SEARCH("Not yet due",G89)))</formula>
    </cfRule>
    <cfRule type="containsText" dxfId="3952" priority="6030" operator="containsText" text="Not Yet Due">
      <formula>NOT(ISERROR(SEARCH("Not Yet Due",G89)))</formula>
    </cfRule>
    <cfRule type="containsText" dxfId="3951" priority="6031" operator="containsText" text="Deferred">
      <formula>NOT(ISERROR(SEARCH("Deferred",G89)))</formula>
    </cfRule>
    <cfRule type="containsText" dxfId="3950" priority="6032" operator="containsText" text="Deleted">
      <formula>NOT(ISERROR(SEARCH("Deleted",G89)))</formula>
    </cfRule>
    <cfRule type="containsText" dxfId="3949" priority="6033" operator="containsText" text="In Danger of Falling Behind Target">
      <formula>NOT(ISERROR(SEARCH("In Danger of Falling Behind Target",G89)))</formula>
    </cfRule>
    <cfRule type="containsText" dxfId="3948" priority="6034" operator="containsText" text="Not yet due">
      <formula>NOT(ISERROR(SEARCH("Not yet due",G89)))</formula>
    </cfRule>
    <cfRule type="containsText" dxfId="3947" priority="6035" operator="containsText" text="Completed Behind Schedule">
      <formula>NOT(ISERROR(SEARCH("Completed Behind Schedule",G89)))</formula>
    </cfRule>
    <cfRule type="containsText" dxfId="3946" priority="6036" operator="containsText" text="Off Target">
      <formula>NOT(ISERROR(SEARCH("Off Target",G89)))</formula>
    </cfRule>
    <cfRule type="containsText" dxfId="3945" priority="6037" operator="containsText" text="In Danger of Falling Behind Target">
      <formula>NOT(ISERROR(SEARCH("In Danger of Falling Behind Target",G89)))</formula>
    </cfRule>
    <cfRule type="containsText" dxfId="3944" priority="6038" operator="containsText" text="On Track to be Achieved">
      <formula>NOT(ISERROR(SEARCH("On Track to be Achieved",G89)))</formula>
    </cfRule>
    <cfRule type="containsText" dxfId="3943" priority="6039" operator="containsText" text="Fully Achieved">
      <formula>NOT(ISERROR(SEARCH("Fully Achieved",G89)))</formula>
    </cfRule>
    <cfRule type="containsText" dxfId="3942" priority="6040" operator="containsText" text="Update not Provided">
      <formula>NOT(ISERROR(SEARCH("Update not Provided",G89)))</formula>
    </cfRule>
    <cfRule type="containsText" dxfId="3941" priority="6041" operator="containsText" text="Not yet due">
      <formula>NOT(ISERROR(SEARCH("Not yet due",G89)))</formula>
    </cfRule>
    <cfRule type="containsText" dxfId="3940" priority="6042" operator="containsText" text="Completed Behind Schedule">
      <formula>NOT(ISERROR(SEARCH("Completed Behind Schedule",G89)))</formula>
    </cfRule>
    <cfRule type="containsText" dxfId="3939" priority="6043" operator="containsText" text="Off Target">
      <formula>NOT(ISERROR(SEARCH("Off Target",G89)))</formula>
    </cfRule>
    <cfRule type="containsText" dxfId="3938" priority="6044" operator="containsText" text="In Danger of Falling Behind Target">
      <formula>NOT(ISERROR(SEARCH("In Danger of Falling Behind Target",G89)))</formula>
    </cfRule>
    <cfRule type="containsText" dxfId="3937" priority="6045" operator="containsText" text="On Track to be Achieved">
      <formula>NOT(ISERROR(SEARCH("On Track to be Achieved",G89)))</formula>
    </cfRule>
    <cfRule type="containsText" dxfId="3936" priority="6046" operator="containsText" text="Fully Achieved">
      <formula>NOT(ISERROR(SEARCH("Fully Achieved",G89)))</formula>
    </cfRule>
    <cfRule type="containsText" dxfId="3935" priority="6047" operator="containsText" text="Fully Achieved">
      <formula>NOT(ISERROR(SEARCH("Fully Achieved",G89)))</formula>
    </cfRule>
    <cfRule type="containsText" dxfId="3934" priority="6048" operator="containsText" text="Fully Achieved">
      <formula>NOT(ISERROR(SEARCH("Fully Achieved",G89)))</formula>
    </cfRule>
    <cfRule type="containsText" dxfId="3933" priority="6049" operator="containsText" text="Deferred">
      <formula>NOT(ISERROR(SEARCH("Deferred",G89)))</formula>
    </cfRule>
    <cfRule type="containsText" dxfId="3932" priority="6050" operator="containsText" text="Deleted">
      <formula>NOT(ISERROR(SEARCH("Deleted",G89)))</formula>
    </cfRule>
    <cfRule type="containsText" dxfId="3931" priority="6051" operator="containsText" text="In Danger of Falling Behind Target">
      <formula>NOT(ISERROR(SEARCH("In Danger of Falling Behind Target",G89)))</formula>
    </cfRule>
    <cfRule type="containsText" dxfId="3930" priority="6052" operator="containsText" text="Not yet due">
      <formula>NOT(ISERROR(SEARCH("Not yet due",G89)))</formula>
    </cfRule>
    <cfRule type="containsText" dxfId="3929" priority="6053" operator="containsText" text="Update not Provided">
      <formula>NOT(ISERROR(SEARCH("Update not Provided",G89)))</formula>
    </cfRule>
  </conditionalFormatting>
  <conditionalFormatting sqref="G101">
    <cfRule type="containsText" dxfId="3928" priority="5874" operator="containsText" text="On track to be achieved">
      <formula>NOT(ISERROR(SEARCH("On track to be achieved",G101)))</formula>
    </cfRule>
    <cfRule type="containsText" dxfId="3927" priority="5875" operator="containsText" text="Deferred">
      <formula>NOT(ISERROR(SEARCH("Deferred",G101)))</formula>
    </cfRule>
    <cfRule type="containsText" dxfId="3926" priority="5876" operator="containsText" text="Deleted">
      <formula>NOT(ISERROR(SEARCH("Deleted",G101)))</formula>
    </cfRule>
    <cfRule type="containsText" dxfId="3925" priority="5877" operator="containsText" text="In Danger of Falling Behind Target">
      <formula>NOT(ISERROR(SEARCH("In Danger of Falling Behind Target",G101)))</formula>
    </cfRule>
    <cfRule type="containsText" dxfId="3924" priority="5878" operator="containsText" text="Not yet due">
      <formula>NOT(ISERROR(SEARCH("Not yet due",G101)))</formula>
    </cfRule>
    <cfRule type="containsText" dxfId="3923" priority="5879" operator="containsText" text="Update not Provided">
      <formula>NOT(ISERROR(SEARCH("Update not Provided",G101)))</formula>
    </cfRule>
    <cfRule type="containsText" dxfId="3922" priority="5880" operator="containsText" text="Not yet due">
      <formula>NOT(ISERROR(SEARCH("Not yet due",G101)))</formula>
    </cfRule>
    <cfRule type="containsText" dxfId="3921" priority="5881" operator="containsText" text="Completed Behind Schedule">
      <formula>NOT(ISERROR(SEARCH("Completed Behind Schedule",G101)))</formula>
    </cfRule>
    <cfRule type="containsText" dxfId="3920" priority="5882" operator="containsText" text="Off Target">
      <formula>NOT(ISERROR(SEARCH("Off Target",G101)))</formula>
    </cfRule>
    <cfRule type="containsText" dxfId="3919" priority="5883" operator="containsText" text="On Track to be Achieved">
      <formula>NOT(ISERROR(SEARCH("On Track to be Achieved",G101)))</formula>
    </cfRule>
    <cfRule type="containsText" dxfId="3918" priority="5884" operator="containsText" text="Fully Achieved">
      <formula>NOT(ISERROR(SEARCH("Fully Achieved",G101)))</formula>
    </cfRule>
    <cfRule type="containsText" dxfId="3917" priority="5885" operator="containsText" text="Not yet due">
      <formula>NOT(ISERROR(SEARCH("Not yet due",G101)))</formula>
    </cfRule>
    <cfRule type="containsText" dxfId="3916" priority="5886" operator="containsText" text="Not Yet Due">
      <formula>NOT(ISERROR(SEARCH("Not Yet Due",G101)))</formula>
    </cfRule>
    <cfRule type="containsText" dxfId="3915" priority="5887" operator="containsText" text="Deferred">
      <formula>NOT(ISERROR(SEARCH("Deferred",G101)))</formula>
    </cfRule>
    <cfRule type="containsText" dxfId="3914" priority="5888" operator="containsText" text="Deleted">
      <formula>NOT(ISERROR(SEARCH("Deleted",G101)))</formula>
    </cfRule>
    <cfRule type="containsText" dxfId="3913" priority="5889" operator="containsText" text="In Danger of Falling Behind Target">
      <formula>NOT(ISERROR(SEARCH("In Danger of Falling Behind Target",G101)))</formula>
    </cfRule>
    <cfRule type="containsText" dxfId="3912" priority="5890" operator="containsText" text="Not yet due">
      <formula>NOT(ISERROR(SEARCH("Not yet due",G101)))</formula>
    </cfRule>
    <cfRule type="containsText" dxfId="3911" priority="5891" operator="containsText" text="Completed Behind Schedule">
      <formula>NOT(ISERROR(SEARCH("Completed Behind Schedule",G101)))</formula>
    </cfRule>
    <cfRule type="containsText" dxfId="3910" priority="5892" operator="containsText" text="Off Target">
      <formula>NOT(ISERROR(SEARCH("Off Target",G101)))</formula>
    </cfRule>
    <cfRule type="containsText" dxfId="3909" priority="5893" operator="containsText" text="In Danger of Falling Behind Target">
      <formula>NOT(ISERROR(SEARCH("In Danger of Falling Behind Target",G101)))</formula>
    </cfRule>
    <cfRule type="containsText" dxfId="3908" priority="5894" operator="containsText" text="On Track to be Achieved">
      <formula>NOT(ISERROR(SEARCH("On Track to be Achieved",G101)))</formula>
    </cfRule>
    <cfRule type="containsText" dxfId="3907" priority="5895" operator="containsText" text="Fully Achieved">
      <formula>NOT(ISERROR(SEARCH("Fully Achieved",G101)))</formula>
    </cfRule>
    <cfRule type="containsText" dxfId="3906" priority="5896" operator="containsText" text="Update not Provided">
      <formula>NOT(ISERROR(SEARCH("Update not Provided",G101)))</formula>
    </cfRule>
    <cfRule type="containsText" dxfId="3905" priority="5897" operator="containsText" text="Not yet due">
      <formula>NOT(ISERROR(SEARCH("Not yet due",G101)))</formula>
    </cfRule>
    <cfRule type="containsText" dxfId="3904" priority="5898" operator="containsText" text="Completed Behind Schedule">
      <formula>NOT(ISERROR(SEARCH("Completed Behind Schedule",G101)))</formula>
    </cfRule>
    <cfRule type="containsText" dxfId="3903" priority="5899" operator="containsText" text="Off Target">
      <formula>NOT(ISERROR(SEARCH("Off Target",G101)))</formula>
    </cfRule>
    <cfRule type="containsText" dxfId="3902" priority="5900" operator="containsText" text="In Danger of Falling Behind Target">
      <formula>NOT(ISERROR(SEARCH("In Danger of Falling Behind Target",G101)))</formula>
    </cfRule>
    <cfRule type="containsText" dxfId="3901" priority="5901" operator="containsText" text="On Track to be Achieved">
      <formula>NOT(ISERROR(SEARCH("On Track to be Achieved",G101)))</formula>
    </cfRule>
    <cfRule type="containsText" dxfId="3900" priority="5902" operator="containsText" text="Fully Achieved">
      <formula>NOT(ISERROR(SEARCH("Fully Achieved",G101)))</formula>
    </cfRule>
    <cfRule type="containsText" dxfId="3899" priority="5903" operator="containsText" text="Fully Achieved">
      <formula>NOT(ISERROR(SEARCH("Fully Achieved",G101)))</formula>
    </cfRule>
    <cfRule type="containsText" dxfId="3898" priority="5904" operator="containsText" text="Fully Achieved">
      <formula>NOT(ISERROR(SEARCH("Fully Achieved",G101)))</formula>
    </cfRule>
    <cfRule type="containsText" dxfId="3897" priority="5905" operator="containsText" text="Deferred">
      <formula>NOT(ISERROR(SEARCH("Deferred",G101)))</formula>
    </cfRule>
    <cfRule type="containsText" dxfId="3896" priority="5906" operator="containsText" text="Deleted">
      <formula>NOT(ISERROR(SEARCH("Deleted",G101)))</formula>
    </cfRule>
    <cfRule type="containsText" dxfId="3895" priority="5907" operator="containsText" text="In Danger of Falling Behind Target">
      <formula>NOT(ISERROR(SEARCH("In Danger of Falling Behind Target",G101)))</formula>
    </cfRule>
    <cfRule type="containsText" dxfId="3894" priority="5908" operator="containsText" text="Not yet due">
      <formula>NOT(ISERROR(SEARCH("Not yet due",G101)))</formula>
    </cfRule>
    <cfRule type="containsText" dxfId="3893" priority="5909" operator="containsText" text="Update not Provided">
      <formula>NOT(ISERROR(SEARCH("Update not Provided",G101)))</formula>
    </cfRule>
  </conditionalFormatting>
  <conditionalFormatting sqref="J1:J61 J63:J76 J78:J1048576">
    <cfRule type="containsText" dxfId="3892" priority="5800" operator="containsText" text="numerical outturn within 5% tolerance">
      <formula>NOT(ISERROR(SEARCH("numerical outturn within 5% tolerance",J1)))</formula>
    </cfRule>
    <cfRule type="containsText" dxfId="3891" priority="5801" operator="containsText" text="Target Partially Met">
      <formula>NOT(ISERROR(SEARCH("Target Partially Met",J1)))</formula>
    </cfRule>
  </conditionalFormatting>
  <conditionalFormatting sqref="I43">
    <cfRule type="containsText" dxfId="3890" priority="5368" operator="containsText" text="On track to be achieved">
      <formula>NOT(ISERROR(SEARCH("On track to be achieved",I43)))</formula>
    </cfRule>
    <cfRule type="containsText" dxfId="3889" priority="5369" operator="containsText" text="Deferred">
      <formula>NOT(ISERROR(SEARCH("Deferred",I43)))</formula>
    </cfRule>
    <cfRule type="containsText" dxfId="3888" priority="5370" operator="containsText" text="Deleted">
      <formula>NOT(ISERROR(SEARCH("Deleted",I43)))</formula>
    </cfRule>
    <cfRule type="containsText" dxfId="3887" priority="5371" operator="containsText" text="In Danger of Falling Behind Target">
      <formula>NOT(ISERROR(SEARCH("In Danger of Falling Behind Target",I43)))</formula>
    </cfRule>
    <cfRule type="containsText" dxfId="3886" priority="5372" operator="containsText" text="Not yet due">
      <formula>NOT(ISERROR(SEARCH("Not yet due",I43)))</formula>
    </cfRule>
    <cfRule type="containsText" dxfId="3885" priority="5373" operator="containsText" text="Update not Provided">
      <formula>NOT(ISERROR(SEARCH("Update not Provided",I43)))</formula>
    </cfRule>
    <cfRule type="containsText" dxfId="3884" priority="5374" operator="containsText" text="Not yet due">
      <formula>NOT(ISERROR(SEARCH("Not yet due",I43)))</formula>
    </cfRule>
    <cfRule type="containsText" dxfId="3883" priority="5375" operator="containsText" text="Completed Behind Schedule">
      <formula>NOT(ISERROR(SEARCH("Completed Behind Schedule",I43)))</formula>
    </cfRule>
    <cfRule type="containsText" dxfId="3882" priority="5376" operator="containsText" text="Off Target">
      <formula>NOT(ISERROR(SEARCH("Off Target",I43)))</formula>
    </cfRule>
    <cfRule type="containsText" dxfId="3881" priority="5377" operator="containsText" text="On Track to be Achieved">
      <formula>NOT(ISERROR(SEARCH("On Track to be Achieved",I43)))</formula>
    </cfRule>
    <cfRule type="containsText" dxfId="3880" priority="5378" operator="containsText" text="Fully Achieved">
      <formula>NOT(ISERROR(SEARCH("Fully Achieved",I43)))</formula>
    </cfRule>
    <cfRule type="containsText" dxfId="3879" priority="5379" operator="containsText" text="Not yet due">
      <formula>NOT(ISERROR(SEARCH("Not yet due",I43)))</formula>
    </cfRule>
    <cfRule type="containsText" dxfId="3878" priority="5380" operator="containsText" text="Not Yet Due">
      <formula>NOT(ISERROR(SEARCH("Not Yet Due",I43)))</formula>
    </cfRule>
    <cfRule type="containsText" dxfId="3877" priority="5381" operator="containsText" text="Deferred">
      <formula>NOT(ISERROR(SEARCH("Deferred",I43)))</formula>
    </cfRule>
    <cfRule type="containsText" dxfId="3876" priority="5382" operator="containsText" text="Deleted">
      <formula>NOT(ISERROR(SEARCH("Deleted",I43)))</formula>
    </cfRule>
    <cfRule type="containsText" dxfId="3875" priority="5383" operator="containsText" text="In Danger of Falling Behind Target">
      <formula>NOT(ISERROR(SEARCH("In Danger of Falling Behind Target",I43)))</formula>
    </cfRule>
    <cfRule type="containsText" dxfId="3874" priority="5384" operator="containsText" text="Not yet due">
      <formula>NOT(ISERROR(SEARCH("Not yet due",I43)))</formula>
    </cfRule>
    <cfRule type="containsText" dxfId="3873" priority="5385" operator="containsText" text="Completed Behind Schedule">
      <formula>NOT(ISERROR(SEARCH("Completed Behind Schedule",I43)))</formula>
    </cfRule>
    <cfRule type="containsText" dxfId="3872" priority="5386" operator="containsText" text="Off Target">
      <formula>NOT(ISERROR(SEARCH("Off Target",I43)))</formula>
    </cfRule>
    <cfRule type="containsText" dxfId="3871" priority="5387" operator="containsText" text="In Danger of Falling Behind Target">
      <formula>NOT(ISERROR(SEARCH("In Danger of Falling Behind Target",I43)))</formula>
    </cfRule>
    <cfRule type="containsText" dxfId="3870" priority="5388" operator="containsText" text="On Track to be Achieved">
      <formula>NOT(ISERROR(SEARCH("On Track to be Achieved",I43)))</formula>
    </cfRule>
    <cfRule type="containsText" dxfId="3869" priority="5389" operator="containsText" text="Fully Achieved">
      <formula>NOT(ISERROR(SEARCH("Fully Achieved",I43)))</formula>
    </cfRule>
    <cfRule type="containsText" dxfId="3868" priority="5390" operator="containsText" text="Update not Provided">
      <formula>NOT(ISERROR(SEARCH("Update not Provided",I43)))</formula>
    </cfRule>
    <cfRule type="containsText" dxfId="3867" priority="5391" operator="containsText" text="Not yet due">
      <formula>NOT(ISERROR(SEARCH("Not yet due",I43)))</formula>
    </cfRule>
    <cfRule type="containsText" dxfId="3866" priority="5392" operator="containsText" text="Completed Behind Schedule">
      <formula>NOT(ISERROR(SEARCH("Completed Behind Schedule",I43)))</formula>
    </cfRule>
    <cfRule type="containsText" dxfId="3865" priority="5393" operator="containsText" text="Off Target">
      <formula>NOT(ISERROR(SEARCH("Off Target",I43)))</formula>
    </cfRule>
    <cfRule type="containsText" dxfId="3864" priority="5394" operator="containsText" text="In Danger of Falling Behind Target">
      <formula>NOT(ISERROR(SEARCH("In Danger of Falling Behind Target",I43)))</formula>
    </cfRule>
    <cfRule type="containsText" dxfId="3863" priority="5395" operator="containsText" text="On Track to be Achieved">
      <formula>NOT(ISERROR(SEARCH("On Track to be Achieved",I43)))</formula>
    </cfRule>
    <cfRule type="containsText" dxfId="3862" priority="5396" operator="containsText" text="Fully Achieved">
      <formula>NOT(ISERROR(SEARCH("Fully Achieved",I43)))</formula>
    </cfRule>
    <cfRule type="containsText" dxfId="3861" priority="5397" operator="containsText" text="Fully Achieved">
      <formula>NOT(ISERROR(SEARCH("Fully Achieved",I43)))</formula>
    </cfRule>
    <cfRule type="containsText" dxfId="3860" priority="5398" operator="containsText" text="Fully Achieved">
      <formula>NOT(ISERROR(SEARCH("Fully Achieved",I43)))</formula>
    </cfRule>
    <cfRule type="containsText" dxfId="3859" priority="5399" operator="containsText" text="Deferred">
      <formula>NOT(ISERROR(SEARCH("Deferred",I43)))</formula>
    </cfRule>
    <cfRule type="containsText" dxfId="3858" priority="5400" operator="containsText" text="Deleted">
      <formula>NOT(ISERROR(SEARCH("Deleted",I43)))</formula>
    </cfRule>
    <cfRule type="containsText" dxfId="3857" priority="5401" operator="containsText" text="In Danger of Falling Behind Target">
      <formula>NOT(ISERROR(SEARCH("In Danger of Falling Behind Target",I43)))</formula>
    </cfRule>
    <cfRule type="containsText" dxfId="3856" priority="5402" operator="containsText" text="Not yet due">
      <formula>NOT(ISERROR(SEARCH("Not yet due",I43)))</formula>
    </cfRule>
    <cfRule type="containsText" dxfId="3855" priority="5403" operator="containsText" text="Update not Provided">
      <formula>NOT(ISERROR(SEARCH("Update not Provided",I43)))</formula>
    </cfRule>
  </conditionalFormatting>
  <conditionalFormatting sqref="I51">
    <cfRule type="containsText" dxfId="3854" priority="5296" operator="containsText" text="On track to be achieved">
      <formula>NOT(ISERROR(SEARCH("On track to be achieved",I51)))</formula>
    </cfRule>
    <cfRule type="containsText" dxfId="3853" priority="5297" operator="containsText" text="Deferred">
      <formula>NOT(ISERROR(SEARCH("Deferred",I51)))</formula>
    </cfRule>
    <cfRule type="containsText" dxfId="3852" priority="5298" operator="containsText" text="Deleted">
      <formula>NOT(ISERROR(SEARCH("Deleted",I51)))</formula>
    </cfRule>
    <cfRule type="containsText" dxfId="3851" priority="5299" operator="containsText" text="In Danger of Falling Behind Target">
      <formula>NOT(ISERROR(SEARCH("In Danger of Falling Behind Target",I51)))</formula>
    </cfRule>
    <cfRule type="containsText" dxfId="3850" priority="5300" operator="containsText" text="Not yet due">
      <formula>NOT(ISERROR(SEARCH("Not yet due",I51)))</formula>
    </cfRule>
    <cfRule type="containsText" dxfId="3849" priority="5301" operator="containsText" text="Update not Provided">
      <formula>NOT(ISERROR(SEARCH("Update not Provided",I51)))</formula>
    </cfRule>
    <cfRule type="containsText" dxfId="3848" priority="5302" operator="containsText" text="Not yet due">
      <formula>NOT(ISERROR(SEARCH("Not yet due",I51)))</formula>
    </cfRule>
    <cfRule type="containsText" dxfId="3847" priority="5303" operator="containsText" text="Completed Behind Schedule">
      <formula>NOT(ISERROR(SEARCH("Completed Behind Schedule",I51)))</formula>
    </cfRule>
    <cfRule type="containsText" dxfId="3846" priority="5304" operator="containsText" text="Off Target">
      <formula>NOT(ISERROR(SEARCH("Off Target",I51)))</formula>
    </cfRule>
    <cfRule type="containsText" dxfId="3845" priority="5305" operator="containsText" text="On Track to be Achieved">
      <formula>NOT(ISERROR(SEARCH("On Track to be Achieved",I51)))</formula>
    </cfRule>
    <cfRule type="containsText" dxfId="3844" priority="5306" operator="containsText" text="Fully Achieved">
      <formula>NOT(ISERROR(SEARCH("Fully Achieved",I51)))</formula>
    </cfRule>
    <cfRule type="containsText" dxfId="3843" priority="5307" operator="containsText" text="Not yet due">
      <formula>NOT(ISERROR(SEARCH("Not yet due",I51)))</formula>
    </cfRule>
    <cfRule type="containsText" dxfId="3842" priority="5308" operator="containsText" text="Not Yet Due">
      <formula>NOT(ISERROR(SEARCH("Not Yet Due",I51)))</formula>
    </cfRule>
    <cfRule type="containsText" dxfId="3841" priority="5309" operator="containsText" text="Deferred">
      <formula>NOT(ISERROR(SEARCH("Deferred",I51)))</formula>
    </cfRule>
    <cfRule type="containsText" dxfId="3840" priority="5310" operator="containsText" text="Deleted">
      <formula>NOT(ISERROR(SEARCH("Deleted",I51)))</formula>
    </cfRule>
    <cfRule type="containsText" dxfId="3839" priority="5311" operator="containsText" text="In Danger of Falling Behind Target">
      <formula>NOT(ISERROR(SEARCH("In Danger of Falling Behind Target",I51)))</formula>
    </cfRule>
    <cfRule type="containsText" dxfId="3838" priority="5312" operator="containsText" text="Not yet due">
      <formula>NOT(ISERROR(SEARCH("Not yet due",I51)))</formula>
    </cfRule>
    <cfRule type="containsText" dxfId="3837" priority="5313" operator="containsText" text="Completed Behind Schedule">
      <formula>NOT(ISERROR(SEARCH("Completed Behind Schedule",I51)))</formula>
    </cfRule>
    <cfRule type="containsText" dxfId="3836" priority="5314" operator="containsText" text="Off Target">
      <formula>NOT(ISERROR(SEARCH("Off Target",I51)))</formula>
    </cfRule>
    <cfRule type="containsText" dxfId="3835" priority="5315" operator="containsText" text="In Danger of Falling Behind Target">
      <formula>NOT(ISERROR(SEARCH("In Danger of Falling Behind Target",I51)))</formula>
    </cfRule>
    <cfRule type="containsText" dxfId="3834" priority="5316" operator="containsText" text="On Track to be Achieved">
      <formula>NOT(ISERROR(SEARCH("On Track to be Achieved",I51)))</formula>
    </cfRule>
    <cfRule type="containsText" dxfId="3833" priority="5317" operator="containsText" text="Fully Achieved">
      <formula>NOT(ISERROR(SEARCH("Fully Achieved",I51)))</formula>
    </cfRule>
    <cfRule type="containsText" dxfId="3832" priority="5318" operator="containsText" text="Update not Provided">
      <formula>NOT(ISERROR(SEARCH("Update not Provided",I51)))</formula>
    </cfRule>
    <cfRule type="containsText" dxfId="3831" priority="5319" operator="containsText" text="Not yet due">
      <formula>NOT(ISERROR(SEARCH("Not yet due",I51)))</formula>
    </cfRule>
    <cfRule type="containsText" dxfId="3830" priority="5320" operator="containsText" text="Completed Behind Schedule">
      <formula>NOT(ISERROR(SEARCH("Completed Behind Schedule",I51)))</formula>
    </cfRule>
    <cfRule type="containsText" dxfId="3829" priority="5321" operator="containsText" text="Off Target">
      <formula>NOT(ISERROR(SEARCH("Off Target",I51)))</formula>
    </cfRule>
    <cfRule type="containsText" dxfId="3828" priority="5322" operator="containsText" text="In Danger of Falling Behind Target">
      <formula>NOT(ISERROR(SEARCH("In Danger of Falling Behind Target",I51)))</formula>
    </cfRule>
    <cfRule type="containsText" dxfId="3827" priority="5323" operator="containsText" text="On Track to be Achieved">
      <formula>NOT(ISERROR(SEARCH("On Track to be Achieved",I51)))</formula>
    </cfRule>
    <cfRule type="containsText" dxfId="3826" priority="5324" operator="containsText" text="Fully Achieved">
      <formula>NOT(ISERROR(SEARCH("Fully Achieved",I51)))</formula>
    </cfRule>
    <cfRule type="containsText" dxfId="3825" priority="5325" operator="containsText" text="Fully Achieved">
      <formula>NOT(ISERROR(SEARCH("Fully Achieved",I51)))</formula>
    </cfRule>
    <cfRule type="containsText" dxfId="3824" priority="5326" operator="containsText" text="Fully Achieved">
      <formula>NOT(ISERROR(SEARCH("Fully Achieved",I51)))</formula>
    </cfRule>
    <cfRule type="containsText" dxfId="3823" priority="5327" operator="containsText" text="Deferred">
      <formula>NOT(ISERROR(SEARCH("Deferred",I51)))</formula>
    </cfRule>
    <cfRule type="containsText" dxfId="3822" priority="5328" operator="containsText" text="Deleted">
      <formula>NOT(ISERROR(SEARCH("Deleted",I51)))</formula>
    </cfRule>
    <cfRule type="containsText" dxfId="3821" priority="5329" operator="containsText" text="In Danger of Falling Behind Target">
      <formula>NOT(ISERROR(SEARCH("In Danger of Falling Behind Target",I51)))</formula>
    </cfRule>
    <cfRule type="containsText" dxfId="3820" priority="5330" operator="containsText" text="Not yet due">
      <formula>NOT(ISERROR(SEARCH("Not yet due",I51)))</formula>
    </cfRule>
    <cfRule type="containsText" dxfId="3819" priority="5331" operator="containsText" text="Update not Provided">
      <formula>NOT(ISERROR(SEARCH("Update not Provided",I51)))</formula>
    </cfRule>
  </conditionalFormatting>
  <conditionalFormatting sqref="I63">
    <cfRule type="containsText" dxfId="3818" priority="5224" operator="containsText" text="On track to be achieved">
      <formula>NOT(ISERROR(SEARCH("On track to be achieved",I63)))</formula>
    </cfRule>
    <cfRule type="containsText" dxfId="3817" priority="5225" operator="containsText" text="Deferred">
      <formula>NOT(ISERROR(SEARCH("Deferred",I63)))</formula>
    </cfRule>
    <cfRule type="containsText" dxfId="3816" priority="5226" operator="containsText" text="Deleted">
      <formula>NOT(ISERROR(SEARCH("Deleted",I63)))</formula>
    </cfRule>
    <cfRule type="containsText" dxfId="3815" priority="5227" operator="containsText" text="In Danger of Falling Behind Target">
      <formula>NOT(ISERROR(SEARCH("In Danger of Falling Behind Target",I63)))</formula>
    </cfRule>
    <cfRule type="containsText" dxfId="3814" priority="5228" operator="containsText" text="Not yet due">
      <formula>NOT(ISERROR(SEARCH("Not yet due",I63)))</formula>
    </cfRule>
    <cfRule type="containsText" dxfId="3813" priority="5229" operator="containsText" text="Update not Provided">
      <formula>NOT(ISERROR(SEARCH("Update not Provided",I63)))</formula>
    </cfRule>
    <cfRule type="containsText" dxfId="3812" priority="5230" operator="containsText" text="Not yet due">
      <formula>NOT(ISERROR(SEARCH("Not yet due",I63)))</formula>
    </cfRule>
    <cfRule type="containsText" dxfId="3811" priority="5231" operator="containsText" text="Completed Behind Schedule">
      <formula>NOT(ISERROR(SEARCH("Completed Behind Schedule",I63)))</formula>
    </cfRule>
    <cfRule type="containsText" dxfId="3810" priority="5232" operator="containsText" text="Off Target">
      <formula>NOT(ISERROR(SEARCH("Off Target",I63)))</formula>
    </cfRule>
    <cfRule type="containsText" dxfId="3809" priority="5233" operator="containsText" text="On Track to be Achieved">
      <formula>NOT(ISERROR(SEARCH("On Track to be Achieved",I63)))</formula>
    </cfRule>
    <cfRule type="containsText" dxfId="3808" priority="5234" operator="containsText" text="Fully Achieved">
      <formula>NOT(ISERROR(SEARCH("Fully Achieved",I63)))</formula>
    </cfRule>
    <cfRule type="containsText" dxfId="3807" priority="5235" operator="containsText" text="Not yet due">
      <formula>NOT(ISERROR(SEARCH("Not yet due",I63)))</formula>
    </cfRule>
    <cfRule type="containsText" dxfId="3806" priority="5236" operator="containsText" text="Not Yet Due">
      <formula>NOT(ISERROR(SEARCH("Not Yet Due",I63)))</formula>
    </cfRule>
    <cfRule type="containsText" dxfId="3805" priority="5237" operator="containsText" text="Deferred">
      <formula>NOT(ISERROR(SEARCH("Deferred",I63)))</formula>
    </cfRule>
    <cfRule type="containsText" dxfId="3804" priority="5238" operator="containsText" text="Deleted">
      <formula>NOT(ISERROR(SEARCH("Deleted",I63)))</formula>
    </cfRule>
    <cfRule type="containsText" dxfId="3803" priority="5239" operator="containsText" text="In Danger of Falling Behind Target">
      <formula>NOT(ISERROR(SEARCH("In Danger of Falling Behind Target",I63)))</formula>
    </cfRule>
    <cfRule type="containsText" dxfId="3802" priority="5240" operator="containsText" text="Not yet due">
      <formula>NOT(ISERROR(SEARCH("Not yet due",I63)))</formula>
    </cfRule>
    <cfRule type="containsText" dxfId="3801" priority="5241" operator="containsText" text="Completed Behind Schedule">
      <formula>NOT(ISERROR(SEARCH("Completed Behind Schedule",I63)))</formula>
    </cfRule>
    <cfRule type="containsText" dxfId="3800" priority="5242" operator="containsText" text="Off Target">
      <formula>NOT(ISERROR(SEARCH("Off Target",I63)))</formula>
    </cfRule>
    <cfRule type="containsText" dxfId="3799" priority="5243" operator="containsText" text="In Danger of Falling Behind Target">
      <formula>NOT(ISERROR(SEARCH("In Danger of Falling Behind Target",I63)))</formula>
    </cfRule>
    <cfRule type="containsText" dxfId="3798" priority="5244" operator="containsText" text="On Track to be Achieved">
      <formula>NOT(ISERROR(SEARCH("On Track to be Achieved",I63)))</formula>
    </cfRule>
    <cfRule type="containsText" dxfId="3797" priority="5245" operator="containsText" text="Fully Achieved">
      <formula>NOT(ISERROR(SEARCH("Fully Achieved",I63)))</formula>
    </cfRule>
    <cfRule type="containsText" dxfId="3796" priority="5246" operator="containsText" text="Update not Provided">
      <formula>NOT(ISERROR(SEARCH("Update not Provided",I63)))</formula>
    </cfRule>
    <cfRule type="containsText" dxfId="3795" priority="5247" operator="containsText" text="Not yet due">
      <formula>NOT(ISERROR(SEARCH("Not yet due",I63)))</formula>
    </cfRule>
    <cfRule type="containsText" dxfId="3794" priority="5248" operator="containsText" text="Completed Behind Schedule">
      <formula>NOT(ISERROR(SEARCH("Completed Behind Schedule",I63)))</formula>
    </cfRule>
    <cfRule type="containsText" dxfId="3793" priority="5249" operator="containsText" text="Off Target">
      <formula>NOT(ISERROR(SEARCH("Off Target",I63)))</formula>
    </cfRule>
    <cfRule type="containsText" dxfId="3792" priority="5250" operator="containsText" text="In Danger of Falling Behind Target">
      <formula>NOT(ISERROR(SEARCH("In Danger of Falling Behind Target",I63)))</formula>
    </cfRule>
    <cfRule type="containsText" dxfId="3791" priority="5251" operator="containsText" text="On Track to be Achieved">
      <formula>NOT(ISERROR(SEARCH("On Track to be Achieved",I63)))</formula>
    </cfRule>
    <cfRule type="containsText" dxfId="3790" priority="5252" operator="containsText" text="Fully Achieved">
      <formula>NOT(ISERROR(SEARCH("Fully Achieved",I63)))</formula>
    </cfRule>
    <cfRule type="containsText" dxfId="3789" priority="5253" operator="containsText" text="Fully Achieved">
      <formula>NOT(ISERROR(SEARCH("Fully Achieved",I63)))</formula>
    </cfRule>
    <cfRule type="containsText" dxfId="3788" priority="5254" operator="containsText" text="Fully Achieved">
      <formula>NOT(ISERROR(SEARCH("Fully Achieved",I63)))</formula>
    </cfRule>
    <cfRule type="containsText" dxfId="3787" priority="5255" operator="containsText" text="Deferred">
      <formula>NOT(ISERROR(SEARCH("Deferred",I63)))</formula>
    </cfRule>
    <cfRule type="containsText" dxfId="3786" priority="5256" operator="containsText" text="Deleted">
      <formula>NOT(ISERROR(SEARCH("Deleted",I63)))</formula>
    </cfRule>
    <cfRule type="containsText" dxfId="3785" priority="5257" operator="containsText" text="In Danger of Falling Behind Target">
      <formula>NOT(ISERROR(SEARCH("In Danger of Falling Behind Target",I63)))</formula>
    </cfRule>
    <cfRule type="containsText" dxfId="3784" priority="5258" operator="containsText" text="Not yet due">
      <formula>NOT(ISERROR(SEARCH("Not yet due",I63)))</formula>
    </cfRule>
    <cfRule type="containsText" dxfId="3783" priority="5259" operator="containsText" text="Update not Provided">
      <formula>NOT(ISERROR(SEARCH("Update not Provided",I63)))</formula>
    </cfRule>
  </conditionalFormatting>
  <conditionalFormatting sqref="I71:I73">
    <cfRule type="containsText" dxfId="3782" priority="5188" operator="containsText" text="On track to be achieved">
      <formula>NOT(ISERROR(SEARCH("On track to be achieved",I71)))</formula>
    </cfRule>
    <cfRule type="containsText" dxfId="3781" priority="5189" operator="containsText" text="Deferred">
      <formula>NOT(ISERROR(SEARCH("Deferred",I71)))</formula>
    </cfRule>
    <cfRule type="containsText" dxfId="3780" priority="5190" operator="containsText" text="Deleted">
      <formula>NOT(ISERROR(SEARCH("Deleted",I71)))</formula>
    </cfRule>
    <cfRule type="containsText" dxfId="3779" priority="5191" operator="containsText" text="In Danger of Falling Behind Target">
      <formula>NOT(ISERROR(SEARCH("In Danger of Falling Behind Target",I71)))</formula>
    </cfRule>
    <cfRule type="containsText" dxfId="3778" priority="5192" operator="containsText" text="Not yet due">
      <formula>NOT(ISERROR(SEARCH("Not yet due",I71)))</formula>
    </cfRule>
    <cfRule type="containsText" dxfId="3777" priority="5193" operator="containsText" text="Update not Provided">
      <formula>NOT(ISERROR(SEARCH("Update not Provided",I71)))</formula>
    </cfRule>
    <cfRule type="containsText" dxfId="3776" priority="5194" operator="containsText" text="Not yet due">
      <formula>NOT(ISERROR(SEARCH("Not yet due",I71)))</formula>
    </cfRule>
    <cfRule type="containsText" dxfId="3775" priority="5195" operator="containsText" text="Completed Behind Schedule">
      <formula>NOT(ISERROR(SEARCH("Completed Behind Schedule",I71)))</formula>
    </cfRule>
    <cfRule type="containsText" dxfId="3774" priority="5196" operator="containsText" text="Off Target">
      <formula>NOT(ISERROR(SEARCH("Off Target",I71)))</formula>
    </cfRule>
    <cfRule type="containsText" dxfId="3773" priority="5197" operator="containsText" text="On Track to be Achieved">
      <formula>NOT(ISERROR(SEARCH("On Track to be Achieved",I71)))</formula>
    </cfRule>
    <cfRule type="containsText" dxfId="3772" priority="5198" operator="containsText" text="Fully Achieved">
      <formula>NOT(ISERROR(SEARCH("Fully Achieved",I71)))</formula>
    </cfRule>
    <cfRule type="containsText" dxfId="3771" priority="5199" operator="containsText" text="Not yet due">
      <formula>NOT(ISERROR(SEARCH("Not yet due",I71)))</formula>
    </cfRule>
    <cfRule type="containsText" dxfId="3770" priority="5200" operator="containsText" text="Not Yet Due">
      <formula>NOT(ISERROR(SEARCH("Not Yet Due",I71)))</formula>
    </cfRule>
    <cfRule type="containsText" dxfId="3769" priority="5201" operator="containsText" text="Deferred">
      <formula>NOT(ISERROR(SEARCH("Deferred",I71)))</formula>
    </cfRule>
    <cfRule type="containsText" dxfId="3768" priority="5202" operator="containsText" text="Deleted">
      <formula>NOT(ISERROR(SEARCH("Deleted",I71)))</formula>
    </cfRule>
    <cfRule type="containsText" dxfId="3767" priority="5203" operator="containsText" text="In Danger of Falling Behind Target">
      <formula>NOT(ISERROR(SEARCH("In Danger of Falling Behind Target",I71)))</formula>
    </cfRule>
    <cfRule type="containsText" dxfId="3766" priority="5204" operator="containsText" text="Not yet due">
      <formula>NOT(ISERROR(SEARCH("Not yet due",I71)))</formula>
    </cfRule>
    <cfRule type="containsText" dxfId="3765" priority="5205" operator="containsText" text="Completed Behind Schedule">
      <formula>NOT(ISERROR(SEARCH("Completed Behind Schedule",I71)))</formula>
    </cfRule>
    <cfRule type="containsText" dxfId="3764" priority="5206" operator="containsText" text="Off Target">
      <formula>NOT(ISERROR(SEARCH("Off Target",I71)))</formula>
    </cfRule>
    <cfRule type="containsText" dxfId="3763" priority="5207" operator="containsText" text="In Danger of Falling Behind Target">
      <formula>NOT(ISERROR(SEARCH("In Danger of Falling Behind Target",I71)))</formula>
    </cfRule>
    <cfRule type="containsText" dxfId="3762" priority="5208" operator="containsText" text="On Track to be Achieved">
      <formula>NOT(ISERROR(SEARCH("On Track to be Achieved",I71)))</formula>
    </cfRule>
    <cfRule type="containsText" dxfId="3761" priority="5209" operator="containsText" text="Fully Achieved">
      <formula>NOT(ISERROR(SEARCH("Fully Achieved",I71)))</formula>
    </cfRule>
    <cfRule type="containsText" dxfId="3760" priority="5210" operator="containsText" text="Update not Provided">
      <formula>NOT(ISERROR(SEARCH("Update not Provided",I71)))</formula>
    </cfRule>
    <cfRule type="containsText" dxfId="3759" priority="5211" operator="containsText" text="Not yet due">
      <formula>NOT(ISERROR(SEARCH("Not yet due",I71)))</formula>
    </cfRule>
    <cfRule type="containsText" dxfId="3758" priority="5212" operator="containsText" text="Completed Behind Schedule">
      <formula>NOT(ISERROR(SEARCH("Completed Behind Schedule",I71)))</formula>
    </cfRule>
    <cfRule type="containsText" dxfId="3757" priority="5213" operator="containsText" text="Off Target">
      <formula>NOT(ISERROR(SEARCH("Off Target",I71)))</formula>
    </cfRule>
    <cfRule type="containsText" dxfId="3756" priority="5214" operator="containsText" text="In Danger of Falling Behind Target">
      <formula>NOT(ISERROR(SEARCH("In Danger of Falling Behind Target",I71)))</formula>
    </cfRule>
    <cfRule type="containsText" dxfId="3755" priority="5215" operator="containsText" text="On Track to be Achieved">
      <formula>NOT(ISERROR(SEARCH("On Track to be Achieved",I71)))</formula>
    </cfRule>
    <cfRule type="containsText" dxfId="3754" priority="5216" operator="containsText" text="Fully Achieved">
      <formula>NOT(ISERROR(SEARCH("Fully Achieved",I71)))</formula>
    </cfRule>
    <cfRule type="containsText" dxfId="3753" priority="5217" operator="containsText" text="Fully Achieved">
      <formula>NOT(ISERROR(SEARCH("Fully Achieved",I71)))</formula>
    </cfRule>
    <cfRule type="containsText" dxfId="3752" priority="5218" operator="containsText" text="Fully Achieved">
      <formula>NOT(ISERROR(SEARCH("Fully Achieved",I71)))</formula>
    </cfRule>
    <cfRule type="containsText" dxfId="3751" priority="5219" operator="containsText" text="Deferred">
      <formula>NOT(ISERROR(SEARCH("Deferred",I71)))</formula>
    </cfRule>
    <cfRule type="containsText" dxfId="3750" priority="5220" operator="containsText" text="Deleted">
      <formula>NOT(ISERROR(SEARCH("Deleted",I71)))</formula>
    </cfRule>
    <cfRule type="containsText" dxfId="3749" priority="5221" operator="containsText" text="In Danger of Falling Behind Target">
      <formula>NOT(ISERROR(SEARCH("In Danger of Falling Behind Target",I71)))</formula>
    </cfRule>
    <cfRule type="containsText" dxfId="3748" priority="5222" operator="containsText" text="Not yet due">
      <formula>NOT(ISERROR(SEARCH("Not yet due",I71)))</formula>
    </cfRule>
    <cfRule type="containsText" dxfId="3747" priority="5223" operator="containsText" text="Update not Provided">
      <formula>NOT(ISERROR(SEARCH("Update not Provided",I71)))</formula>
    </cfRule>
  </conditionalFormatting>
  <conditionalFormatting sqref="I86">
    <cfRule type="containsText" dxfId="3746" priority="5080" operator="containsText" text="On track to be achieved">
      <formula>NOT(ISERROR(SEARCH("On track to be achieved",I86)))</formula>
    </cfRule>
    <cfRule type="containsText" dxfId="3745" priority="5081" operator="containsText" text="Deferred">
      <formula>NOT(ISERROR(SEARCH("Deferred",I86)))</formula>
    </cfRule>
    <cfRule type="containsText" dxfId="3744" priority="5082" operator="containsText" text="Deleted">
      <formula>NOT(ISERROR(SEARCH("Deleted",I86)))</formula>
    </cfRule>
    <cfRule type="containsText" dxfId="3743" priority="5083" operator="containsText" text="In Danger of Falling Behind Target">
      <formula>NOT(ISERROR(SEARCH("In Danger of Falling Behind Target",I86)))</formula>
    </cfRule>
    <cfRule type="containsText" dxfId="3742" priority="5084" operator="containsText" text="Not yet due">
      <formula>NOT(ISERROR(SEARCH("Not yet due",I86)))</formula>
    </cfRule>
    <cfRule type="containsText" dxfId="3741" priority="5085" operator="containsText" text="Update not Provided">
      <formula>NOT(ISERROR(SEARCH("Update not Provided",I86)))</formula>
    </cfRule>
    <cfRule type="containsText" dxfId="3740" priority="5086" operator="containsText" text="Not yet due">
      <formula>NOT(ISERROR(SEARCH("Not yet due",I86)))</formula>
    </cfRule>
    <cfRule type="containsText" dxfId="3739" priority="5087" operator="containsText" text="Completed Behind Schedule">
      <formula>NOT(ISERROR(SEARCH("Completed Behind Schedule",I86)))</formula>
    </cfRule>
    <cfRule type="containsText" dxfId="3738" priority="5088" operator="containsText" text="Off Target">
      <formula>NOT(ISERROR(SEARCH("Off Target",I86)))</formula>
    </cfRule>
    <cfRule type="containsText" dxfId="3737" priority="5089" operator="containsText" text="On Track to be Achieved">
      <formula>NOT(ISERROR(SEARCH("On Track to be Achieved",I86)))</formula>
    </cfRule>
    <cfRule type="containsText" dxfId="3736" priority="5090" operator="containsText" text="Fully Achieved">
      <formula>NOT(ISERROR(SEARCH("Fully Achieved",I86)))</formula>
    </cfRule>
    <cfRule type="containsText" dxfId="3735" priority="5091" operator="containsText" text="Not yet due">
      <formula>NOT(ISERROR(SEARCH("Not yet due",I86)))</formula>
    </cfRule>
    <cfRule type="containsText" dxfId="3734" priority="5092" operator="containsText" text="Not Yet Due">
      <formula>NOT(ISERROR(SEARCH("Not Yet Due",I86)))</formula>
    </cfRule>
    <cfRule type="containsText" dxfId="3733" priority="5093" operator="containsText" text="Deferred">
      <formula>NOT(ISERROR(SEARCH("Deferred",I86)))</formula>
    </cfRule>
    <cfRule type="containsText" dxfId="3732" priority="5094" operator="containsText" text="Deleted">
      <formula>NOT(ISERROR(SEARCH("Deleted",I86)))</formula>
    </cfRule>
    <cfRule type="containsText" dxfId="3731" priority="5095" operator="containsText" text="In Danger of Falling Behind Target">
      <formula>NOT(ISERROR(SEARCH("In Danger of Falling Behind Target",I86)))</formula>
    </cfRule>
    <cfRule type="containsText" dxfId="3730" priority="5096" operator="containsText" text="Not yet due">
      <formula>NOT(ISERROR(SEARCH("Not yet due",I86)))</formula>
    </cfRule>
    <cfRule type="containsText" dxfId="3729" priority="5097" operator="containsText" text="Completed Behind Schedule">
      <formula>NOT(ISERROR(SEARCH("Completed Behind Schedule",I86)))</formula>
    </cfRule>
    <cfRule type="containsText" dxfId="3728" priority="5098" operator="containsText" text="Off Target">
      <formula>NOT(ISERROR(SEARCH("Off Target",I86)))</formula>
    </cfRule>
    <cfRule type="containsText" dxfId="3727" priority="5099" operator="containsText" text="In Danger of Falling Behind Target">
      <formula>NOT(ISERROR(SEARCH("In Danger of Falling Behind Target",I86)))</formula>
    </cfRule>
    <cfRule type="containsText" dxfId="3726" priority="5100" operator="containsText" text="On Track to be Achieved">
      <formula>NOT(ISERROR(SEARCH("On Track to be Achieved",I86)))</formula>
    </cfRule>
    <cfRule type="containsText" dxfId="3725" priority="5101" operator="containsText" text="Fully Achieved">
      <formula>NOT(ISERROR(SEARCH("Fully Achieved",I86)))</formula>
    </cfRule>
    <cfRule type="containsText" dxfId="3724" priority="5102" operator="containsText" text="Update not Provided">
      <formula>NOT(ISERROR(SEARCH("Update not Provided",I86)))</formula>
    </cfRule>
    <cfRule type="containsText" dxfId="3723" priority="5103" operator="containsText" text="Not yet due">
      <formula>NOT(ISERROR(SEARCH("Not yet due",I86)))</formula>
    </cfRule>
    <cfRule type="containsText" dxfId="3722" priority="5104" operator="containsText" text="Completed Behind Schedule">
      <formula>NOT(ISERROR(SEARCH("Completed Behind Schedule",I86)))</formula>
    </cfRule>
    <cfRule type="containsText" dxfId="3721" priority="5105" operator="containsText" text="Off Target">
      <formula>NOT(ISERROR(SEARCH("Off Target",I86)))</formula>
    </cfRule>
    <cfRule type="containsText" dxfId="3720" priority="5106" operator="containsText" text="In Danger of Falling Behind Target">
      <formula>NOT(ISERROR(SEARCH("In Danger of Falling Behind Target",I86)))</formula>
    </cfRule>
    <cfRule type="containsText" dxfId="3719" priority="5107" operator="containsText" text="On Track to be Achieved">
      <formula>NOT(ISERROR(SEARCH("On Track to be Achieved",I86)))</formula>
    </cfRule>
    <cfRule type="containsText" dxfId="3718" priority="5108" operator="containsText" text="Fully Achieved">
      <formula>NOT(ISERROR(SEARCH("Fully Achieved",I86)))</formula>
    </cfRule>
    <cfRule type="containsText" dxfId="3717" priority="5109" operator="containsText" text="Fully Achieved">
      <formula>NOT(ISERROR(SEARCH("Fully Achieved",I86)))</formula>
    </cfRule>
    <cfRule type="containsText" dxfId="3716" priority="5110" operator="containsText" text="Fully Achieved">
      <formula>NOT(ISERROR(SEARCH("Fully Achieved",I86)))</formula>
    </cfRule>
    <cfRule type="containsText" dxfId="3715" priority="5111" operator="containsText" text="Deferred">
      <formula>NOT(ISERROR(SEARCH("Deferred",I86)))</formula>
    </cfRule>
    <cfRule type="containsText" dxfId="3714" priority="5112" operator="containsText" text="Deleted">
      <formula>NOT(ISERROR(SEARCH("Deleted",I86)))</formula>
    </cfRule>
    <cfRule type="containsText" dxfId="3713" priority="5113" operator="containsText" text="In Danger of Falling Behind Target">
      <formula>NOT(ISERROR(SEARCH("In Danger of Falling Behind Target",I86)))</formula>
    </cfRule>
    <cfRule type="containsText" dxfId="3712" priority="5114" operator="containsText" text="Not yet due">
      <formula>NOT(ISERROR(SEARCH("Not yet due",I86)))</formula>
    </cfRule>
    <cfRule type="containsText" dxfId="3711" priority="5115" operator="containsText" text="Update not Provided">
      <formula>NOT(ISERROR(SEARCH("Update not Provided",I86)))</formula>
    </cfRule>
  </conditionalFormatting>
  <conditionalFormatting sqref="G4:G26 G28:G29">
    <cfRule type="containsText" dxfId="3710" priority="3712" operator="containsText" text="On track to be achieved">
      <formula>NOT(ISERROR(SEARCH("On track to be achieved",G4)))</formula>
    </cfRule>
    <cfRule type="containsText" dxfId="3709" priority="3713" operator="containsText" text="Deferred">
      <formula>NOT(ISERROR(SEARCH("Deferred",G4)))</formula>
    </cfRule>
    <cfRule type="containsText" dxfId="3708" priority="3714" operator="containsText" text="Deleted">
      <formula>NOT(ISERROR(SEARCH("Deleted",G4)))</formula>
    </cfRule>
    <cfRule type="containsText" dxfId="3707" priority="3715" operator="containsText" text="In Danger of Falling Behind Target">
      <formula>NOT(ISERROR(SEARCH("In Danger of Falling Behind Target",G4)))</formula>
    </cfRule>
    <cfRule type="containsText" dxfId="3706" priority="3716" operator="containsText" text="Not yet due">
      <formula>NOT(ISERROR(SEARCH("Not yet due",G4)))</formula>
    </cfRule>
    <cfRule type="containsText" dxfId="3705" priority="3717" operator="containsText" text="Update not Provided">
      <formula>NOT(ISERROR(SEARCH("Update not Provided",G4)))</formula>
    </cfRule>
    <cfRule type="containsText" dxfId="3704" priority="3718" operator="containsText" text="Not yet due">
      <formula>NOT(ISERROR(SEARCH("Not yet due",G4)))</formula>
    </cfRule>
    <cfRule type="containsText" dxfId="3703" priority="3719" operator="containsText" text="Completed Behind Schedule">
      <formula>NOT(ISERROR(SEARCH("Completed Behind Schedule",G4)))</formula>
    </cfRule>
    <cfRule type="containsText" dxfId="3702" priority="3720" operator="containsText" text="Off Target">
      <formula>NOT(ISERROR(SEARCH("Off Target",G4)))</formula>
    </cfRule>
    <cfRule type="containsText" dxfId="3701" priority="3721" operator="containsText" text="On Track to be Achieved">
      <formula>NOT(ISERROR(SEARCH("On Track to be Achieved",G4)))</formula>
    </cfRule>
    <cfRule type="containsText" dxfId="3700" priority="3722" operator="containsText" text="Fully Achieved">
      <formula>NOT(ISERROR(SEARCH("Fully Achieved",G4)))</formula>
    </cfRule>
    <cfRule type="containsText" dxfId="3699" priority="3723" operator="containsText" text="Not yet due">
      <formula>NOT(ISERROR(SEARCH("Not yet due",G4)))</formula>
    </cfRule>
    <cfRule type="containsText" dxfId="3698" priority="3724" operator="containsText" text="Not Yet Due">
      <formula>NOT(ISERROR(SEARCH("Not Yet Due",G4)))</formula>
    </cfRule>
    <cfRule type="containsText" dxfId="3697" priority="3725" operator="containsText" text="Deferred">
      <formula>NOT(ISERROR(SEARCH("Deferred",G4)))</formula>
    </cfRule>
    <cfRule type="containsText" dxfId="3696" priority="3726" operator="containsText" text="Deleted">
      <formula>NOT(ISERROR(SEARCH("Deleted",G4)))</formula>
    </cfRule>
    <cfRule type="containsText" dxfId="3695" priority="3727" operator="containsText" text="In Danger of Falling Behind Target">
      <formula>NOT(ISERROR(SEARCH("In Danger of Falling Behind Target",G4)))</formula>
    </cfRule>
    <cfRule type="containsText" dxfId="3694" priority="3728" operator="containsText" text="Not yet due">
      <formula>NOT(ISERROR(SEARCH("Not yet due",G4)))</formula>
    </cfRule>
    <cfRule type="containsText" dxfId="3693" priority="3729" operator="containsText" text="Completed Behind Schedule">
      <formula>NOT(ISERROR(SEARCH("Completed Behind Schedule",G4)))</formula>
    </cfRule>
    <cfRule type="containsText" dxfId="3692" priority="3730" operator="containsText" text="Off Target">
      <formula>NOT(ISERROR(SEARCH("Off Target",G4)))</formula>
    </cfRule>
    <cfRule type="containsText" dxfId="3691" priority="3731" operator="containsText" text="In Danger of Falling Behind Target">
      <formula>NOT(ISERROR(SEARCH("In Danger of Falling Behind Target",G4)))</formula>
    </cfRule>
    <cfRule type="containsText" dxfId="3690" priority="3732" operator="containsText" text="On Track to be Achieved">
      <formula>NOT(ISERROR(SEARCH("On Track to be Achieved",G4)))</formula>
    </cfRule>
    <cfRule type="containsText" dxfId="3689" priority="3733" operator="containsText" text="Fully Achieved">
      <formula>NOT(ISERROR(SEARCH("Fully Achieved",G4)))</formula>
    </cfRule>
    <cfRule type="containsText" dxfId="3688" priority="3734" operator="containsText" text="Update not Provided">
      <formula>NOT(ISERROR(SEARCH("Update not Provided",G4)))</formula>
    </cfRule>
    <cfRule type="containsText" dxfId="3687" priority="3735" operator="containsText" text="Not yet due">
      <formula>NOT(ISERROR(SEARCH("Not yet due",G4)))</formula>
    </cfRule>
    <cfRule type="containsText" dxfId="3686" priority="3736" operator="containsText" text="Completed Behind Schedule">
      <formula>NOT(ISERROR(SEARCH("Completed Behind Schedule",G4)))</formula>
    </cfRule>
    <cfRule type="containsText" dxfId="3685" priority="3737" operator="containsText" text="Off Target">
      <formula>NOT(ISERROR(SEARCH("Off Target",G4)))</formula>
    </cfRule>
    <cfRule type="containsText" dxfId="3684" priority="3738" operator="containsText" text="In Danger of Falling Behind Target">
      <formula>NOT(ISERROR(SEARCH("In Danger of Falling Behind Target",G4)))</formula>
    </cfRule>
    <cfRule type="containsText" dxfId="3683" priority="3739" operator="containsText" text="On Track to be Achieved">
      <formula>NOT(ISERROR(SEARCH("On Track to be Achieved",G4)))</formula>
    </cfRule>
    <cfRule type="containsText" dxfId="3682" priority="3740" operator="containsText" text="Fully Achieved">
      <formula>NOT(ISERROR(SEARCH("Fully Achieved",G4)))</formula>
    </cfRule>
    <cfRule type="containsText" dxfId="3681" priority="3741" operator="containsText" text="Fully Achieved">
      <formula>NOT(ISERROR(SEARCH("Fully Achieved",G4)))</formula>
    </cfRule>
    <cfRule type="containsText" dxfId="3680" priority="3742" operator="containsText" text="Fully Achieved">
      <formula>NOT(ISERROR(SEARCH("Fully Achieved",G4)))</formula>
    </cfRule>
    <cfRule type="containsText" dxfId="3679" priority="3743" operator="containsText" text="Deferred">
      <formula>NOT(ISERROR(SEARCH("Deferred",G4)))</formula>
    </cfRule>
    <cfRule type="containsText" dxfId="3678" priority="3744" operator="containsText" text="Deleted">
      <formula>NOT(ISERROR(SEARCH("Deleted",G4)))</formula>
    </cfRule>
    <cfRule type="containsText" dxfId="3677" priority="3745" operator="containsText" text="In Danger of Falling Behind Target">
      <formula>NOT(ISERROR(SEARCH("In Danger of Falling Behind Target",G4)))</formula>
    </cfRule>
    <cfRule type="containsText" dxfId="3676" priority="3746" operator="containsText" text="Not yet due">
      <formula>NOT(ISERROR(SEARCH("Not yet due",G4)))</formula>
    </cfRule>
    <cfRule type="containsText" dxfId="3675" priority="3747" operator="containsText" text="Update not Provided">
      <formula>NOT(ISERROR(SEARCH("Update not Provided",G4)))</formula>
    </cfRule>
  </conditionalFormatting>
  <conditionalFormatting sqref="G30">
    <cfRule type="containsText" dxfId="3674" priority="3676" operator="containsText" text="On track to be achieved">
      <formula>NOT(ISERROR(SEARCH("On track to be achieved",G30)))</formula>
    </cfRule>
    <cfRule type="containsText" dxfId="3673" priority="3677" operator="containsText" text="Deferred">
      <formula>NOT(ISERROR(SEARCH("Deferred",G30)))</formula>
    </cfRule>
    <cfRule type="containsText" dxfId="3672" priority="3678" operator="containsText" text="Deleted">
      <formula>NOT(ISERROR(SEARCH("Deleted",G30)))</formula>
    </cfRule>
    <cfRule type="containsText" dxfId="3671" priority="3679" operator="containsText" text="In Danger of Falling Behind Target">
      <formula>NOT(ISERROR(SEARCH("In Danger of Falling Behind Target",G30)))</formula>
    </cfRule>
    <cfRule type="containsText" dxfId="3670" priority="3680" operator="containsText" text="Not yet due">
      <formula>NOT(ISERROR(SEARCH("Not yet due",G30)))</formula>
    </cfRule>
    <cfRule type="containsText" dxfId="3669" priority="3681" operator="containsText" text="Update not Provided">
      <formula>NOT(ISERROR(SEARCH("Update not Provided",G30)))</formula>
    </cfRule>
    <cfRule type="containsText" dxfId="3668" priority="3682" operator="containsText" text="Not yet due">
      <formula>NOT(ISERROR(SEARCH("Not yet due",G30)))</formula>
    </cfRule>
    <cfRule type="containsText" dxfId="3667" priority="3683" operator="containsText" text="Completed Behind Schedule">
      <formula>NOT(ISERROR(SEARCH("Completed Behind Schedule",G30)))</formula>
    </cfRule>
    <cfRule type="containsText" dxfId="3666" priority="3684" operator="containsText" text="Off Target">
      <formula>NOT(ISERROR(SEARCH("Off Target",G30)))</formula>
    </cfRule>
    <cfRule type="containsText" dxfId="3665" priority="3685" operator="containsText" text="On Track to be Achieved">
      <formula>NOT(ISERROR(SEARCH("On Track to be Achieved",G30)))</formula>
    </cfRule>
    <cfRule type="containsText" dxfId="3664" priority="3686" operator="containsText" text="Fully Achieved">
      <formula>NOT(ISERROR(SEARCH("Fully Achieved",G30)))</formula>
    </cfRule>
    <cfRule type="containsText" dxfId="3663" priority="3687" operator="containsText" text="Not yet due">
      <formula>NOT(ISERROR(SEARCH("Not yet due",G30)))</formula>
    </cfRule>
    <cfRule type="containsText" dxfId="3662" priority="3688" operator="containsText" text="Not Yet Due">
      <formula>NOT(ISERROR(SEARCH("Not Yet Due",G30)))</formula>
    </cfRule>
    <cfRule type="containsText" dxfId="3661" priority="3689" operator="containsText" text="Deferred">
      <formula>NOT(ISERROR(SEARCH("Deferred",G30)))</formula>
    </cfRule>
    <cfRule type="containsText" dxfId="3660" priority="3690" operator="containsText" text="Deleted">
      <formula>NOT(ISERROR(SEARCH("Deleted",G30)))</formula>
    </cfRule>
    <cfRule type="containsText" dxfId="3659" priority="3691" operator="containsText" text="In Danger of Falling Behind Target">
      <formula>NOT(ISERROR(SEARCH("In Danger of Falling Behind Target",G30)))</formula>
    </cfRule>
    <cfRule type="containsText" dxfId="3658" priority="3692" operator="containsText" text="Not yet due">
      <formula>NOT(ISERROR(SEARCH("Not yet due",G30)))</formula>
    </cfRule>
    <cfRule type="containsText" dxfId="3657" priority="3693" operator="containsText" text="Completed Behind Schedule">
      <formula>NOT(ISERROR(SEARCH("Completed Behind Schedule",G30)))</formula>
    </cfRule>
    <cfRule type="containsText" dxfId="3656" priority="3694" operator="containsText" text="Off Target">
      <formula>NOT(ISERROR(SEARCH("Off Target",G30)))</formula>
    </cfRule>
    <cfRule type="containsText" dxfId="3655" priority="3695" operator="containsText" text="In Danger of Falling Behind Target">
      <formula>NOT(ISERROR(SEARCH("In Danger of Falling Behind Target",G30)))</formula>
    </cfRule>
    <cfRule type="containsText" dxfId="3654" priority="3696" operator="containsText" text="On Track to be Achieved">
      <formula>NOT(ISERROR(SEARCH("On Track to be Achieved",G30)))</formula>
    </cfRule>
    <cfRule type="containsText" dxfId="3653" priority="3697" operator="containsText" text="Fully Achieved">
      <formula>NOT(ISERROR(SEARCH("Fully Achieved",G30)))</formula>
    </cfRule>
    <cfRule type="containsText" dxfId="3652" priority="3698" operator="containsText" text="Update not Provided">
      <formula>NOT(ISERROR(SEARCH("Update not Provided",G30)))</formula>
    </cfRule>
    <cfRule type="containsText" dxfId="3651" priority="3699" operator="containsText" text="Not yet due">
      <formula>NOT(ISERROR(SEARCH("Not yet due",G30)))</formula>
    </cfRule>
    <cfRule type="containsText" dxfId="3650" priority="3700" operator="containsText" text="Completed Behind Schedule">
      <formula>NOT(ISERROR(SEARCH("Completed Behind Schedule",G30)))</formula>
    </cfRule>
    <cfRule type="containsText" dxfId="3649" priority="3701" operator="containsText" text="Off Target">
      <formula>NOT(ISERROR(SEARCH("Off Target",G30)))</formula>
    </cfRule>
    <cfRule type="containsText" dxfId="3648" priority="3702" operator="containsText" text="In Danger of Falling Behind Target">
      <formula>NOT(ISERROR(SEARCH("In Danger of Falling Behind Target",G30)))</formula>
    </cfRule>
    <cfRule type="containsText" dxfId="3647" priority="3703" operator="containsText" text="On Track to be Achieved">
      <formula>NOT(ISERROR(SEARCH("On Track to be Achieved",G30)))</formula>
    </cfRule>
    <cfRule type="containsText" dxfId="3646" priority="3704" operator="containsText" text="Fully Achieved">
      <formula>NOT(ISERROR(SEARCH("Fully Achieved",G30)))</formula>
    </cfRule>
    <cfRule type="containsText" dxfId="3645" priority="3705" operator="containsText" text="Fully Achieved">
      <formula>NOT(ISERROR(SEARCH("Fully Achieved",G30)))</formula>
    </cfRule>
    <cfRule type="containsText" dxfId="3644" priority="3706" operator="containsText" text="Fully Achieved">
      <formula>NOT(ISERROR(SEARCH("Fully Achieved",G30)))</formula>
    </cfRule>
    <cfRule type="containsText" dxfId="3643" priority="3707" operator="containsText" text="Deferred">
      <formula>NOT(ISERROR(SEARCH("Deferred",G30)))</formula>
    </cfRule>
    <cfRule type="containsText" dxfId="3642" priority="3708" operator="containsText" text="Deleted">
      <formula>NOT(ISERROR(SEARCH("Deleted",G30)))</formula>
    </cfRule>
    <cfRule type="containsText" dxfId="3641" priority="3709" operator="containsText" text="In Danger of Falling Behind Target">
      <formula>NOT(ISERROR(SEARCH("In Danger of Falling Behind Target",G30)))</formula>
    </cfRule>
    <cfRule type="containsText" dxfId="3640" priority="3710" operator="containsText" text="Not yet due">
      <formula>NOT(ISERROR(SEARCH("Not yet due",G30)))</formula>
    </cfRule>
    <cfRule type="containsText" dxfId="3639" priority="3711" operator="containsText" text="Update not Provided">
      <formula>NOT(ISERROR(SEARCH("Update not Provided",G30)))</formula>
    </cfRule>
  </conditionalFormatting>
  <conditionalFormatting sqref="G31:G38">
    <cfRule type="containsText" dxfId="3638" priority="3640" operator="containsText" text="On track to be achieved">
      <formula>NOT(ISERROR(SEARCH("On track to be achieved",G31)))</formula>
    </cfRule>
    <cfRule type="containsText" dxfId="3637" priority="3641" operator="containsText" text="Deferred">
      <formula>NOT(ISERROR(SEARCH("Deferred",G31)))</formula>
    </cfRule>
    <cfRule type="containsText" dxfId="3636" priority="3642" operator="containsText" text="Deleted">
      <formula>NOT(ISERROR(SEARCH("Deleted",G31)))</formula>
    </cfRule>
    <cfRule type="containsText" dxfId="3635" priority="3643" operator="containsText" text="In Danger of Falling Behind Target">
      <formula>NOT(ISERROR(SEARCH("In Danger of Falling Behind Target",G31)))</formula>
    </cfRule>
    <cfRule type="containsText" dxfId="3634" priority="3644" operator="containsText" text="Not yet due">
      <formula>NOT(ISERROR(SEARCH("Not yet due",G31)))</formula>
    </cfRule>
    <cfRule type="containsText" dxfId="3633" priority="3645" operator="containsText" text="Update not Provided">
      <formula>NOT(ISERROR(SEARCH("Update not Provided",G31)))</formula>
    </cfRule>
    <cfRule type="containsText" dxfId="3632" priority="3646" operator="containsText" text="Not yet due">
      <formula>NOT(ISERROR(SEARCH("Not yet due",G31)))</formula>
    </cfRule>
    <cfRule type="containsText" dxfId="3631" priority="3647" operator="containsText" text="Completed Behind Schedule">
      <formula>NOT(ISERROR(SEARCH("Completed Behind Schedule",G31)))</formula>
    </cfRule>
    <cfRule type="containsText" dxfId="3630" priority="3648" operator="containsText" text="Off Target">
      <formula>NOT(ISERROR(SEARCH("Off Target",G31)))</formula>
    </cfRule>
    <cfRule type="containsText" dxfId="3629" priority="3649" operator="containsText" text="On Track to be Achieved">
      <formula>NOT(ISERROR(SEARCH("On Track to be Achieved",G31)))</formula>
    </cfRule>
    <cfRule type="containsText" dxfId="3628" priority="3650" operator="containsText" text="Fully Achieved">
      <formula>NOT(ISERROR(SEARCH("Fully Achieved",G31)))</formula>
    </cfRule>
    <cfRule type="containsText" dxfId="3627" priority="3651" operator="containsText" text="Not yet due">
      <formula>NOT(ISERROR(SEARCH("Not yet due",G31)))</formula>
    </cfRule>
    <cfRule type="containsText" dxfId="3626" priority="3652" operator="containsText" text="Not Yet Due">
      <formula>NOT(ISERROR(SEARCH("Not Yet Due",G31)))</formula>
    </cfRule>
    <cfRule type="containsText" dxfId="3625" priority="3653" operator="containsText" text="Deferred">
      <formula>NOT(ISERROR(SEARCH("Deferred",G31)))</formula>
    </cfRule>
    <cfRule type="containsText" dxfId="3624" priority="3654" operator="containsText" text="Deleted">
      <formula>NOT(ISERROR(SEARCH("Deleted",G31)))</formula>
    </cfRule>
    <cfRule type="containsText" dxfId="3623" priority="3655" operator="containsText" text="In Danger of Falling Behind Target">
      <formula>NOT(ISERROR(SEARCH("In Danger of Falling Behind Target",G31)))</formula>
    </cfRule>
    <cfRule type="containsText" dxfId="3622" priority="3656" operator="containsText" text="Not yet due">
      <formula>NOT(ISERROR(SEARCH("Not yet due",G31)))</formula>
    </cfRule>
    <cfRule type="containsText" dxfId="3621" priority="3657" operator="containsText" text="Completed Behind Schedule">
      <formula>NOT(ISERROR(SEARCH("Completed Behind Schedule",G31)))</formula>
    </cfRule>
    <cfRule type="containsText" dxfId="3620" priority="3658" operator="containsText" text="Off Target">
      <formula>NOT(ISERROR(SEARCH("Off Target",G31)))</formula>
    </cfRule>
    <cfRule type="containsText" dxfId="3619" priority="3659" operator="containsText" text="In Danger of Falling Behind Target">
      <formula>NOT(ISERROR(SEARCH("In Danger of Falling Behind Target",G31)))</formula>
    </cfRule>
    <cfRule type="containsText" dxfId="3618" priority="3660" operator="containsText" text="On Track to be Achieved">
      <formula>NOT(ISERROR(SEARCH("On Track to be Achieved",G31)))</formula>
    </cfRule>
    <cfRule type="containsText" dxfId="3617" priority="3661" operator="containsText" text="Fully Achieved">
      <formula>NOT(ISERROR(SEARCH("Fully Achieved",G31)))</formula>
    </cfRule>
    <cfRule type="containsText" dxfId="3616" priority="3662" operator="containsText" text="Update not Provided">
      <formula>NOT(ISERROR(SEARCH("Update not Provided",G31)))</formula>
    </cfRule>
    <cfRule type="containsText" dxfId="3615" priority="3663" operator="containsText" text="Not yet due">
      <formula>NOT(ISERROR(SEARCH("Not yet due",G31)))</formula>
    </cfRule>
    <cfRule type="containsText" dxfId="3614" priority="3664" operator="containsText" text="Completed Behind Schedule">
      <formula>NOT(ISERROR(SEARCH("Completed Behind Schedule",G31)))</formula>
    </cfRule>
    <cfRule type="containsText" dxfId="3613" priority="3665" operator="containsText" text="Off Target">
      <formula>NOT(ISERROR(SEARCH("Off Target",G31)))</formula>
    </cfRule>
    <cfRule type="containsText" dxfId="3612" priority="3666" operator="containsText" text="In Danger of Falling Behind Target">
      <formula>NOT(ISERROR(SEARCH("In Danger of Falling Behind Target",G31)))</formula>
    </cfRule>
    <cfRule type="containsText" dxfId="3611" priority="3667" operator="containsText" text="On Track to be Achieved">
      <formula>NOT(ISERROR(SEARCH("On Track to be Achieved",G31)))</formula>
    </cfRule>
    <cfRule type="containsText" dxfId="3610" priority="3668" operator="containsText" text="Fully Achieved">
      <formula>NOT(ISERROR(SEARCH("Fully Achieved",G31)))</formula>
    </cfRule>
    <cfRule type="containsText" dxfId="3609" priority="3669" operator="containsText" text="Fully Achieved">
      <formula>NOT(ISERROR(SEARCH("Fully Achieved",G31)))</formula>
    </cfRule>
    <cfRule type="containsText" dxfId="3608" priority="3670" operator="containsText" text="Fully Achieved">
      <formula>NOT(ISERROR(SEARCH("Fully Achieved",G31)))</formula>
    </cfRule>
    <cfRule type="containsText" dxfId="3607" priority="3671" operator="containsText" text="Deferred">
      <formula>NOT(ISERROR(SEARCH("Deferred",G31)))</formula>
    </cfRule>
    <cfRule type="containsText" dxfId="3606" priority="3672" operator="containsText" text="Deleted">
      <formula>NOT(ISERROR(SEARCH("Deleted",G31)))</formula>
    </cfRule>
    <cfRule type="containsText" dxfId="3605" priority="3673" operator="containsText" text="In Danger of Falling Behind Target">
      <formula>NOT(ISERROR(SEARCH("In Danger of Falling Behind Target",G31)))</formula>
    </cfRule>
    <cfRule type="containsText" dxfId="3604" priority="3674" operator="containsText" text="Not yet due">
      <formula>NOT(ISERROR(SEARCH("Not yet due",G31)))</formula>
    </cfRule>
    <cfRule type="containsText" dxfId="3603" priority="3675" operator="containsText" text="Update not Provided">
      <formula>NOT(ISERROR(SEARCH("Update not Provided",G31)))</formula>
    </cfRule>
  </conditionalFormatting>
  <conditionalFormatting sqref="G39:G40">
    <cfRule type="containsText" dxfId="3602" priority="3604" operator="containsText" text="On track to be achieved">
      <formula>NOT(ISERROR(SEARCH("On track to be achieved",G39)))</formula>
    </cfRule>
    <cfRule type="containsText" dxfId="3601" priority="3605" operator="containsText" text="Deferred">
      <formula>NOT(ISERROR(SEARCH("Deferred",G39)))</formula>
    </cfRule>
    <cfRule type="containsText" dxfId="3600" priority="3606" operator="containsText" text="Deleted">
      <formula>NOT(ISERROR(SEARCH("Deleted",G39)))</formula>
    </cfRule>
    <cfRule type="containsText" dxfId="3599" priority="3607" operator="containsText" text="In Danger of Falling Behind Target">
      <formula>NOT(ISERROR(SEARCH("In Danger of Falling Behind Target",G39)))</formula>
    </cfRule>
    <cfRule type="containsText" dxfId="3598" priority="3608" operator="containsText" text="Not yet due">
      <formula>NOT(ISERROR(SEARCH("Not yet due",G39)))</formula>
    </cfRule>
    <cfRule type="containsText" dxfId="3597" priority="3609" operator="containsText" text="Update not Provided">
      <formula>NOT(ISERROR(SEARCH("Update not Provided",G39)))</formula>
    </cfRule>
    <cfRule type="containsText" dxfId="3596" priority="3610" operator="containsText" text="Not yet due">
      <formula>NOT(ISERROR(SEARCH("Not yet due",G39)))</formula>
    </cfRule>
    <cfRule type="containsText" dxfId="3595" priority="3611" operator="containsText" text="Completed Behind Schedule">
      <formula>NOT(ISERROR(SEARCH("Completed Behind Schedule",G39)))</formula>
    </cfRule>
    <cfRule type="containsText" dxfId="3594" priority="3612" operator="containsText" text="Off Target">
      <formula>NOT(ISERROR(SEARCH("Off Target",G39)))</formula>
    </cfRule>
    <cfRule type="containsText" dxfId="3593" priority="3613" operator="containsText" text="On Track to be Achieved">
      <formula>NOT(ISERROR(SEARCH("On Track to be Achieved",G39)))</formula>
    </cfRule>
    <cfRule type="containsText" dxfId="3592" priority="3614" operator="containsText" text="Fully Achieved">
      <formula>NOT(ISERROR(SEARCH("Fully Achieved",G39)))</formula>
    </cfRule>
    <cfRule type="containsText" dxfId="3591" priority="3615" operator="containsText" text="Not yet due">
      <formula>NOT(ISERROR(SEARCH("Not yet due",G39)))</formula>
    </cfRule>
    <cfRule type="containsText" dxfId="3590" priority="3616" operator="containsText" text="Not Yet Due">
      <formula>NOT(ISERROR(SEARCH("Not Yet Due",G39)))</formula>
    </cfRule>
    <cfRule type="containsText" dxfId="3589" priority="3617" operator="containsText" text="Deferred">
      <formula>NOT(ISERROR(SEARCH("Deferred",G39)))</formula>
    </cfRule>
    <cfRule type="containsText" dxfId="3588" priority="3618" operator="containsText" text="Deleted">
      <formula>NOT(ISERROR(SEARCH("Deleted",G39)))</formula>
    </cfRule>
    <cfRule type="containsText" dxfId="3587" priority="3619" operator="containsText" text="In Danger of Falling Behind Target">
      <formula>NOT(ISERROR(SEARCH("In Danger of Falling Behind Target",G39)))</formula>
    </cfRule>
    <cfRule type="containsText" dxfId="3586" priority="3620" operator="containsText" text="Not yet due">
      <formula>NOT(ISERROR(SEARCH("Not yet due",G39)))</formula>
    </cfRule>
    <cfRule type="containsText" dxfId="3585" priority="3621" operator="containsText" text="Completed Behind Schedule">
      <formula>NOT(ISERROR(SEARCH("Completed Behind Schedule",G39)))</formula>
    </cfRule>
    <cfRule type="containsText" dxfId="3584" priority="3622" operator="containsText" text="Off Target">
      <formula>NOT(ISERROR(SEARCH("Off Target",G39)))</formula>
    </cfRule>
    <cfRule type="containsText" dxfId="3583" priority="3623" operator="containsText" text="In Danger of Falling Behind Target">
      <formula>NOT(ISERROR(SEARCH("In Danger of Falling Behind Target",G39)))</formula>
    </cfRule>
    <cfRule type="containsText" dxfId="3582" priority="3624" operator="containsText" text="On Track to be Achieved">
      <formula>NOT(ISERROR(SEARCH("On Track to be Achieved",G39)))</formula>
    </cfRule>
    <cfRule type="containsText" dxfId="3581" priority="3625" operator="containsText" text="Fully Achieved">
      <formula>NOT(ISERROR(SEARCH("Fully Achieved",G39)))</formula>
    </cfRule>
    <cfRule type="containsText" dxfId="3580" priority="3626" operator="containsText" text="Update not Provided">
      <formula>NOT(ISERROR(SEARCH("Update not Provided",G39)))</formula>
    </cfRule>
    <cfRule type="containsText" dxfId="3579" priority="3627" operator="containsText" text="Not yet due">
      <formula>NOT(ISERROR(SEARCH("Not yet due",G39)))</formula>
    </cfRule>
    <cfRule type="containsText" dxfId="3578" priority="3628" operator="containsText" text="Completed Behind Schedule">
      <formula>NOT(ISERROR(SEARCH("Completed Behind Schedule",G39)))</formula>
    </cfRule>
    <cfRule type="containsText" dxfId="3577" priority="3629" operator="containsText" text="Off Target">
      <formula>NOT(ISERROR(SEARCH("Off Target",G39)))</formula>
    </cfRule>
    <cfRule type="containsText" dxfId="3576" priority="3630" operator="containsText" text="In Danger of Falling Behind Target">
      <formula>NOT(ISERROR(SEARCH("In Danger of Falling Behind Target",G39)))</formula>
    </cfRule>
    <cfRule type="containsText" dxfId="3575" priority="3631" operator="containsText" text="On Track to be Achieved">
      <formula>NOT(ISERROR(SEARCH("On Track to be Achieved",G39)))</formula>
    </cfRule>
    <cfRule type="containsText" dxfId="3574" priority="3632" operator="containsText" text="Fully Achieved">
      <formula>NOT(ISERROR(SEARCH("Fully Achieved",G39)))</formula>
    </cfRule>
    <cfRule type="containsText" dxfId="3573" priority="3633" operator="containsText" text="Fully Achieved">
      <formula>NOT(ISERROR(SEARCH("Fully Achieved",G39)))</formula>
    </cfRule>
    <cfRule type="containsText" dxfId="3572" priority="3634" operator="containsText" text="Fully Achieved">
      <formula>NOT(ISERROR(SEARCH("Fully Achieved",G39)))</formula>
    </cfRule>
    <cfRule type="containsText" dxfId="3571" priority="3635" operator="containsText" text="Deferred">
      <formula>NOT(ISERROR(SEARCH("Deferred",G39)))</formula>
    </cfRule>
    <cfRule type="containsText" dxfId="3570" priority="3636" operator="containsText" text="Deleted">
      <formula>NOT(ISERROR(SEARCH("Deleted",G39)))</formula>
    </cfRule>
    <cfRule type="containsText" dxfId="3569" priority="3637" operator="containsText" text="In Danger of Falling Behind Target">
      <formula>NOT(ISERROR(SEARCH("In Danger of Falling Behind Target",G39)))</formula>
    </cfRule>
    <cfRule type="containsText" dxfId="3568" priority="3638" operator="containsText" text="Not yet due">
      <formula>NOT(ISERROR(SEARCH("Not yet due",G39)))</formula>
    </cfRule>
    <cfRule type="containsText" dxfId="3567" priority="3639" operator="containsText" text="Update not Provided">
      <formula>NOT(ISERROR(SEARCH("Update not Provided",G39)))</formula>
    </cfRule>
  </conditionalFormatting>
  <conditionalFormatting sqref="G39:G40">
    <cfRule type="containsText" dxfId="3566" priority="3568" operator="containsText" text="On track to be achieved">
      <formula>NOT(ISERROR(SEARCH("On track to be achieved",G39)))</formula>
    </cfRule>
    <cfRule type="containsText" dxfId="3565" priority="3569" operator="containsText" text="Deferred">
      <formula>NOT(ISERROR(SEARCH("Deferred",G39)))</formula>
    </cfRule>
    <cfRule type="containsText" dxfId="3564" priority="3570" operator="containsText" text="Deleted">
      <formula>NOT(ISERROR(SEARCH("Deleted",G39)))</formula>
    </cfRule>
    <cfRule type="containsText" dxfId="3563" priority="3571" operator="containsText" text="In Danger of Falling Behind Target">
      <formula>NOT(ISERROR(SEARCH("In Danger of Falling Behind Target",G39)))</formula>
    </cfRule>
    <cfRule type="containsText" dxfId="3562" priority="3572" operator="containsText" text="Not yet due">
      <formula>NOT(ISERROR(SEARCH("Not yet due",G39)))</formula>
    </cfRule>
    <cfRule type="containsText" dxfId="3561" priority="3573" operator="containsText" text="Update not Provided">
      <formula>NOT(ISERROR(SEARCH("Update not Provided",G39)))</formula>
    </cfRule>
    <cfRule type="containsText" dxfId="3560" priority="3574" operator="containsText" text="Not yet due">
      <formula>NOT(ISERROR(SEARCH("Not yet due",G39)))</formula>
    </cfRule>
    <cfRule type="containsText" dxfId="3559" priority="3575" operator="containsText" text="Completed Behind Schedule">
      <formula>NOT(ISERROR(SEARCH("Completed Behind Schedule",G39)))</formula>
    </cfRule>
    <cfRule type="containsText" dxfId="3558" priority="3576" operator="containsText" text="Off Target">
      <formula>NOT(ISERROR(SEARCH("Off Target",G39)))</formula>
    </cfRule>
    <cfRule type="containsText" dxfId="3557" priority="3577" operator="containsText" text="On Track to be Achieved">
      <formula>NOT(ISERROR(SEARCH("On Track to be Achieved",G39)))</formula>
    </cfRule>
    <cfRule type="containsText" dxfId="3556" priority="3578" operator="containsText" text="Fully Achieved">
      <formula>NOT(ISERROR(SEARCH("Fully Achieved",G39)))</formula>
    </cfRule>
    <cfRule type="containsText" dxfId="3555" priority="3579" operator="containsText" text="Not yet due">
      <formula>NOT(ISERROR(SEARCH("Not yet due",G39)))</formula>
    </cfRule>
    <cfRule type="containsText" dxfId="3554" priority="3580" operator="containsText" text="Not Yet Due">
      <formula>NOT(ISERROR(SEARCH("Not Yet Due",G39)))</formula>
    </cfRule>
    <cfRule type="containsText" dxfId="3553" priority="3581" operator="containsText" text="Deferred">
      <formula>NOT(ISERROR(SEARCH("Deferred",G39)))</formula>
    </cfRule>
    <cfRule type="containsText" dxfId="3552" priority="3582" operator="containsText" text="Deleted">
      <formula>NOT(ISERROR(SEARCH("Deleted",G39)))</formula>
    </cfRule>
    <cfRule type="containsText" dxfId="3551" priority="3583" operator="containsText" text="In Danger of Falling Behind Target">
      <formula>NOT(ISERROR(SEARCH("In Danger of Falling Behind Target",G39)))</formula>
    </cfRule>
    <cfRule type="containsText" dxfId="3550" priority="3584" operator="containsText" text="Not yet due">
      <formula>NOT(ISERROR(SEARCH("Not yet due",G39)))</formula>
    </cfRule>
    <cfRule type="containsText" dxfId="3549" priority="3585" operator="containsText" text="Completed Behind Schedule">
      <formula>NOT(ISERROR(SEARCH("Completed Behind Schedule",G39)))</formula>
    </cfRule>
    <cfRule type="containsText" dxfId="3548" priority="3586" operator="containsText" text="Off Target">
      <formula>NOT(ISERROR(SEARCH("Off Target",G39)))</formula>
    </cfRule>
    <cfRule type="containsText" dxfId="3547" priority="3587" operator="containsText" text="In Danger of Falling Behind Target">
      <formula>NOT(ISERROR(SEARCH("In Danger of Falling Behind Target",G39)))</formula>
    </cfRule>
    <cfRule type="containsText" dxfId="3546" priority="3588" operator="containsText" text="On Track to be Achieved">
      <formula>NOT(ISERROR(SEARCH("On Track to be Achieved",G39)))</formula>
    </cfRule>
    <cfRule type="containsText" dxfId="3545" priority="3589" operator="containsText" text="Fully Achieved">
      <formula>NOT(ISERROR(SEARCH("Fully Achieved",G39)))</formula>
    </cfRule>
    <cfRule type="containsText" dxfId="3544" priority="3590" operator="containsText" text="Update not Provided">
      <formula>NOT(ISERROR(SEARCH("Update not Provided",G39)))</formula>
    </cfRule>
    <cfRule type="containsText" dxfId="3543" priority="3591" operator="containsText" text="Not yet due">
      <formula>NOT(ISERROR(SEARCH("Not yet due",G39)))</formula>
    </cfRule>
    <cfRule type="containsText" dxfId="3542" priority="3592" operator="containsText" text="Completed Behind Schedule">
      <formula>NOT(ISERROR(SEARCH("Completed Behind Schedule",G39)))</formula>
    </cfRule>
    <cfRule type="containsText" dxfId="3541" priority="3593" operator="containsText" text="Off Target">
      <formula>NOT(ISERROR(SEARCH("Off Target",G39)))</formula>
    </cfRule>
    <cfRule type="containsText" dxfId="3540" priority="3594" operator="containsText" text="In Danger of Falling Behind Target">
      <formula>NOT(ISERROR(SEARCH("In Danger of Falling Behind Target",G39)))</formula>
    </cfRule>
    <cfRule type="containsText" dxfId="3539" priority="3595" operator="containsText" text="On Track to be Achieved">
      <formula>NOT(ISERROR(SEARCH("On Track to be Achieved",G39)))</formula>
    </cfRule>
    <cfRule type="containsText" dxfId="3538" priority="3596" operator="containsText" text="Fully Achieved">
      <formula>NOT(ISERROR(SEARCH("Fully Achieved",G39)))</formula>
    </cfRule>
    <cfRule type="containsText" dxfId="3537" priority="3597" operator="containsText" text="Fully Achieved">
      <formula>NOT(ISERROR(SEARCH("Fully Achieved",G39)))</formula>
    </cfRule>
    <cfRule type="containsText" dxfId="3536" priority="3598" operator="containsText" text="Fully Achieved">
      <formula>NOT(ISERROR(SEARCH("Fully Achieved",G39)))</formula>
    </cfRule>
    <cfRule type="containsText" dxfId="3535" priority="3599" operator="containsText" text="Deferred">
      <formula>NOT(ISERROR(SEARCH("Deferred",G39)))</formula>
    </cfRule>
    <cfRule type="containsText" dxfId="3534" priority="3600" operator="containsText" text="Deleted">
      <formula>NOT(ISERROR(SEARCH("Deleted",G39)))</formula>
    </cfRule>
    <cfRule type="containsText" dxfId="3533" priority="3601" operator="containsText" text="In Danger of Falling Behind Target">
      <formula>NOT(ISERROR(SEARCH("In Danger of Falling Behind Target",G39)))</formula>
    </cfRule>
    <cfRule type="containsText" dxfId="3532" priority="3602" operator="containsText" text="Not yet due">
      <formula>NOT(ISERROR(SEARCH("Not yet due",G39)))</formula>
    </cfRule>
    <cfRule type="containsText" dxfId="3531" priority="3603" operator="containsText" text="Update not Provided">
      <formula>NOT(ISERROR(SEARCH("Update not Provided",G39)))</formula>
    </cfRule>
  </conditionalFormatting>
  <conditionalFormatting sqref="G41:G42">
    <cfRule type="containsText" dxfId="3530" priority="3532" operator="containsText" text="On track to be achieved">
      <formula>NOT(ISERROR(SEARCH("On track to be achieved",G41)))</formula>
    </cfRule>
    <cfRule type="containsText" dxfId="3529" priority="3533" operator="containsText" text="Deferred">
      <formula>NOT(ISERROR(SEARCH("Deferred",G41)))</formula>
    </cfRule>
    <cfRule type="containsText" dxfId="3528" priority="3534" operator="containsText" text="Deleted">
      <formula>NOT(ISERROR(SEARCH("Deleted",G41)))</formula>
    </cfRule>
    <cfRule type="containsText" dxfId="3527" priority="3535" operator="containsText" text="In Danger of Falling Behind Target">
      <formula>NOT(ISERROR(SEARCH("In Danger of Falling Behind Target",G41)))</formula>
    </cfRule>
    <cfRule type="containsText" dxfId="3526" priority="3536" operator="containsText" text="Not yet due">
      <formula>NOT(ISERROR(SEARCH("Not yet due",G41)))</formula>
    </cfRule>
    <cfRule type="containsText" dxfId="3525" priority="3537" operator="containsText" text="Update not Provided">
      <formula>NOT(ISERROR(SEARCH("Update not Provided",G41)))</formula>
    </cfRule>
    <cfRule type="containsText" dxfId="3524" priority="3538" operator="containsText" text="Not yet due">
      <formula>NOT(ISERROR(SEARCH("Not yet due",G41)))</formula>
    </cfRule>
    <cfRule type="containsText" dxfId="3523" priority="3539" operator="containsText" text="Completed Behind Schedule">
      <formula>NOT(ISERROR(SEARCH("Completed Behind Schedule",G41)))</formula>
    </cfRule>
    <cfRule type="containsText" dxfId="3522" priority="3540" operator="containsText" text="Off Target">
      <formula>NOT(ISERROR(SEARCH("Off Target",G41)))</formula>
    </cfRule>
    <cfRule type="containsText" dxfId="3521" priority="3541" operator="containsText" text="On Track to be Achieved">
      <formula>NOT(ISERROR(SEARCH("On Track to be Achieved",G41)))</formula>
    </cfRule>
    <cfRule type="containsText" dxfId="3520" priority="3542" operator="containsText" text="Fully Achieved">
      <formula>NOT(ISERROR(SEARCH("Fully Achieved",G41)))</formula>
    </cfRule>
    <cfRule type="containsText" dxfId="3519" priority="3543" operator="containsText" text="Not yet due">
      <formula>NOT(ISERROR(SEARCH("Not yet due",G41)))</formula>
    </cfRule>
    <cfRule type="containsText" dxfId="3518" priority="3544" operator="containsText" text="Not Yet Due">
      <formula>NOT(ISERROR(SEARCH("Not Yet Due",G41)))</formula>
    </cfRule>
    <cfRule type="containsText" dxfId="3517" priority="3545" operator="containsText" text="Deferred">
      <formula>NOT(ISERROR(SEARCH("Deferred",G41)))</formula>
    </cfRule>
    <cfRule type="containsText" dxfId="3516" priority="3546" operator="containsText" text="Deleted">
      <formula>NOT(ISERROR(SEARCH("Deleted",G41)))</formula>
    </cfRule>
    <cfRule type="containsText" dxfId="3515" priority="3547" operator="containsText" text="In Danger of Falling Behind Target">
      <formula>NOT(ISERROR(SEARCH("In Danger of Falling Behind Target",G41)))</formula>
    </cfRule>
    <cfRule type="containsText" dxfId="3514" priority="3548" operator="containsText" text="Not yet due">
      <formula>NOT(ISERROR(SEARCH("Not yet due",G41)))</formula>
    </cfRule>
    <cfRule type="containsText" dxfId="3513" priority="3549" operator="containsText" text="Completed Behind Schedule">
      <formula>NOT(ISERROR(SEARCH("Completed Behind Schedule",G41)))</formula>
    </cfRule>
    <cfRule type="containsText" dxfId="3512" priority="3550" operator="containsText" text="Off Target">
      <formula>NOT(ISERROR(SEARCH("Off Target",G41)))</formula>
    </cfRule>
    <cfRule type="containsText" dxfId="3511" priority="3551" operator="containsText" text="In Danger of Falling Behind Target">
      <formula>NOT(ISERROR(SEARCH("In Danger of Falling Behind Target",G41)))</formula>
    </cfRule>
    <cfRule type="containsText" dxfId="3510" priority="3552" operator="containsText" text="On Track to be Achieved">
      <formula>NOT(ISERROR(SEARCH("On Track to be Achieved",G41)))</formula>
    </cfRule>
    <cfRule type="containsText" dxfId="3509" priority="3553" operator="containsText" text="Fully Achieved">
      <formula>NOT(ISERROR(SEARCH("Fully Achieved",G41)))</formula>
    </cfRule>
    <cfRule type="containsText" dxfId="3508" priority="3554" operator="containsText" text="Update not Provided">
      <formula>NOT(ISERROR(SEARCH("Update not Provided",G41)))</formula>
    </cfRule>
    <cfRule type="containsText" dxfId="3507" priority="3555" operator="containsText" text="Not yet due">
      <formula>NOT(ISERROR(SEARCH("Not yet due",G41)))</formula>
    </cfRule>
    <cfRule type="containsText" dxfId="3506" priority="3556" operator="containsText" text="Completed Behind Schedule">
      <formula>NOT(ISERROR(SEARCH("Completed Behind Schedule",G41)))</formula>
    </cfRule>
    <cfRule type="containsText" dxfId="3505" priority="3557" operator="containsText" text="Off Target">
      <formula>NOT(ISERROR(SEARCH("Off Target",G41)))</formula>
    </cfRule>
    <cfRule type="containsText" dxfId="3504" priority="3558" operator="containsText" text="In Danger of Falling Behind Target">
      <formula>NOT(ISERROR(SEARCH("In Danger of Falling Behind Target",G41)))</formula>
    </cfRule>
    <cfRule type="containsText" dxfId="3503" priority="3559" operator="containsText" text="On Track to be Achieved">
      <formula>NOT(ISERROR(SEARCH("On Track to be Achieved",G41)))</formula>
    </cfRule>
    <cfRule type="containsText" dxfId="3502" priority="3560" operator="containsText" text="Fully Achieved">
      <formula>NOT(ISERROR(SEARCH("Fully Achieved",G41)))</formula>
    </cfRule>
    <cfRule type="containsText" dxfId="3501" priority="3561" operator="containsText" text="Fully Achieved">
      <formula>NOT(ISERROR(SEARCH("Fully Achieved",G41)))</formula>
    </cfRule>
    <cfRule type="containsText" dxfId="3500" priority="3562" operator="containsText" text="Fully Achieved">
      <formula>NOT(ISERROR(SEARCH("Fully Achieved",G41)))</formula>
    </cfRule>
    <cfRule type="containsText" dxfId="3499" priority="3563" operator="containsText" text="Deferred">
      <formula>NOT(ISERROR(SEARCH("Deferred",G41)))</formula>
    </cfRule>
    <cfRule type="containsText" dxfId="3498" priority="3564" operator="containsText" text="Deleted">
      <formula>NOT(ISERROR(SEARCH("Deleted",G41)))</formula>
    </cfRule>
    <cfRule type="containsText" dxfId="3497" priority="3565" operator="containsText" text="In Danger of Falling Behind Target">
      <formula>NOT(ISERROR(SEARCH("In Danger of Falling Behind Target",G41)))</formula>
    </cfRule>
    <cfRule type="containsText" dxfId="3496" priority="3566" operator="containsText" text="Not yet due">
      <formula>NOT(ISERROR(SEARCH("Not yet due",G41)))</formula>
    </cfRule>
    <cfRule type="containsText" dxfId="3495" priority="3567" operator="containsText" text="Update not Provided">
      <formula>NOT(ISERROR(SEARCH("Update not Provided",G41)))</formula>
    </cfRule>
  </conditionalFormatting>
  <conditionalFormatting sqref="G43">
    <cfRule type="containsText" dxfId="3494" priority="3496" operator="containsText" text="On track to be achieved">
      <formula>NOT(ISERROR(SEARCH("On track to be achieved",G43)))</formula>
    </cfRule>
    <cfRule type="containsText" dxfId="3493" priority="3497" operator="containsText" text="Deferred">
      <formula>NOT(ISERROR(SEARCH("Deferred",G43)))</formula>
    </cfRule>
    <cfRule type="containsText" dxfId="3492" priority="3498" operator="containsText" text="Deleted">
      <formula>NOT(ISERROR(SEARCH("Deleted",G43)))</formula>
    </cfRule>
    <cfRule type="containsText" dxfId="3491" priority="3499" operator="containsText" text="In Danger of Falling Behind Target">
      <formula>NOT(ISERROR(SEARCH("In Danger of Falling Behind Target",G43)))</formula>
    </cfRule>
    <cfRule type="containsText" dxfId="3490" priority="3500" operator="containsText" text="Not yet due">
      <formula>NOT(ISERROR(SEARCH("Not yet due",G43)))</formula>
    </cfRule>
    <cfRule type="containsText" dxfId="3489" priority="3501" operator="containsText" text="Update not Provided">
      <formula>NOT(ISERROR(SEARCH("Update not Provided",G43)))</formula>
    </cfRule>
    <cfRule type="containsText" dxfId="3488" priority="3502" operator="containsText" text="Not yet due">
      <formula>NOT(ISERROR(SEARCH("Not yet due",G43)))</formula>
    </cfRule>
    <cfRule type="containsText" dxfId="3487" priority="3503" operator="containsText" text="Completed Behind Schedule">
      <formula>NOT(ISERROR(SEARCH("Completed Behind Schedule",G43)))</formula>
    </cfRule>
    <cfRule type="containsText" dxfId="3486" priority="3504" operator="containsText" text="Off Target">
      <formula>NOT(ISERROR(SEARCH("Off Target",G43)))</formula>
    </cfRule>
    <cfRule type="containsText" dxfId="3485" priority="3505" operator="containsText" text="On Track to be Achieved">
      <formula>NOT(ISERROR(SEARCH("On Track to be Achieved",G43)))</formula>
    </cfRule>
    <cfRule type="containsText" dxfId="3484" priority="3506" operator="containsText" text="Fully Achieved">
      <formula>NOT(ISERROR(SEARCH("Fully Achieved",G43)))</formula>
    </cfRule>
    <cfRule type="containsText" dxfId="3483" priority="3507" operator="containsText" text="Not yet due">
      <formula>NOT(ISERROR(SEARCH("Not yet due",G43)))</formula>
    </cfRule>
    <cfRule type="containsText" dxfId="3482" priority="3508" operator="containsText" text="Not Yet Due">
      <formula>NOT(ISERROR(SEARCH("Not Yet Due",G43)))</formula>
    </cfRule>
    <cfRule type="containsText" dxfId="3481" priority="3509" operator="containsText" text="Deferred">
      <formula>NOT(ISERROR(SEARCH("Deferred",G43)))</formula>
    </cfRule>
    <cfRule type="containsText" dxfId="3480" priority="3510" operator="containsText" text="Deleted">
      <formula>NOT(ISERROR(SEARCH("Deleted",G43)))</formula>
    </cfRule>
    <cfRule type="containsText" dxfId="3479" priority="3511" operator="containsText" text="In Danger of Falling Behind Target">
      <formula>NOT(ISERROR(SEARCH("In Danger of Falling Behind Target",G43)))</formula>
    </cfRule>
    <cfRule type="containsText" dxfId="3478" priority="3512" operator="containsText" text="Not yet due">
      <formula>NOT(ISERROR(SEARCH("Not yet due",G43)))</formula>
    </cfRule>
    <cfRule type="containsText" dxfId="3477" priority="3513" operator="containsText" text="Completed Behind Schedule">
      <formula>NOT(ISERROR(SEARCH("Completed Behind Schedule",G43)))</formula>
    </cfRule>
    <cfRule type="containsText" dxfId="3476" priority="3514" operator="containsText" text="Off Target">
      <formula>NOT(ISERROR(SEARCH("Off Target",G43)))</formula>
    </cfRule>
    <cfRule type="containsText" dxfId="3475" priority="3515" operator="containsText" text="In Danger of Falling Behind Target">
      <formula>NOT(ISERROR(SEARCH("In Danger of Falling Behind Target",G43)))</formula>
    </cfRule>
    <cfRule type="containsText" dxfId="3474" priority="3516" operator="containsText" text="On Track to be Achieved">
      <formula>NOT(ISERROR(SEARCH("On Track to be Achieved",G43)))</formula>
    </cfRule>
    <cfRule type="containsText" dxfId="3473" priority="3517" operator="containsText" text="Fully Achieved">
      <formula>NOT(ISERROR(SEARCH("Fully Achieved",G43)))</formula>
    </cfRule>
    <cfRule type="containsText" dxfId="3472" priority="3518" operator="containsText" text="Update not Provided">
      <formula>NOT(ISERROR(SEARCH("Update not Provided",G43)))</formula>
    </cfRule>
    <cfRule type="containsText" dxfId="3471" priority="3519" operator="containsText" text="Not yet due">
      <formula>NOT(ISERROR(SEARCH("Not yet due",G43)))</formula>
    </cfRule>
    <cfRule type="containsText" dxfId="3470" priority="3520" operator="containsText" text="Completed Behind Schedule">
      <formula>NOT(ISERROR(SEARCH("Completed Behind Schedule",G43)))</formula>
    </cfRule>
    <cfRule type="containsText" dxfId="3469" priority="3521" operator="containsText" text="Off Target">
      <formula>NOT(ISERROR(SEARCH("Off Target",G43)))</formula>
    </cfRule>
    <cfRule type="containsText" dxfId="3468" priority="3522" operator="containsText" text="In Danger of Falling Behind Target">
      <formula>NOT(ISERROR(SEARCH("In Danger of Falling Behind Target",G43)))</formula>
    </cfRule>
    <cfRule type="containsText" dxfId="3467" priority="3523" operator="containsText" text="On Track to be Achieved">
      <formula>NOT(ISERROR(SEARCH("On Track to be Achieved",G43)))</formula>
    </cfRule>
    <cfRule type="containsText" dxfId="3466" priority="3524" operator="containsText" text="Fully Achieved">
      <formula>NOT(ISERROR(SEARCH("Fully Achieved",G43)))</formula>
    </cfRule>
    <cfRule type="containsText" dxfId="3465" priority="3525" operator="containsText" text="Fully Achieved">
      <formula>NOT(ISERROR(SEARCH("Fully Achieved",G43)))</formula>
    </cfRule>
    <cfRule type="containsText" dxfId="3464" priority="3526" operator="containsText" text="Fully Achieved">
      <formula>NOT(ISERROR(SEARCH("Fully Achieved",G43)))</formula>
    </cfRule>
    <cfRule type="containsText" dxfId="3463" priority="3527" operator="containsText" text="Deferred">
      <formula>NOT(ISERROR(SEARCH("Deferred",G43)))</formula>
    </cfRule>
    <cfRule type="containsText" dxfId="3462" priority="3528" operator="containsText" text="Deleted">
      <formula>NOT(ISERROR(SEARCH("Deleted",G43)))</formula>
    </cfRule>
    <cfRule type="containsText" dxfId="3461" priority="3529" operator="containsText" text="In Danger of Falling Behind Target">
      <formula>NOT(ISERROR(SEARCH("In Danger of Falling Behind Target",G43)))</formula>
    </cfRule>
    <cfRule type="containsText" dxfId="3460" priority="3530" operator="containsText" text="Not yet due">
      <formula>NOT(ISERROR(SEARCH("Not yet due",G43)))</formula>
    </cfRule>
    <cfRule type="containsText" dxfId="3459" priority="3531" operator="containsText" text="Update not Provided">
      <formula>NOT(ISERROR(SEARCH("Update not Provided",G43)))</formula>
    </cfRule>
  </conditionalFormatting>
  <conditionalFormatting sqref="G43">
    <cfRule type="containsText" dxfId="3458" priority="3460" operator="containsText" text="On track to be achieved">
      <formula>NOT(ISERROR(SEARCH("On track to be achieved",G43)))</formula>
    </cfRule>
    <cfRule type="containsText" dxfId="3457" priority="3461" operator="containsText" text="Deferred">
      <formula>NOT(ISERROR(SEARCH("Deferred",G43)))</formula>
    </cfRule>
    <cfRule type="containsText" dxfId="3456" priority="3462" operator="containsText" text="Deleted">
      <formula>NOT(ISERROR(SEARCH("Deleted",G43)))</formula>
    </cfRule>
    <cfRule type="containsText" dxfId="3455" priority="3463" operator="containsText" text="In Danger of Falling Behind Target">
      <formula>NOT(ISERROR(SEARCH("In Danger of Falling Behind Target",G43)))</formula>
    </cfRule>
    <cfRule type="containsText" dxfId="3454" priority="3464" operator="containsText" text="Not yet due">
      <formula>NOT(ISERROR(SEARCH("Not yet due",G43)))</formula>
    </cfRule>
    <cfRule type="containsText" dxfId="3453" priority="3465" operator="containsText" text="Update not Provided">
      <formula>NOT(ISERROR(SEARCH("Update not Provided",G43)))</formula>
    </cfRule>
    <cfRule type="containsText" dxfId="3452" priority="3466" operator="containsText" text="Not yet due">
      <formula>NOT(ISERROR(SEARCH("Not yet due",G43)))</formula>
    </cfRule>
    <cfRule type="containsText" dxfId="3451" priority="3467" operator="containsText" text="Completed Behind Schedule">
      <formula>NOT(ISERROR(SEARCH("Completed Behind Schedule",G43)))</formula>
    </cfRule>
    <cfRule type="containsText" dxfId="3450" priority="3468" operator="containsText" text="Off Target">
      <formula>NOT(ISERROR(SEARCH("Off Target",G43)))</formula>
    </cfRule>
    <cfRule type="containsText" dxfId="3449" priority="3469" operator="containsText" text="On Track to be Achieved">
      <formula>NOT(ISERROR(SEARCH("On Track to be Achieved",G43)))</formula>
    </cfRule>
    <cfRule type="containsText" dxfId="3448" priority="3470" operator="containsText" text="Fully Achieved">
      <formula>NOT(ISERROR(SEARCH("Fully Achieved",G43)))</formula>
    </cfRule>
    <cfRule type="containsText" dxfId="3447" priority="3471" operator="containsText" text="Not yet due">
      <formula>NOT(ISERROR(SEARCH("Not yet due",G43)))</formula>
    </cfRule>
    <cfRule type="containsText" dxfId="3446" priority="3472" operator="containsText" text="Not Yet Due">
      <formula>NOT(ISERROR(SEARCH("Not Yet Due",G43)))</formula>
    </cfRule>
    <cfRule type="containsText" dxfId="3445" priority="3473" operator="containsText" text="Deferred">
      <formula>NOT(ISERROR(SEARCH("Deferred",G43)))</formula>
    </cfRule>
    <cfRule type="containsText" dxfId="3444" priority="3474" operator="containsText" text="Deleted">
      <formula>NOT(ISERROR(SEARCH("Deleted",G43)))</formula>
    </cfRule>
    <cfRule type="containsText" dxfId="3443" priority="3475" operator="containsText" text="In Danger of Falling Behind Target">
      <formula>NOT(ISERROR(SEARCH("In Danger of Falling Behind Target",G43)))</formula>
    </cfRule>
    <cfRule type="containsText" dxfId="3442" priority="3476" operator="containsText" text="Not yet due">
      <formula>NOT(ISERROR(SEARCH("Not yet due",G43)))</formula>
    </cfRule>
    <cfRule type="containsText" dxfId="3441" priority="3477" operator="containsText" text="Completed Behind Schedule">
      <formula>NOT(ISERROR(SEARCH("Completed Behind Schedule",G43)))</formula>
    </cfRule>
    <cfRule type="containsText" dxfId="3440" priority="3478" operator="containsText" text="Off Target">
      <formula>NOT(ISERROR(SEARCH("Off Target",G43)))</formula>
    </cfRule>
    <cfRule type="containsText" dxfId="3439" priority="3479" operator="containsText" text="In Danger of Falling Behind Target">
      <formula>NOT(ISERROR(SEARCH("In Danger of Falling Behind Target",G43)))</formula>
    </cfRule>
    <cfRule type="containsText" dxfId="3438" priority="3480" operator="containsText" text="On Track to be Achieved">
      <formula>NOT(ISERROR(SEARCH("On Track to be Achieved",G43)))</formula>
    </cfRule>
    <cfRule type="containsText" dxfId="3437" priority="3481" operator="containsText" text="Fully Achieved">
      <formula>NOT(ISERROR(SEARCH("Fully Achieved",G43)))</formula>
    </cfRule>
    <cfRule type="containsText" dxfId="3436" priority="3482" operator="containsText" text="Update not Provided">
      <formula>NOT(ISERROR(SEARCH("Update not Provided",G43)))</formula>
    </cfRule>
    <cfRule type="containsText" dxfId="3435" priority="3483" operator="containsText" text="Not yet due">
      <formula>NOT(ISERROR(SEARCH("Not yet due",G43)))</formula>
    </cfRule>
    <cfRule type="containsText" dxfId="3434" priority="3484" operator="containsText" text="Completed Behind Schedule">
      <formula>NOT(ISERROR(SEARCH("Completed Behind Schedule",G43)))</formula>
    </cfRule>
    <cfRule type="containsText" dxfId="3433" priority="3485" operator="containsText" text="Off Target">
      <formula>NOT(ISERROR(SEARCH("Off Target",G43)))</formula>
    </cfRule>
    <cfRule type="containsText" dxfId="3432" priority="3486" operator="containsText" text="In Danger of Falling Behind Target">
      <formula>NOT(ISERROR(SEARCH("In Danger of Falling Behind Target",G43)))</formula>
    </cfRule>
    <cfRule type="containsText" dxfId="3431" priority="3487" operator="containsText" text="On Track to be Achieved">
      <formula>NOT(ISERROR(SEARCH("On Track to be Achieved",G43)))</formula>
    </cfRule>
    <cfRule type="containsText" dxfId="3430" priority="3488" operator="containsText" text="Fully Achieved">
      <formula>NOT(ISERROR(SEARCH("Fully Achieved",G43)))</formula>
    </cfRule>
    <cfRule type="containsText" dxfId="3429" priority="3489" operator="containsText" text="Fully Achieved">
      <formula>NOT(ISERROR(SEARCH("Fully Achieved",G43)))</formula>
    </cfRule>
    <cfRule type="containsText" dxfId="3428" priority="3490" operator="containsText" text="Fully Achieved">
      <formula>NOT(ISERROR(SEARCH("Fully Achieved",G43)))</formula>
    </cfRule>
    <cfRule type="containsText" dxfId="3427" priority="3491" operator="containsText" text="Deferred">
      <formula>NOT(ISERROR(SEARCH("Deferred",G43)))</formula>
    </cfRule>
    <cfRule type="containsText" dxfId="3426" priority="3492" operator="containsText" text="Deleted">
      <formula>NOT(ISERROR(SEARCH("Deleted",G43)))</formula>
    </cfRule>
    <cfRule type="containsText" dxfId="3425" priority="3493" operator="containsText" text="In Danger of Falling Behind Target">
      <formula>NOT(ISERROR(SEARCH("In Danger of Falling Behind Target",G43)))</formula>
    </cfRule>
    <cfRule type="containsText" dxfId="3424" priority="3494" operator="containsText" text="Not yet due">
      <formula>NOT(ISERROR(SEARCH("Not yet due",G43)))</formula>
    </cfRule>
    <cfRule type="containsText" dxfId="3423" priority="3495" operator="containsText" text="Update not Provided">
      <formula>NOT(ISERROR(SEARCH("Update not Provided",G43)))</formula>
    </cfRule>
  </conditionalFormatting>
  <conditionalFormatting sqref="G44:G50">
    <cfRule type="containsText" dxfId="3422" priority="3424" operator="containsText" text="On track to be achieved">
      <formula>NOT(ISERROR(SEARCH("On track to be achieved",G44)))</formula>
    </cfRule>
    <cfRule type="containsText" dxfId="3421" priority="3425" operator="containsText" text="Deferred">
      <formula>NOT(ISERROR(SEARCH("Deferred",G44)))</formula>
    </cfRule>
    <cfRule type="containsText" dxfId="3420" priority="3426" operator="containsText" text="Deleted">
      <formula>NOT(ISERROR(SEARCH("Deleted",G44)))</formula>
    </cfRule>
    <cfRule type="containsText" dxfId="3419" priority="3427" operator="containsText" text="In Danger of Falling Behind Target">
      <formula>NOT(ISERROR(SEARCH("In Danger of Falling Behind Target",G44)))</formula>
    </cfRule>
    <cfRule type="containsText" dxfId="3418" priority="3428" operator="containsText" text="Not yet due">
      <formula>NOT(ISERROR(SEARCH("Not yet due",G44)))</formula>
    </cfRule>
    <cfRule type="containsText" dxfId="3417" priority="3429" operator="containsText" text="Update not Provided">
      <formula>NOT(ISERROR(SEARCH("Update not Provided",G44)))</formula>
    </cfRule>
    <cfRule type="containsText" dxfId="3416" priority="3430" operator="containsText" text="Not yet due">
      <formula>NOT(ISERROR(SEARCH("Not yet due",G44)))</formula>
    </cfRule>
    <cfRule type="containsText" dxfId="3415" priority="3431" operator="containsText" text="Completed Behind Schedule">
      <formula>NOT(ISERROR(SEARCH("Completed Behind Schedule",G44)))</formula>
    </cfRule>
    <cfRule type="containsText" dxfId="3414" priority="3432" operator="containsText" text="Off Target">
      <formula>NOT(ISERROR(SEARCH("Off Target",G44)))</formula>
    </cfRule>
    <cfRule type="containsText" dxfId="3413" priority="3433" operator="containsText" text="On Track to be Achieved">
      <formula>NOT(ISERROR(SEARCH("On Track to be Achieved",G44)))</formula>
    </cfRule>
    <cfRule type="containsText" dxfId="3412" priority="3434" operator="containsText" text="Fully Achieved">
      <formula>NOT(ISERROR(SEARCH("Fully Achieved",G44)))</formula>
    </cfRule>
    <cfRule type="containsText" dxfId="3411" priority="3435" operator="containsText" text="Not yet due">
      <formula>NOT(ISERROR(SEARCH("Not yet due",G44)))</formula>
    </cfRule>
    <cfRule type="containsText" dxfId="3410" priority="3436" operator="containsText" text="Not Yet Due">
      <formula>NOT(ISERROR(SEARCH("Not Yet Due",G44)))</formula>
    </cfRule>
    <cfRule type="containsText" dxfId="3409" priority="3437" operator="containsText" text="Deferred">
      <formula>NOT(ISERROR(SEARCH("Deferred",G44)))</formula>
    </cfRule>
    <cfRule type="containsText" dxfId="3408" priority="3438" operator="containsText" text="Deleted">
      <formula>NOT(ISERROR(SEARCH("Deleted",G44)))</formula>
    </cfRule>
    <cfRule type="containsText" dxfId="3407" priority="3439" operator="containsText" text="In Danger of Falling Behind Target">
      <formula>NOT(ISERROR(SEARCH("In Danger of Falling Behind Target",G44)))</formula>
    </cfRule>
    <cfRule type="containsText" dxfId="3406" priority="3440" operator="containsText" text="Not yet due">
      <formula>NOT(ISERROR(SEARCH("Not yet due",G44)))</formula>
    </cfRule>
    <cfRule type="containsText" dxfId="3405" priority="3441" operator="containsText" text="Completed Behind Schedule">
      <formula>NOT(ISERROR(SEARCH("Completed Behind Schedule",G44)))</formula>
    </cfRule>
    <cfRule type="containsText" dxfId="3404" priority="3442" operator="containsText" text="Off Target">
      <formula>NOT(ISERROR(SEARCH("Off Target",G44)))</formula>
    </cfRule>
    <cfRule type="containsText" dxfId="3403" priority="3443" operator="containsText" text="In Danger of Falling Behind Target">
      <formula>NOT(ISERROR(SEARCH("In Danger of Falling Behind Target",G44)))</formula>
    </cfRule>
    <cfRule type="containsText" dxfId="3402" priority="3444" operator="containsText" text="On Track to be Achieved">
      <formula>NOT(ISERROR(SEARCH("On Track to be Achieved",G44)))</formula>
    </cfRule>
    <cfRule type="containsText" dxfId="3401" priority="3445" operator="containsText" text="Fully Achieved">
      <formula>NOT(ISERROR(SEARCH("Fully Achieved",G44)))</formula>
    </cfRule>
    <cfRule type="containsText" dxfId="3400" priority="3446" operator="containsText" text="Update not Provided">
      <formula>NOT(ISERROR(SEARCH("Update not Provided",G44)))</formula>
    </cfRule>
    <cfRule type="containsText" dxfId="3399" priority="3447" operator="containsText" text="Not yet due">
      <formula>NOT(ISERROR(SEARCH("Not yet due",G44)))</formula>
    </cfRule>
    <cfRule type="containsText" dxfId="3398" priority="3448" operator="containsText" text="Completed Behind Schedule">
      <formula>NOT(ISERROR(SEARCH("Completed Behind Schedule",G44)))</formula>
    </cfRule>
    <cfRule type="containsText" dxfId="3397" priority="3449" operator="containsText" text="Off Target">
      <formula>NOT(ISERROR(SEARCH("Off Target",G44)))</formula>
    </cfRule>
    <cfRule type="containsText" dxfId="3396" priority="3450" operator="containsText" text="In Danger of Falling Behind Target">
      <formula>NOT(ISERROR(SEARCH("In Danger of Falling Behind Target",G44)))</formula>
    </cfRule>
    <cfRule type="containsText" dxfId="3395" priority="3451" operator="containsText" text="On Track to be Achieved">
      <formula>NOT(ISERROR(SEARCH("On Track to be Achieved",G44)))</formula>
    </cfRule>
    <cfRule type="containsText" dxfId="3394" priority="3452" operator="containsText" text="Fully Achieved">
      <formula>NOT(ISERROR(SEARCH("Fully Achieved",G44)))</formula>
    </cfRule>
    <cfRule type="containsText" dxfId="3393" priority="3453" operator="containsText" text="Fully Achieved">
      <formula>NOT(ISERROR(SEARCH("Fully Achieved",G44)))</formula>
    </cfRule>
    <cfRule type="containsText" dxfId="3392" priority="3454" operator="containsText" text="Fully Achieved">
      <formula>NOT(ISERROR(SEARCH("Fully Achieved",G44)))</formula>
    </cfRule>
    <cfRule type="containsText" dxfId="3391" priority="3455" operator="containsText" text="Deferred">
      <formula>NOT(ISERROR(SEARCH("Deferred",G44)))</formula>
    </cfRule>
    <cfRule type="containsText" dxfId="3390" priority="3456" operator="containsText" text="Deleted">
      <formula>NOT(ISERROR(SEARCH("Deleted",G44)))</formula>
    </cfRule>
    <cfRule type="containsText" dxfId="3389" priority="3457" operator="containsText" text="In Danger of Falling Behind Target">
      <formula>NOT(ISERROR(SEARCH("In Danger of Falling Behind Target",G44)))</formula>
    </cfRule>
    <cfRule type="containsText" dxfId="3388" priority="3458" operator="containsText" text="Not yet due">
      <formula>NOT(ISERROR(SEARCH("Not yet due",G44)))</formula>
    </cfRule>
    <cfRule type="containsText" dxfId="3387" priority="3459" operator="containsText" text="Update not Provided">
      <formula>NOT(ISERROR(SEARCH("Update not Provided",G44)))</formula>
    </cfRule>
  </conditionalFormatting>
  <conditionalFormatting sqref="G51">
    <cfRule type="containsText" dxfId="3386" priority="3388" operator="containsText" text="On track to be achieved">
      <formula>NOT(ISERROR(SEARCH("On track to be achieved",G51)))</formula>
    </cfRule>
    <cfRule type="containsText" dxfId="3385" priority="3389" operator="containsText" text="Deferred">
      <formula>NOT(ISERROR(SEARCH("Deferred",G51)))</formula>
    </cfRule>
    <cfRule type="containsText" dxfId="3384" priority="3390" operator="containsText" text="Deleted">
      <formula>NOT(ISERROR(SEARCH("Deleted",G51)))</formula>
    </cfRule>
    <cfRule type="containsText" dxfId="3383" priority="3391" operator="containsText" text="In Danger of Falling Behind Target">
      <formula>NOT(ISERROR(SEARCH("In Danger of Falling Behind Target",G51)))</formula>
    </cfRule>
    <cfRule type="containsText" dxfId="3382" priority="3392" operator="containsText" text="Not yet due">
      <formula>NOT(ISERROR(SEARCH("Not yet due",G51)))</formula>
    </cfRule>
    <cfRule type="containsText" dxfId="3381" priority="3393" operator="containsText" text="Update not Provided">
      <formula>NOT(ISERROR(SEARCH("Update not Provided",G51)))</formula>
    </cfRule>
    <cfRule type="containsText" dxfId="3380" priority="3394" operator="containsText" text="Not yet due">
      <formula>NOT(ISERROR(SEARCH("Not yet due",G51)))</formula>
    </cfRule>
    <cfRule type="containsText" dxfId="3379" priority="3395" operator="containsText" text="Completed Behind Schedule">
      <formula>NOT(ISERROR(SEARCH("Completed Behind Schedule",G51)))</formula>
    </cfRule>
    <cfRule type="containsText" dxfId="3378" priority="3396" operator="containsText" text="Off Target">
      <formula>NOT(ISERROR(SEARCH("Off Target",G51)))</formula>
    </cfRule>
    <cfRule type="containsText" dxfId="3377" priority="3397" operator="containsText" text="On Track to be Achieved">
      <formula>NOT(ISERROR(SEARCH("On Track to be Achieved",G51)))</formula>
    </cfRule>
    <cfRule type="containsText" dxfId="3376" priority="3398" operator="containsText" text="Fully Achieved">
      <formula>NOT(ISERROR(SEARCH("Fully Achieved",G51)))</formula>
    </cfRule>
    <cfRule type="containsText" dxfId="3375" priority="3399" operator="containsText" text="Not yet due">
      <formula>NOT(ISERROR(SEARCH("Not yet due",G51)))</formula>
    </cfRule>
    <cfRule type="containsText" dxfId="3374" priority="3400" operator="containsText" text="Not Yet Due">
      <formula>NOT(ISERROR(SEARCH("Not Yet Due",G51)))</formula>
    </cfRule>
    <cfRule type="containsText" dxfId="3373" priority="3401" operator="containsText" text="Deferred">
      <formula>NOT(ISERROR(SEARCH("Deferred",G51)))</formula>
    </cfRule>
    <cfRule type="containsText" dxfId="3372" priority="3402" operator="containsText" text="Deleted">
      <formula>NOT(ISERROR(SEARCH("Deleted",G51)))</formula>
    </cfRule>
    <cfRule type="containsText" dxfId="3371" priority="3403" operator="containsText" text="In Danger of Falling Behind Target">
      <formula>NOT(ISERROR(SEARCH("In Danger of Falling Behind Target",G51)))</formula>
    </cfRule>
    <cfRule type="containsText" dxfId="3370" priority="3404" operator="containsText" text="Not yet due">
      <formula>NOT(ISERROR(SEARCH("Not yet due",G51)))</formula>
    </cfRule>
    <cfRule type="containsText" dxfId="3369" priority="3405" operator="containsText" text="Completed Behind Schedule">
      <formula>NOT(ISERROR(SEARCH("Completed Behind Schedule",G51)))</formula>
    </cfRule>
    <cfRule type="containsText" dxfId="3368" priority="3406" operator="containsText" text="Off Target">
      <formula>NOT(ISERROR(SEARCH("Off Target",G51)))</formula>
    </cfRule>
    <cfRule type="containsText" dxfId="3367" priority="3407" operator="containsText" text="In Danger of Falling Behind Target">
      <formula>NOT(ISERROR(SEARCH("In Danger of Falling Behind Target",G51)))</formula>
    </cfRule>
    <cfRule type="containsText" dxfId="3366" priority="3408" operator="containsText" text="On Track to be Achieved">
      <formula>NOT(ISERROR(SEARCH("On Track to be Achieved",G51)))</formula>
    </cfRule>
    <cfRule type="containsText" dxfId="3365" priority="3409" operator="containsText" text="Fully Achieved">
      <formula>NOT(ISERROR(SEARCH("Fully Achieved",G51)))</formula>
    </cfRule>
    <cfRule type="containsText" dxfId="3364" priority="3410" operator="containsText" text="Update not Provided">
      <formula>NOT(ISERROR(SEARCH("Update not Provided",G51)))</formula>
    </cfRule>
    <cfRule type="containsText" dxfId="3363" priority="3411" operator="containsText" text="Not yet due">
      <formula>NOT(ISERROR(SEARCH("Not yet due",G51)))</formula>
    </cfRule>
    <cfRule type="containsText" dxfId="3362" priority="3412" operator="containsText" text="Completed Behind Schedule">
      <formula>NOT(ISERROR(SEARCH("Completed Behind Schedule",G51)))</formula>
    </cfRule>
    <cfRule type="containsText" dxfId="3361" priority="3413" operator="containsText" text="Off Target">
      <formula>NOT(ISERROR(SEARCH("Off Target",G51)))</formula>
    </cfRule>
    <cfRule type="containsText" dxfId="3360" priority="3414" operator="containsText" text="In Danger of Falling Behind Target">
      <formula>NOT(ISERROR(SEARCH("In Danger of Falling Behind Target",G51)))</formula>
    </cfRule>
    <cfRule type="containsText" dxfId="3359" priority="3415" operator="containsText" text="On Track to be Achieved">
      <formula>NOT(ISERROR(SEARCH("On Track to be Achieved",G51)))</formula>
    </cfRule>
    <cfRule type="containsText" dxfId="3358" priority="3416" operator="containsText" text="Fully Achieved">
      <formula>NOT(ISERROR(SEARCH("Fully Achieved",G51)))</formula>
    </cfRule>
    <cfRule type="containsText" dxfId="3357" priority="3417" operator="containsText" text="Fully Achieved">
      <formula>NOT(ISERROR(SEARCH("Fully Achieved",G51)))</formula>
    </cfRule>
    <cfRule type="containsText" dxfId="3356" priority="3418" operator="containsText" text="Fully Achieved">
      <formula>NOT(ISERROR(SEARCH("Fully Achieved",G51)))</formula>
    </cfRule>
    <cfRule type="containsText" dxfId="3355" priority="3419" operator="containsText" text="Deferred">
      <formula>NOT(ISERROR(SEARCH("Deferred",G51)))</formula>
    </cfRule>
    <cfRule type="containsText" dxfId="3354" priority="3420" operator="containsText" text="Deleted">
      <formula>NOT(ISERROR(SEARCH("Deleted",G51)))</formula>
    </cfRule>
    <cfRule type="containsText" dxfId="3353" priority="3421" operator="containsText" text="In Danger of Falling Behind Target">
      <formula>NOT(ISERROR(SEARCH("In Danger of Falling Behind Target",G51)))</formula>
    </cfRule>
    <cfRule type="containsText" dxfId="3352" priority="3422" operator="containsText" text="Not yet due">
      <formula>NOT(ISERROR(SEARCH("Not yet due",G51)))</formula>
    </cfRule>
    <cfRule type="containsText" dxfId="3351" priority="3423" operator="containsText" text="Update not Provided">
      <formula>NOT(ISERROR(SEARCH("Update not Provided",G51)))</formula>
    </cfRule>
  </conditionalFormatting>
  <conditionalFormatting sqref="G51">
    <cfRule type="containsText" dxfId="3350" priority="3352" operator="containsText" text="On track to be achieved">
      <formula>NOT(ISERROR(SEARCH("On track to be achieved",G51)))</formula>
    </cfRule>
    <cfRule type="containsText" dxfId="3349" priority="3353" operator="containsText" text="Deferred">
      <formula>NOT(ISERROR(SEARCH("Deferred",G51)))</formula>
    </cfRule>
    <cfRule type="containsText" dxfId="3348" priority="3354" operator="containsText" text="Deleted">
      <formula>NOT(ISERROR(SEARCH("Deleted",G51)))</formula>
    </cfRule>
    <cfRule type="containsText" dxfId="3347" priority="3355" operator="containsText" text="In Danger of Falling Behind Target">
      <formula>NOT(ISERROR(SEARCH("In Danger of Falling Behind Target",G51)))</formula>
    </cfRule>
    <cfRule type="containsText" dxfId="3346" priority="3356" operator="containsText" text="Not yet due">
      <formula>NOT(ISERROR(SEARCH("Not yet due",G51)))</formula>
    </cfRule>
    <cfRule type="containsText" dxfId="3345" priority="3357" operator="containsText" text="Update not Provided">
      <formula>NOT(ISERROR(SEARCH("Update not Provided",G51)))</formula>
    </cfRule>
    <cfRule type="containsText" dxfId="3344" priority="3358" operator="containsText" text="Not yet due">
      <formula>NOT(ISERROR(SEARCH("Not yet due",G51)))</formula>
    </cfRule>
    <cfRule type="containsText" dxfId="3343" priority="3359" operator="containsText" text="Completed Behind Schedule">
      <formula>NOT(ISERROR(SEARCH("Completed Behind Schedule",G51)))</formula>
    </cfRule>
    <cfRule type="containsText" dxfId="3342" priority="3360" operator="containsText" text="Off Target">
      <formula>NOT(ISERROR(SEARCH("Off Target",G51)))</formula>
    </cfRule>
    <cfRule type="containsText" dxfId="3341" priority="3361" operator="containsText" text="On Track to be Achieved">
      <formula>NOT(ISERROR(SEARCH("On Track to be Achieved",G51)))</formula>
    </cfRule>
    <cfRule type="containsText" dxfId="3340" priority="3362" operator="containsText" text="Fully Achieved">
      <formula>NOT(ISERROR(SEARCH("Fully Achieved",G51)))</formula>
    </cfRule>
    <cfRule type="containsText" dxfId="3339" priority="3363" operator="containsText" text="Not yet due">
      <formula>NOT(ISERROR(SEARCH("Not yet due",G51)))</formula>
    </cfRule>
    <cfRule type="containsText" dxfId="3338" priority="3364" operator="containsText" text="Not Yet Due">
      <formula>NOT(ISERROR(SEARCH("Not Yet Due",G51)))</formula>
    </cfRule>
    <cfRule type="containsText" dxfId="3337" priority="3365" operator="containsText" text="Deferred">
      <formula>NOT(ISERROR(SEARCH("Deferred",G51)))</formula>
    </cfRule>
    <cfRule type="containsText" dxfId="3336" priority="3366" operator="containsText" text="Deleted">
      <formula>NOT(ISERROR(SEARCH("Deleted",G51)))</formula>
    </cfRule>
    <cfRule type="containsText" dxfId="3335" priority="3367" operator="containsText" text="In Danger of Falling Behind Target">
      <formula>NOT(ISERROR(SEARCH("In Danger of Falling Behind Target",G51)))</formula>
    </cfRule>
    <cfRule type="containsText" dxfId="3334" priority="3368" operator="containsText" text="Not yet due">
      <formula>NOT(ISERROR(SEARCH("Not yet due",G51)))</formula>
    </cfRule>
    <cfRule type="containsText" dxfId="3333" priority="3369" operator="containsText" text="Completed Behind Schedule">
      <formula>NOT(ISERROR(SEARCH("Completed Behind Schedule",G51)))</formula>
    </cfRule>
    <cfRule type="containsText" dxfId="3332" priority="3370" operator="containsText" text="Off Target">
      <formula>NOT(ISERROR(SEARCH("Off Target",G51)))</formula>
    </cfRule>
    <cfRule type="containsText" dxfId="3331" priority="3371" operator="containsText" text="In Danger of Falling Behind Target">
      <formula>NOT(ISERROR(SEARCH("In Danger of Falling Behind Target",G51)))</formula>
    </cfRule>
    <cfRule type="containsText" dxfId="3330" priority="3372" operator="containsText" text="On Track to be Achieved">
      <formula>NOT(ISERROR(SEARCH("On Track to be Achieved",G51)))</formula>
    </cfRule>
    <cfRule type="containsText" dxfId="3329" priority="3373" operator="containsText" text="Fully Achieved">
      <formula>NOT(ISERROR(SEARCH("Fully Achieved",G51)))</formula>
    </cfRule>
    <cfRule type="containsText" dxfId="3328" priority="3374" operator="containsText" text="Update not Provided">
      <formula>NOT(ISERROR(SEARCH("Update not Provided",G51)))</formula>
    </cfRule>
    <cfRule type="containsText" dxfId="3327" priority="3375" operator="containsText" text="Not yet due">
      <formula>NOT(ISERROR(SEARCH("Not yet due",G51)))</formula>
    </cfRule>
    <cfRule type="containsText" dxfId="3326" priority="3376" operator="containsText" text="Completed Behind Schedule">
      <formula>NOT(ISERROR(SEARCH("Completed Behind Schedule",G51)))</formula>
    </cfRule>
    <cfRule type="containsText" dxfId="3325" priority="3377" operator="containsText" text="Off Target">
      <formula>NOT(ISERROR(SEARCH("Off Target",G51)))</formula>
    </cfRule>
    <cfRule type="containsText" dxfId="3324" priority="3378" operator="containsText" text="In Danger of Falling Behind Target">
      <formula>NOT(ISERROR(SEARCH("In Danger of Falling Behind Target",G51)))</formula>
    </cfRule>
    <cfRule type="containsText" dxfId="3323" priority="3379" operator="containsText" text="On Track to be Achieved">
      <formula>NOT(ISERROR(SEARCH("On Track to be Achieved",G51)))</formula>
    </cfRule>
    <cfRule type="containsText" dxfId="3322" priority="3380" operator="containsText" text="Fully Achieved">
      <formula>NOT(ISERROR(SEARCH("Fully Achieved",G51)))</formula>
    </cfRule>
    <cfRule type="containsText" dxfId="3321" priority="3381" operator="containsText" text="Fully Achieved">
      <formula>NOT(ISERROR(SEARCH("Fully Achieved",G51)))</formula>
    </cfRule>
    <cfRule type="containsText" dxfId="3320" priority="3382" operator="containsText" text="Fully Achieved">
      <formula>NOT(ISERROR(SEARCH("Fully Achieved",G51)))</formula>
    </cfRule>
    <cfRule type="containsText" dxfId="3319" priority="3383" operator="containsText" text="Deferred">
      <formula>NOT(ISERROR(SEARCH("Deferred",G51)))</formula>
    </cfRule>
    <cfRule type="containsText" dxfId="3318" priority="3384" operator="containsText" text="Deleted">
      <formula>NOT(ISERROR(SEARCH("Deleted",G51)))</formula>
    </cfRule>
    <cfRule type="containsText" dxfId="3317" priority="3385" operator="containsText" text="In Danger of Falling Behind Target">
      <formula>NOT(ISERROR(SEARCH("In Danger of Falling Behind Target",G51)))</formula>
    </cfRule>
    <cfRule type="containsText" dxfId="3316" priority="3386" operator="containsText" text="Not yet due">
      <formula>NOT(ISERROR(SEARCH("Not yet due",G51)))</formula>
    </cfRule>
    <cfRule type="containsText" dxfId="3315" priority="3387" operator="containsText" text="Update not Provided">
      <formula>NOT(ISERROR(SEARCH("Update not Provided",G51)))</formula>
    </cfRule>
  </conditionalFormatting>
  <conditionalFormatting sqref="G52:G54">
    <cfRule type="containsText" dxfId="3314" priority="3316" operator="containsText" text="On track to be achieved">
      <formula>NOT(ISERROR(SEARCH("On track to be achieved",G52)))</formula>
    </cfRule>
    <cfRule type="containsText" dxfId="3313" priority="3317" operator="containsText" text="Deferred">
      <formula>NOT(ISERROR(SEARCH("Deferred",G52)))</formula>
    </cfRule>
    <cfRule type="containsText" dxfId="3312" priority="3318" operator="containsText" text="Deleted">
      <formula>NOT(ISERROR(SEARCH("Deleted",G52)))</formula>
    </cfRule>
    <cfRule type="containsText" dxfId="3311" priority="3319" operator="containsText" text="In Danger of Falling Behind Target">
      <formula>NOT(ISERROR(SEARCH("In Danger of Falling Behind Target",G52)))</formula>
    </cfRule>
    <cfRule type="containsText" dxfId="3310" priority="3320" operator="containsText" text="Not yet due">
      <formula>NOT(ISERROR(SEARCH("Not yet due",G52)))</formula>
    </cfRule>
    <cfRule type="containsText" dxfId="3309" priority="3321" operator="containsText" text="Update not Provided">
      <formula>NOT(ISERROR(SEARCH("Update not Provided",G52)))</formula>
    </cfRule>
    <cfRule type="containsText" dxfId="3308" priority="3322" operator="containsText" text="Not yet due">
      <formula>NOT(ISERROR(SEARCH("Not yet due",G52)))</formula>
    </cfRule>
    <cfRule type="containsText" dxfId="3307" priority="3323" operator="containsText" text="Completed Behind Schedule">
      <formula>NOT(ISERROR(SEARCH("Completed Behind Schedule",G52)))</formula>
    </cfRule>
    <cfRule type="containsText" dxfId="3306" priority="3324" operator="containsText" text="Off Target">
      <formula>NOT(ISERROR(SEARCH("Off Target",G52)))</formula>
    </cfRule>
    <cfRule type="containsText" dxfId="3305" priority="3325" operator="containsText" text="On Track to be Achieved">
      <formula>NOT(ISERROR(SEARCH("On Track to be Achieved",G52)))</formula>
    </cfRule>
    <cfRule type="containsText" dxfId="3304" priority="3326" operator="containsText" text="Fully Achieved">
      <formula>NOT(ISERROR(SEARCH("Fully Achieved",G52)))</formula>
    </cfRule>
    <cfRule type="containsText" dxfId="3303" priority="3327" operator="containsText" text="Not yet due">
      <formula>NOT(ISERROR(SEARCH("Not yet due",G52)))</formula>
    </cfRule>
    <cfRule type="containsText" dxfId="3302" priority="3328" operator="containsText" text="Not Yet Due">
      <formula>NOT(ISERROR(SEARCH("Not Yet Due",G52)))</formula>
    </cfRule>
    <cfRule type="containsText" dxfId="3301" priority="3329" operator="containsText" text="Deferred">
      <formula>NOT(ISERROR(SEARCH("Deferred",G52)))</formula>
    </cfRule>
    <cfRule type="containsText" dxfId="3300" priority="3330" operator="containsText" text="Deleted">
      <formula>NOT(ISERROR(SEARCH("Deleted",G52)))</formula>
    </cfRule>
    <cfRule type="containsText" dxfId="3299" priority="3331" operator="containsText" text="In Danger of Falling Behind Target">
      <formula>NOT(ISERROR(SEARCH("In Danger of Falling Behind Target",G52)))</formula>
    </cfRule>
    <cfRule type="containsText" dxfId="3298" priority="3332" operator="containsText" text="Not yet due">
      <formula>NOT(ISERROR(SEARCH("Not yet due",G52)))</formula>
    </cfRule>
    <cfRule type="containsText" dxfId="3297" priority="3333" operator="containsText" text="Completed Behind Schedule">
      <formula>NOT(ISERROR(SEARCH("Completed Behind Schedule",G52)))</formula>
    </cfRule>
    <cfRule type="containsText" dxfId="3296" priority="3334" operator="containsText" text="Off Target">
      <formula>NOT(ISERROR(SEARCH("Off Target",G52)))</formula>
    </cfRule>
    <cfRule type="containsText" dxfId="3295" priority="3335" operator="containsText" text="In Danger of Falling Behind Target">
      <formula>NOT(ISERROR(SEARCH("In Danger of Falling Behind Target",G52)))</formula>
    </cfRule>
    <cfRule type="containsText" dxfId="3294" priority="3336" operator="containsText" text="On Track to be Achieved">
      <formula>NOT(ISERROR(SEARCH("On Track to be Achieved",G52)))</formula>
    </cfRule>
    <cfRule type="containsText" dxfId="3293" priority="3337" operator="containsText" text="Fully Achieved">
      <formula>NOT(ISERROR(SEARCH("Fully Achieved",G52)))</formula>
    </cfRule>
    <cfRule type="containsText" dxfId="3292" priority="3338" operator="containsText" text="Update not Provided">
      <formula>NOT(ISERROR(SEARCH("Update not Provided",G52)))</formula>
    </cfRule>
    <cfRule type="containsText" dxfId="3291" priority="3339" operator="containsText" text="Not yet due">
      <formula>NOT(ISERROR(SEARCH("Not yet due",G52)))</formula>
    </cfRule>
    <cfRule type="containsText" dxfId="3290" priority="3340" operator="containsText" text="Completed Behind Schedule">
      <formula>NOT(ISERROR(SEARCH("Completed Behind Schedule",G52)))</formula>
    </cfRule>
    <cfRule type="containsText" dxfId="3289" priority="3341" operator="containsText" text="Off Target">
      <formula>NOT(ISERROR(SEARCH("Off Target",G52)))</formula>
    </cfRule>
    <cfRule type="containsText" dxfId="3288" priority="3342" operator="containsText" text="In Danger of Falling Behind Target">
      <formula>NOT(ISERROR(SEARCH("In Danger of Falling Behind Target",G52)))</formula>
    </cfRule>
    <cfRule type="containsText" dxfId="3287" priority="3343" operator="containsText" text="On Track to be Achieved">
      <formula>NOT(ISERROR(SEARCH("On Track to be Achieved",G52)))</formula>
    </cfRule>
    <cfRule type="containsText" dxfId="3286" priority="3344" operator="containsText" text="Fully Achieved">
      <formula>NOT(ISERROR(SEARCH("Fully Achieved",G52)))</formula>
    </cfRule>
    <cfRule type="containsText" dxfId="3285" priority="3345" operator="containsText" text="Fully Achieved">
      <formula>NOT(ISERROR(SEARCH("Fully Achieved",G52)))</formula>
    </cfRule>
    <cfRule type="containsText" dxfId="3284" priority="3346" operator="containsText" text="Fully Achieved">
      <formula>NOT(ISERROR(SEARCH("Fully Achieved",G52)))</formula>
    </cfRule>
    <cfRule type="containsText" dxfId="3283" priority="3347" operator="containsText" text="Deferred">
      <formula>NOT(ISERROR(SEARCH("Deferred",G52)))</formula>
    </cfRule>
    <cfRule type="containsText" dxfId="3282" priority="3348" operator="containsText" text="Deleted">
      <formula>NOT(ISERROR(SEARCH("Deleted",G52)))</formula>
    </cfRule>
    <cfRule type="containsText" dxfId="3281" priority="3349" operator="containsText" text="In Danger of Falling Behind Target">
      <formula>NOT(ISERROR(SEARCH("In Danger of Falling Behind Target",G52)))</formula>
    </cfRule>
    <cfRule type="containsText" dxfId="3280" priority="3350" operator="containsText" text="Not yet due">
      <formula>NOT(ISERROR(SEARCH("Not yet due",G52)))</formula>
    </cfRule>
    <cfRule type="containsText" dxfId="3279" priority="3351" operator="containsText" text="Update not Provided">
      <formula>NOT(ISERROR(SEARCH("Update not Provided",G52)))</formula>
    </cfRule>
  </conditionalFormatting>
  <conditionalFormatting sqref="G55">
    <cfRule type="containsText" dxfId="3278" priority="3280" operator="containsText" text="On track to be achieved">
      <formula>NOT(ISERROR(SEARCH("On track to be achieved",G55)))</formula>
    </cfRule>
    <cfRule type="containsText" dxfId="3277" priority="3281" operator="containsText" text="Deferred">
      <formula>NOT(ISERROR(SEARCH("Deferred",G55)))</formula>
    </cfRule>
    <cfRule type="containsText" dxfId="3276" priority="3282" operator="containsText" text="Deleted">
      <formula>NOT(ISERROR(SEARCH("Deleted",G55)))</formula>
    </cfRule>
    <cfRule type="containsText" dxfId="3275" priority="3283" operator="containsText" text="In Danger of Falling Behind Target">
      <formula>NOT(ISERROR(SEARCH("In Danger of Falling Behind Target",G55)))</formula>
    </cfRule>
    <cfRule type="containsText" dxfId="3274" priority="3284" operator="containsText" text="Not yet due">
      <formula>NOT(ISERROR(SEARCH("Not yet due",G55)))</formula>
    </cfRule>
    <cfRule type="containsText" dxfId="3273" priority="3285" operator="containsText" text="Update not Provided">
      <formula>NOT(ISERROR(SEARCH("Update not Provided",G55)))</formula>
    </cfRule>
    <cfRule type="containsText" dxfId="3272" priority="3286" operator="containsText" text="Not yet due">
      <formula>NOT(ISERROR(SEARCH("Not yet due",G55)))</formula>
    </cfRule>
    <cfRule type="containsText" dxfId="3271" priority="3287" operator="containsText" text="Completed Behind Schedule">
      <formula>NOT(ISERROR(SEARCH("Completed Behind Schedule",G55)))</formula>
    </cfRule>
    <cfRule type="containsText" dxfId="3270" priority="3288" operator="containsText" text="Off Target">
      <formula>NOT(ISERROR(SEARCH("Off Target",G55)))</formula>
    </cfRule>
    <cfRule type="containsText" dxfId="3269" priority="3289" operator="containsText" text="On Track to be Achieved">
      <formula>NOT(ISERROR(SEARCH("On Track to be Achieved",G55)))</formula>
    </cfRule>
    <cfRule type="containsText" dxfId="3268" priority="3290" operator="containsText" text="Fully Achieved">
      <formula>NOT(ISERROR(SEARCH("Fully Achieved",G55)))</formula>
    </cfRule>
    <cfRule type="containsText" dxfId="3267" priority="3291" operator="containsText" text="Not yet due">
      <formula>NOT(ISERROR(SEARCH("Not yet due",G55)))</formula>
    </cfRule>
    <cfRule type="containsText" dxfId="3266" priority="3292" operator="containsText" text="Not Yet Due">
      <formula>NOT(ISERROR(SEARCH("Not Yet Due",G55)))</formula>
    </cfRule>
    <cfRule type="containsText" dxfId="3265" priority="3293" operator="containsText" text="Deferred">
      <formula>NOT(ISERROR(SEARCH("Deferred",G55)))</formula>
    </cfRule>
    <cfRule type="containsText" dxfId="3264" priority="3294" operator="containsText" text="Deleted">
      <formula>NOT(ISERROR(SEARCH("Deleted",G55)))</formula>
    </cfRule>
    <cfRule type="containsText" dxfId="3263" priority="3295" operator="containsText" text="In Danger of Falling Behind Target">
      <formula>NOT(ISERROR(SEARCH("In Danger of Falling Behind Target",G55)))</formula>
    </cfRule>
    <cfRule type="containsText" dxfId="3262" priority="3296" operator="containsText" text="Not yet due">
      <formula>NOT(ISERROR(SEARCH("Not yet due",G55)))</formula>
    </cfRule>
    <cfRule type="containsText" dxfId="3261" priority="3297" operator="containsText" text="Completed Behind Schedule">
      <formula>NOT(ISERROR(SEARCH("Completed Behind Schedule",G55)))</formula>
    </cfRule>
    <cfRule type="containsText" dxfId="3260" priority="3298" operator="containsText" text="Off Target">
      <formula>NOT(ISERROR(SEARCH("Off Target",G55)))</formula>
    </cfRule>
    <cfRule type="containsText" dxfId="3259" priority="3299" operator="containsText" text="In Danger of Falling Behind Target">
      <formula>NOT(ISERROR(SEARCH("In Danger of Falling Behind Target",G55)))</formula>
    </cfRule>
    <cfRule type="containsText" dxfId="3258" priority="3300" operator="containsText" text="On Track to be Achieved">
      <formula>NOT(ISERROR(SEARCH("On Track to be Achieved",G55)))</formula>
    </cfRule>
    <cfRule type="containsText" dxfId="3257" priority="3301" operator="containsText" text="Fully Achieved">
      <formula>NOT(ISERROR(SEARCH("Fully Achieved",G55)))</formula>
    </cfRule>
    <cfRule type="containsText" dxfId="3256" priority="3302" operator="containsText" text="Update not Provided">
      <formula>NOT(ISERROR(SEARCH("Update not Provided",G55)))</formula>
    </cfRule>
    <cfRule type="containsText" dxfId="3255" priority="3303" operator="containsText" text="Not yet due">
      <formula>NOT(ISERROR(SEARCH("Not yet due",G55)))</formula>
    </cfRule>
    <cfRule type="containsText" dxfId="3254" priority="3304" operator="containsText" text="Completed Behind Schedule">
      <formula>NOT(ISERROR(SEARCH("Completed Behind Schedule",G55)))</formula>
    </cfRule>
    <cfRule type="containsText" dxfId="3253" priority="3305" operator="containsText" text="Off Target">
      <formula>NOT(ISERROR(SEARCH("Off Target",G55)))</formula>
    </cfRule>
    <cfRule type="containsText" dxfId="3252" priority="3306" operator="containsText" text="In Danger of Falling Behind Target">
      <formula>NOT(ISERROR(SEARCH("In Danger of Falling Behind Target",G55)))</formula>
    </cfRule>
    <cfRule type="containsText" dxfId="3251" priority="3307" operator="containsText" text="On Track to be Achieved">
      <formula>NOT(ISERROR(SEARCH("On Track to be Achieved",G55)))</formula>
    </cfRule>
    <cfRule type="containsText" dxfId="3250" priority="3308" operator="containsText" text="Fully Achieved">
      <formula>NOT(ISERROR(SEARCH("Fully Achieved",G55)))</formula>
    </cfRule>
    <cfRule type="containsText" dxfId="3249" priority="3309" operator="containsText" text="Fully Achieved">
      <formula>NOT(ISERROR(SEARCH("Fully Achieved",G55)))</formula>
    </cfRule>
    <cfRule type="containsText" dxfId="3248" priority="3310" operator="containsText" text="Fully Achieved">
      <formula>NOT(ISERROR(SEARCH("Fully Achieved",G55)))</formula>
    </cfRule>
    <cfRule type="containsText" dxfId="3247" priority="3311" operator="containsText" text="Deferred">
      <formula>NOT(ISERROR(SEARCH("Deferred",G55)))</formula>
    </cfRule>
    <cfRule type="containsText" dxfId="3246" priority="3312" operator="containsText" text="Deleted">
      <formula>NOT(ISERROR(SEARCH("Deleted",G55)))</formula>
    </cfRule>
    <cfRule type="containsText" dxfId="3245" priority="3313" operator="containsText" text="In Danger of Falling Behind Target">
      <formula>NOT(ISERROR(SEARCH("In Danger of Falling Behind Target",G55)))</formula>
    </cfRule>
    <cfRule type="containsText" dxfId="3244" priority="3314" operator="containsText" text="Not yet due">
      <formula>NOT(ISERROR(SEARCH("Not yet due",G55)))</formula>
    </cfRule>
    <cfRule type="containsText" dxfId="3243" priority="3315" operator="containsText" text="Update not Provided">
      <formula>NOT(ISERROR(SEARCH("Update not Provided",G55)))</formula>
    </cfRule>
  </conditionalFormatting>
  <conditionalFormatting sqref="G55">
    <cfRule type="containsText" dxfId="3242" priority="3244" operator="containsText" text="On track to be achieved">
      <formula>NOT(ISERROR(SEARCH("On track to be achieved",G55)))</formula>
    </cfRule>
    <cfRule type="containsText" dxfId="3241" priority="3245" operator="containsText" text="Deferred">
      <formula>NOT(ISERROR(SEARCH("Deferred",G55)))</formula>
    </cfRule>
    <cfRule type="containsText" dxfId="3240" priority="3246" operator="containsText" text="Deleted">
      <formula>NOT(ISERROR(SEARCH("Deleted",G55)))</formula>
    </cfRule>
    <cfRule type="containsText" dxfId="3239" priority="3247" operator="containsText" text="In Danger of Falling Behind Target">
      <formula>NOT(ISERROR(SEARCH("In Danger of Falling Behind Target",G55)))</formula>
    </cfRule>
    <cfRule type="containsText" dxfId="3238" priority="3248" operator="containsText" text="Not yet due">
      <formula>NOT(ISERROR(SEARCH("Not yet due",G55)))</formula>
    </cfRule>
    <cfRule type="containsText" dxfId="3237" priority="3249" operator="containsText" text="Update not Provided">
      <formula>NOT(ISERROR(SEARCH("Update not Provided",G55)))</formula>
    </cfRule>
    <cfRule type="containsText" dxfId="3236" priority="3250" operator="containsText" text="Not yet due">
      <formula>NOT(ISERROR(SEARCH("Not yet due",G55)))</formula>
    </cfRule>
    <cfRule type="containsText" dxfId="3235" priority="3251" operator="containsText" text="Completed Behind Schedule">
      <formula>NOT(ISERROR(SEARCH("Completed Behind Schedule",G55)))</formula>
    </cfRule>
    <cfRule type="containsText" dxfId="3234" priority="3252" operator="containsText" text="Off Target">
      <formula>NOT(ISERROR(SEARCH("Off Target",G55)))</formula>
    </cfRule>
    <cfRule type="containsText" dxfId="3233" priority="3253" operator="containsText" text="On Track to be Achieved">
      <formula>NOT(ISERROR(SEARCH("On Track to be Achieved",G55)))</formula>
    </cfRule>
    <cfRule type="containsText" dxfId="3232" priority="3254" operator="containsText" text="Fully Achieved">
      <formula>NOT(ISERROR(SEARCH("Fully Achieved",G55)))</formula>
    </cfRule>
    <cfRule type="containsText" dxfId="3231" priority="3255" operator="containsText" text="Not yet due">
      <formula>NOT(ISERROR(SEARCH("Not yet due",G55)))</formula>
    </cfRule>
    <cfRule type="containsText" dxfId="3230" priority="3256" operator="containsText" text="Not Yet Due">
      <formula>NOT(ISERROR(SEARCH("Not Yet Due",G55)))</formula>
    </cfRule>
    <cfRule type="containsText" dxfId="3229" priority="3257" operator="containsText" text="Deferred">
      <formula>NOT(ISERROR(SEARCH("Deferred",G55)))</formula>
    </cfRule>
    <cfRule type="containsText" dxfId="3228" priority="3258" operator="containsText" text="Deleted">
      <formula>NOT(ISERROR(SEARCH("Deleted",G55)))</formula>
    </cfRule>
    <cfRule type="containsText" dxfId="3227" priority="3259" operator="containsText" text="In Danger of Falling Behind Target">
      <formula>NOT(ISERROR(SEARCH("In Danger of Falling Behind Target",G55)))</formula>
    </cfRule>
    <cfRule type="containsText" dxfId="3226" priority="3260" operator="containsText" text="Not yet due">
      <formula>NOT(ISERROR(SEARCH("Not yet due",G55)))</formula>
    </cfRule>
    <cfRule type="containsText" dxfId="3225" priority="3261" operator="containsText" text="Completed Behind Schedule">
      <formula>NOT(ISERROR(SEARCH("Completed Behind Schedule",G55)))</formula>
    </cfRule>
    <cfRule type="containsText" dxfId="3224" priority="3262" operator="containsText" text="Off Target">
      <formula>NOT(ISERROR(SEARCH("Off Target",G55)))</formula>
    </cfRule>
    <cfRule type="containsText" dxfId="3223" priority="3263" operator="containsText" text="In Danger of Falling Behind Target">
      <formula>NOT(ISERROR(SEARCH("In Danger of Falling Behind Target",G55)))</formula>
    </cfRule>
    <cfRule type="containsText" dxfId="3222" priority="3264" operator="containsText" text="On Track to be Achieved">
      <formula>NOT(ISERROR(SEARCH("On Track to be Achieved",G55)))</formula>
    </cfRule>
    <cfRule type="containsText" dxfId="3221" priority="3265" operator="containsText" text="Fully Achieved">
      <formula>NOT(ISERROR(SEARCH("Fully Achieved",G55)))</formula>
    </cfRule>
    <cfRule type="containsText" dxfId="3220" priority="3266" operator="containsText" text="Update not Provided">
      <formula>NOT(ISERROR(SEARCH("Update not Provided",G55)))</formula>
    </cfRule>
    <cfRule type="containsText" dxfId="3219" priority="3267" operator="containsText" text="Not yet due">
      <formula>NOT(ISERROR(SEARCH("Not yet due",G55)))</formula>
    </cfRule>
    <cfRule type="containsText" dxfId="3218" priority="3268" operator="containsText" text="Completed Behind Schedule">
      <formula>NOT(ISERROR(SEARCH("Completed Behind Schedule",G55)))</formula>
    </cfRule>
    <cfRule type="containsText" dxfId="3217" priority="3269" operator="containsText" text="Off Target">
      <formula>NOT(ISERROR(SEARCH("Off Target",G55)))</formula>
    </cfRule>
    <cfRule type="containsText" dxfId="3216" priority="3270" operator="containsText" text="In Danger of Falling Behind Target">
      <formula>NOT(ISERROR(SEARCH("In Danger of Falling Behind Target",G55)))</formula>
    </cfRule>
    <cfRule type="containsText" dxfId="3215" priority="3271" operator="containsText" text="On Track to be Achieved">
      <formula>NOT(ISERROR(SEARCH("On Track to be Achieved",G55)))</formula>
    </cfRule>
    <cfRule type="containsText" dxfId="3214" priority="3272" operator="containsText" text="Fully Achieved">
      <formula>NOT(ISERROR(SEARCH("Fully Achieved",G55)))</formula>
    </cfRule>
    <cfRule type="containsText" dxfId="3213" priority="3273" operator="containsText" text="Fully Achieved">
      <formula>NOT(ISERROR(SEARCH("Fully Achieved",G55)))</formula>
    </cfRule>
    <cfRule type="containsText" dxfId="3212" priority="3274" operator="containsText" text="Fully Achieved">
      <formula>NOT(ISERROR(SEARCH("Fully Achieved",G55)))</formula>
    </cfRule>
    <cfRule type="containsText" dxfId="3211" priority="3275" operator="containsText" text="Deferred">
      <formula>NOT(ISERROR(SEARCH("Deferred",G55)))</formula>
    </cfRule>
    <cfRule type="containsText" dxfId="3210" priority="3276" operator="containsText" text="Deleted">
      <formula>NOT(ISERROR(SEARCH("Deleted",G55)))</formula>
    </cfRule>
    <cfRule type="containsText" dxfId="3209" priority="3277" operator="containsText" text="In Danger of Falling Behind Target">
      <formula>NOT(ISERROR(SEARCH("In Danger of Falling Behind Target",G55)))</formula>
    </cfRule>
    <cfRule type="containsText" dxfId="3208" priority="3278" operator="containsText" text="Not yet due">
      <formula>NOT(ISERROR(SEARCH("Not yet due",G55)))</formula>
    </cfRule>
    <cfRule type="containsText" dxfId="3207" priority="3279" operator="containsText" text="Update not Provided">
      <formula>NOT(ISERROR(SEARCH("Update not Provided",G55)))</formula>
    </cfRule>
  </conditionalFormatting>
  <conditionalFormatting sqref="G56:G61">
    <cfRule type="containsText" dxfId="3206" priority="3208" operator="containsText" text="On track to be achieved">
      <formula>NOT(ISERROR(SEARCH("On track to be achieved",G56)))</formula>
    </cfRule>
    <cfRule type="containsText" dxfId="3205" priority="3209" operator="containsText" text="Deferred">
      <formula>NOT(ISERROR(SEARCH("Deferred",G56)))</formula>
    </cfRule>
    <cfRule type="containsText" dxfId="3204" priority="3210" operator="containsText" text="Deleted">
      <formula>NOT(ISERROR(SEARCH("Deleted",G56)))</formula>
    </cfRule>
    <cfRule type="containsText" dxfId="3203" priority="3211" operator="containsText" text="In Danger of Falling Behind Target">
      <formula>NOT(ISERROR(SEARCH("In Danger of Falling Behind Target",G56)))</formula>
    </cfRule>
    <cfRule type="containsText" dxfId="3202" priority="3212" operator="containsText" text="Not yet due">
      <formula>NOT(ISERROR(SEARCH("Not yet due",G56)))</formula>
    </cfRule>
    <cfRule type="containsText" dxfId="3201" priority="3213" operator="containsText" text="Update not Provided">
      <formula>NOT(ISERROR(SEARCH("Update not Provided",G56)))</formula>
    </cfRule>
    <cfRule type="containsText" dxfId="3200" priority="3214" operator="containsText" text="Not yet due">
      <formula>NOT(ISERROR(SEARCH("Not yet due",G56)))</formula>
    </cfRule>
    <cfRule type="containsText" dxfId="3199" priority="3215" operator="containsText" text="Completed Behind Schedule">
      <formula>NOT(ISERROR(SEARCH("Completed Behind Schedule",G56)))</formula>
    </cfRule>
    <cfRule type="containsText" dxfId="3198" priority="3216" operator="containsText" text="Off Target">
      <formula>NOT(ISERROR(SEARCH("Off Target",G56)))</formula>
    </cfRule>
    <cfRule type="containsText" dxfId="3197" priority="3217" operator="containsText" text="On Track to be Achieved">
      <formula>NOT(ISERROR(SEARCH("On Track to be Achieved",G56)))</formula>
    </cfRule>
    <cfRule type="containsText" dxfId="3196" priority="3218" operator="containsText" text="Fully Achieved">
      <formula>NOT(ISERROR(SEARCH("Fully Achieved",G56)))</formula>
    </cfRule>
    <cfRule type="containsText" dxfId="3195" priority="3219" operator="containsText" text="Not yet due">
      <formula>NOT(ISERROR(SEARCH("Not yet due",G56)))</formula>
    </cfRule>
    <cfRule type="containsText" dxfId="3194" priority="3220" operator="containsText" text="Not Yet Due">
      <formula>NOT(ISERROR(SEARCH("Not Yet Due",G56)))</formula>
    </cfRule>
    <cfRule type="containsText" dxfId="3193" priority="3221" operator="containsText" text="Deferred">
      <formula>NOT(ISERROR(SEARCH("Deferred",G56)))</formula>
    </cfRule>
    <cfRule type="containsText" dxfId="3192" priority="3222" operator="containsText" text="Deleted">
      <formula>NOT(ISERROR(SEARCH("Deleted",G56)))</formula>
    </cfRule>
    <cfRule type="containsText" dxfId="3191" priority="3223" operator="containsText" text="In Danger of Falling Behind Target">
      <formula>NOT(ISERROR(SEARCH("In Danger of Falling Behind Target",G56)))</formula>
    </cfRule>
    <cfRule type="containsText" dxfId="3190" priority="3224" operator="containsText" text="Not yet due">
      <formula>NOT(ISERROR(SEARCH("Not yet due",G56)))</formula>
    </cfRule>
    <cfRule type="containsText" dxfId="3189" priority="3225" operator="containsText" text="Completed Behind Schedule">
      <formula>NOT(ISERROR(SEARCH("Completed Behind Schedule",G56)))</formula>
    </cfRule>
    <cfRule type="containsText" dxfId="3188" priority="3226" operator="containsText" text="Off Target">
      <formula>NOT(ISERROR(SEARCH("Off Target",G56)))</formula>
    </cfRule>
    <cfRule type="containsText" dxfId="3187" priority="3227" operator="containsText" text="In Danger of Falling Behind Target">
      <formula>NOT(ISERROR(SEARCH("In Danger of Falling Behind Target",G56)))</formula>
    </cfRule>
    <cfRule type="containsText" dxfId="3186" priority="3228" operator="containsText" text="On Track to be Achieved">
      <formula>NOT(ISERROR(SEARCH("On Track to be Achieved",G56)))</formula>
    </cfRule>
    <cfRule type="containsText" dxfId="3185" priority="3229" operator="containsText" text="Fully Achieved">
      <formula>NOT(ISERROR(SEARCH("Fully Achieved",G56)))</formula>
    </cfRule>
    <cfRule type="containsText" dxfId="3184" priority="3230" operator="containsText" text="Update not Provided">
      <formula>NOT(ISERROR(SEARCH("Update not Provided",G56)))</formula>
    </cfRule>
    <cfRule type="containsText" dxfId="3183" priority="3231" operator="containsText" text="Not yet due">
      <formula>NOT(ISERROR(SEARCH("Not yet due",G56)))</formula>
    </cfRule>
    <cfRule type="containsText" dxfId="3182" priority="3232" operator="containsText" text="Completed Behind Schedule">
      <formula>NOT(ISERROR(SEARCH("Completed Behind Schedule",G56)))</formula>
    </cfRule>
    <cfRule type="containsText" dxfId="3181" priority="3233" operator="containsText" text="Off Target">
      <formula>NOT(ISERROR(SEARCH("Off Target",G56)))</formula>
    </cfRule>
    <cfRule type="containsText" dxfId="3180" priority="3234" operator="containsText" text="In Danger of Falling Behind Target">
      <formula>NOT(ISERROR(SEARCH("In Danger of Falling Behind Target",G56)))</formula>
    </cfRule>
    <cfRule type="containsText" dxfId="3179" priority="3235" operator="containsText" text="On Track to be Achieved">
      <formula>NOT(ISERROR(SEARCH("On Track to be Achieved",G56)))</formula>
    </cfRule>
    <cfRule type="containsText" dxfId="3178" priority="3236" operator="containsText" text="Fully Achieved">
      <formula>NOT(ISERROR(SEARCH("Fully Achieved",G56)))</formula>
    </cfRule>
    <cfRule type="containsText" dxfId="3177" priority="3237" operator="containsText" text="Fully Achieved">
      <formula>NOT(ISERROR(SEARCH("Fully Achieved",G56)))</formula>
    </cfRule>
    <cfRule type="containsText" dxfId="3176" priority="3238" operator="containsText" text="Fully Achieved">
      <formula>NOT(ISERROR(SEARCH("Fully Achieved",G56)))</formula>
    </cfRule>
    <cfRule type="containsText" dxfId="3175" priority="3239" operator="containsText" text="Deferred">
      <formula>NOT(ISERROR(SEARCH("Deferred",G56)))</formula>
    </cfRule>
    <cfRule type="containsText" dxfId="3174" priority="3240" operator="containsText" text="Deleted">
      <formula>NOT(ISERROR(SEARCH("Deleted",G56)))</formula>
    </cfRule>
    <cfRule type="containsText" dxfId="3173" priority="3241" operator="containsText" text="In Danger of Falling Behind Target">
      <formula>NOT(ISERROR(SEARCH("In Danger of Falling Behind Target",G56)))</formula>
    </cfRule>
    <cfRule type="containsText" dxfId="3172" priority="3242" operator="containsText" text="Not yet due">
      <formula>NOT(ISERROR(SEARCH("Not yet due",G56)))</formula>
    </cfRule>
    <cfRule type="containsText" dxfId="3171" priority="3243" operator="containsText" text="Update not Provided">
      <formula>NOT(ISERROR(SEARCH("Update not Provided",G56)))</formula>
    </cfRule>
  </conditionalFormatting>
  <conditionalFormatting sqref="G64:G70">
    <cfRule type="containsText" dxfId="3170" priority="3136" operator="containsText" text="On track to be achieved">
      <formula>NOT(ISERROR(SEARCH("On track to be achieved",G64)))</formula>
    </cfRule>
    <cfRule type="containsText" dxfId="3169" priority="3137" operator="containsText" text="Deferred">
      <formula>NOT(ISERROR(SEARCH("Deferred",G64)))</formula>
    </cfRule>
    <cfRule type="containsText" dxfId="3168" priority="3138" operator="containsText" text="Deleted">
      <formula>NOT(ISERROR(SEARCH("Deleted",G64)))</formula>
    </cfRule>
    <cfRule type="containsText" dxfId="3167" priority="3139" operator="containsText" text="In Danger of Falling Behind Target">
      <formula>NOT(ISERROR(SEARCH("In Danger of Falling Behind Target",G64)))</formula>
    </cfRule>
    <cfRule type="containsText" dxfId="3166" priority="3140" operator="containsText" text="Not yet due">
      <formula>NOT(ISERROR(SEARCH("Not yet due",G64)))</formula>
    </cfRule>
    <cfRule type="containsText" dxfId="3165" priority="3141" operator="containsText" text="Update not Provided">
      <formula>NOT(ISERROR(SEARCH("Update not Provided",G64)))</formula>
    </cfRule>
    <cfRule type="containsText" dxfId="3164" priority="3142" operator="containsText" text="Not yet due">
      <formula>NOT(ISERROR(SEARCH("Not yet due",G64)))</formula>
    </cfRule>
    <cfRule type="containsText" dxfId="3163" priority="3143" operator="containsText" text="Completed Behind Schedule">
      <formula>NOT(ISERROR(SEARCH("Completed Behind Schedule",G64)))</formula>
    </cfRule>
    <cfRule type="containsText" dxfId="3162" priority="3144" operator="containsText" text="Off Target">
      <formula>NOT(ISERROR(SEARCH("Off Target",G64)))</formula>
    </cfRule>
    <cfRule type="containsText" dxfId="3161" priority="3145" operator="containsText" text="On Track to be Achieved">
      <formula>NOT(ISERROR(SEARCH("On Track to be Achieved",G64)))</formula>
    </cfRule>
    <cfRule type="containsText" dxfId="3160" priority="3146" operator="containsText" text="Fully Achieved">
      <formula>NOT(ISERROR(SEARCH("Fully Achieved",G64)))</formula>
    </cfRule>
    <cfRule type="containsText" dxfId="3159" priority="3147" operator="containsText" text="Not yet due">
      <formula>NOT(ISERROR(SEARCH("Not yet due",G64)))</formula>
    </cfRule>
    <cfRule type="containsText" dxfId="3158" priority="3148" operator="containsText" text="Not Yet Due">
      <formula>NOT(ISERROR(SEARCH("Not Yet Due",G64)))</formula>
    </cfRule>
    <cfRule type="containsText" dxfId="3157" priority="3149" operator="containsText" text="Deferred">
      <formula>NOT(ISERROR(SEARCH("Deferred",G64)))</formula>
    </cfRule>
    <cfRule type="containsText" dxfId="3156" priority="3150" operator="containsText" text="Deleted">
      <formula>NOT(ISERROR(SEARCH("Deleted",G64)))</formula>
    </cfRule>
    <cfRule type="containsText" dxfId="3155" priority="3151" operator="containsText" text="In Danger of Falling Behind Target">
      <formula>NOT(ISERROR(SEARCH("In Danger of Falling Behind Target",G64)))</formula>
    </cfRule>
    <cfRule type="containsText" dxfId="3154" priority="3152" operator="containsText" text="Not yet due">
      <formula>NOT(ISERROR(SEARCH("Not yet due",G64)))</formula>
    </cfRule>
    <cfRule type="containsText" dxfId="3153" priority="3153" operator="containsText" text="Completed Behind Schedule">
      <formula>NOT(ISERROR(SEARCH("Completed Behind Schedule",G64)))</formula>
    </cfRule>
    <cfRule type="containsText" dxfId="3152" priority="3154" operator="containsText" text="Off Target">
      <formula>NOT(ISERROR(SEARCH("Off Target",G64)))</formula>
    </cfRule>
    <cfRule type="containsText" dxfId="3151" priority="3155" operator="containsText" text="In Danger of Falling Behind Target">
      <formula>NOT(ISERROR(SEARCH("In Danger of Falling Behind Target",G64)))</formula>
    </cfRule>
    <cfRule type="containsText" dxfId="3150" priority="3156" operator="containsText" text="On Track to be Achieved">
      <formula>NOT(ISERROR(SEARCH("On Track to be Achieved",G64)))</formula>
    </cfRule>
    <cfRule type="containsText" dxfId="3149" priority="3157" operator="containsText" text="Fully Achieved">
      <formula>NOT(ISERROR(SEARCH("Fully Achieved",G64)))</formula>
    </cfRule>
    <cfRule type="containsText" dxfId="3148" priority="3158" operator="containsText" text="Update not Provided">
      <formula>NOT(ISERROR(SEARCH("Update not Provided",G64)))</formula>
    </cfRule>
    <cfRule type="containsText" dxfId="3147" priority="3159" operator="containsText" text="Not yet due">
      <formula>NOT(ISERROR(SEARCH("Not yet due",G64)))</formula>
    </cfRule>
    <cfRule type="containsText" dxfId="3146" priority="3160" operator="containsText" text="Completed Behind Schedule">
      <formula>NOT(ISERROR(SEARCH("Completed Behind Schedule",G64)))</formula>
    </cfRule>
    <cfRule type="containsText" dxfId="3145" priority="3161" operator="containsText" text="Off Target">
      <formula>NOT(ISERROR(SEARCH("Off Target",G64)))</formula>
    </cfRule>
    <cfRule type="containsText" dxfId="3144" priority="3162" operator="containsText" text="In Danger of Falling Behind Target">
      <formula>NOT(ISERROR(SEARCH("In Danger of Falling Behind Target",G64)))</formula>
    </cfRule>
    <cfRule type="containsText" dxfId="3143" priority="3163" operator="containsText" text="On Track to be Achieved">
      <formula>NOT(ISERROR(SEARCH("On Track to be Achieved",G64)))</formula>
    </cfRule>
    <cfRule type="containsText" dxfId="3142" priority="3164" operator="containsText" text="Fully Achieved">
      <formula>NOT(ISERROR(SEARCH("Fully Achieved",G64)))</formula>
    </cfRule>
    <cfRule type="containsText" dxfId="3141" priority="3165" operator="containsText" text="Fully Achieved">
      <formula>NOT(ISERROR(SEARCH("Fully Achieved",G64)))</formula>
    </cfRule>
    <cfRule type="containsText" dxfId="3140" priority="3166" operator="containsText" text="Fully Achieved">
      <formula>NOT(ISERROR(SEARCH("Fully Achieved",G64)))</formula>
    </cfRule>
    <cfRule type="containsText" dxfId="3139" priority="3167" operator="containsText" text="Deferred">
      <formula>NOT(ISERROR(SEARCH("Deferred",G64)))</formula>
    </cfRule>
    <cfRule type="containsText" dxfId="3138" priority="3168" operator="containsText" text="Deleted">
      <formula>NOT(ISERROR(SEARCH("Deleted",G64)))</formula>
    </cfRule>
    <cfRule type="containsText" dxfId="3137" priority="3169" operator="containsText" text="In Danger of Falling Behind Target">
      <formula>NOT(ISERROR(SEARCH("In Danger of Falling Behind Target",G64)))</formula>
    </cfRule>
    <cfRule type="containsText" dxfId="3136" priority="3170" operator="containsText" text="Not yet due">
      <formula>NOT(ISERROR(SEARCH("Not yet due",G64)))</formula>
    </cfRule>
    <cfRule type="containsText" dxfId="3135" priority="3171" operator="containsText" text="Update not Provided">
      <formula>NOT(ISERROR(SEARCH("Update not Provided",G64)))</formula>
    </cfRule>
  </conditionalFormatting>
  <conditionalFormatting sqref="G71">
    <cfRule type="containsText" dxfId="3134" priority="3100" operator="containsText" text="On track to be achieved">
      <formula>NOT(ISERROR(SEARCH("On track to be achieved",G71)))</formula>
    </cfRule>
    <cfRule type="containsText" dxfId="3133" priority="3101" operator="containsText" text="Deferred">
      <formula>NOT(ISERROR(SEARCH("Deferred",G71)))</formula>
    </cfRule>
    <cfRule type="containsText" dxfId="3132" priority="3102" operator="containsText" text="Deleted">
      <formula>NOT(ISERROR(SEARCH("Deleted",G71)))</formula>
    </cfRule>
    <cfRule type="containsText" dxfId="3131" priority="3103" operator="containsText" text="In Danger of Falling Behind Target">
      <formula>NOT(ISERROR(SEARCH("In Danger of Falling Behind Target",G71)))</formula>
    </cfRule>
    <cfRule type="containsText" dxfId="3130" priority="3104" operator="containsText" text="Not yet due">
      <formula>NOT(ISERROR(SEARCH("Not yet due",G71)))</formula>
    </cfRule>
    <cfRule type="containsText" dxfId="3129" priority="3105" operator="containsText" text="Update not Provided">
      <formula>NOT(ISERROR(SEARCH("Update not Provided",G71)))</formula>
    </cfRule>
    <cfRule type="containsText" dxfId="3128" priority="3106" operator="containsText" text="Not yet due">
      <formula>NOT(ISERROR(SEARCH("Not yet due",G71)))</formula>
    </cfRule>
    <cfRule type="containsText" dxfId="3127" priority="3107" operator="containsText" text="Completed Behind Schedule">
      <formula>NOT(ISERROR(SEARCH("Completed Behind Schedule",G71)))</formula>
    </cfRule>
    <cfRule type="containsText" dxfId="3126" priority="3108" operator="containsText" text="Off Target">
      <formula>NOT(ISERROR(SEARCH("Off Target",G71)))</formula>
    </cfRule>
    <cfRule type="containsText" dxfId="3125" priority="3109" operator="containsText" text="On Track to be Achieved">
      <formula>NOT(ISERROR(SEARCH("On Track to be Achieved",G71)))</formula>
    </cfRule>
    <cfRule type="containsText" dxfId="3124" priority="3110" operator="containsText" text="Fully Achieved">
      <formula>NOT(ISERROR(SEARCH("Fully Achieved",G71)))</formula>
    </cfRule>
    <cfRule type="containsText" dxfId="3123" priority="3111" operator="containsText" text="Not yet due">
      <formula>NOT(ISERROR(SEARCH("Not yet due",G71)))</formula>
    </cfRule>
    <cfRule type="containsText" dxfId="3122" priority="3112" operator="containsText" text="Not Yet Due">
      <formula>NOT(ISERROR(SEARCH("Not Yet Due",G71)))</formula>
    </cfRule>
    <cfRule type="containsText" dxfId="3121" priority="3113" operator="containsText" text="Deferred">
      <formula>NOT(ISERROR(SEARCH("Deferred",G71)))</formula>
    </cfRule>
    <cfRule type="containsText" dxfId="3120" priority="3114" operator="containsText" text="Deleted">
      <formula>NOT(ISERROR(SEARCH("Deleted",G71)))</formula>
    </cfRule>
    <cfRule type="containsText" dxfId="3119" priority="3115" operator="containsText" text="In Danger of Falling Behind Target">
      <formula>NOT(ISERROR(SEARCH("In Danger of Falling Behind Target",G71)))</formula>
    </cfRule>
    <cfRule type="containsText" dxfId="3118" priority="3116" operator="containsText" text="Not yet due">
      <formula>NOT(ISERROR(SEARCH("Not yet due",G71)))</formula>
    </cfRule>
    <cfRule type="containsText" dxfId="3117" priority="3117" operator="containsText" text="Completed Behind Schedule">
      <formula>NOT(ISERROR(SEARCH("Completed Behind Schedule",G71)))</formula>
    </cfRule>
    <cfRule type="containsText" dxfId="3116" priority="3118" operator="containsText" text="Off Target">
      <formula>NOT(ISERROR(SEARCH("Off Target",G71)))</formula>
    </cfRule>
    <cfRule type="containsText" dxfId="3115" priority="3119" operator="containsText" text="In Danger of Falling Behind Target">
      <formula>NOT(ISERROR(SEARCH("In Danger of Falling Behind Target",G71)))</formula>
    </cfRule>
    <cfRule type="containsText" dxfId="3114" priority="3120" operator="containsText" text="On Track to be Achieved">
      <formula>NOT(ISERROR(SEARCH("On Track to be Achieved",G71)))</formula>
    </cfRule>
    <cfRule type="containsText" dxfId="3113" priority="3121" operator="containsText" text="Fully Achieved">
      <formula>NOT(ISERROR(SEARCH("Fully Achieved",G71)))</formula>
    </cfRule>
    <cfRule type="containsText" dxfId="3112" priority="3122" operator="containsText" text="Update not Provided">
      <formula>NOT(ISERROR(SEARCH("Update not Provided",G71)))</formula>
    </cfRule>
    <cfRule type="containsText" dxfId="3111" priority="3123" operator="containsText" text="Not yet due">
      <formula>NOT(ISERROR(SEARCH("Not yet due",G71)))</formula>
    </cfRule>
    <cfRule type="containsText" dxfId="3110" priority="3124" operator="containsText" text="Completed Behind Schedule">
      <formula>NOT(ISERROR(SEARCH("Completed Behind Schedule",G71)))</formula>
    </cfRule>
    <cfRule type="containsText" dxfId="3109" priority="3125" operator="containsText" text="Off Target">
      <formula>NOT(ISERROR(SEARCH("Off Target",G71)))</formula>
    </cfRule>
    <cfRule type="containsText" dxfId="3108" priority="3126" operator="containsText" text="In Danger of Falling Behind Target">
      <formula>NOT(ISERROR(SEARCH("In Danger of Falling Behind Target",G71)))</formula>
    </cfRule>
    <cfRule type="containsText" dxfId="3107" priority="3127" operator="containsText" text="On Track to be Achieved">
      <formula>NOT(ISERROR(SEARCH("On Track to be Achieved",G71)))</formula>
    </cfRule>
    <cfRule type="containsText" dxfId="3106" priority="3128" operator="containsText" text="Fully Achieved">
      <formula>NOT(ISERROR(SEARCH("Fully Achieved",G71)))</formula>
    </cfRule>
    <cfRule type="containsText" dxfId="3105" priority="3129" operator="containsText" text="Fully Achieved">
      <formula>NOT(ISERROR(SEARCH("Fully Achieved",G71)))</formula>
    </cfRule>
    <cfRule type="containsText" dxfId="3104" priority="3130" operator="containsText" text="Fully Achieved">
      <formula>NOT(ISERROR(SEARCH("Fully Achieved",G71)))</formula>
    </cfRule>
    <cfRule type="containsText" dxfId="3103" priority="3131" operator="containsText" text="Deferred">
      <formula>NOT(ISERROR(SEARCH("Deferred",G71)))</formula>
    </cfRule>
    <cfRule type="containsText" dxfId="3102" priority="3132" operator="containsText" text="Deleted">
      <formula>NOT(ISERROR(SEARCH("Deleted",G71)))</formula>
    </cfRule>
    <cfRule type="containsText" dxfId="3101" priority="3133" operator="containsText" text="In Danger of Falling Behind Target">
      <formula>NOT(ISERROR(SEARCH("In Danger of Falling Behind Target",G71)))</formula>
    </cfRule>
    <cfRule type="containsText" dxfId="3100" priority="3134" operator="containsText" text="Not yet due">
      <formula>NOT(ISERROR(SEARCH("Not yet due",G71)))</formula>
    </cfRule>
    <cfRule type="containsText" dxfId="3099" priority="3135" operator="containsText" text="Update not Provided">
      <formula>NOT(ISERROR(SEARCH("Update not Provided",G71)))</formula>
    </cfRule>
  </conditionalFormatting>
  <conditionalFormatting sqref="G71">
    <cfRule type="containsText" dxfId="3098" priority="3064" operator="containsText" text="On track to be achieved">
      <formula>NOT(ISERROR(SEARCH("On track to be achieved",G71)))</formula>
    </cfRule>
    <cfRule type="containsText" dxfId="3097" priority="3065" operator="containsText" text="Deferred">
      <formula>NOT(ISERROR(SEARCH("Deferred",G71)))</formula>
    </cfRule>
    <cfRule type="containsText" dxfId="3096" priority="3066" operator="containsText" text="Deleted">
      <formula>NOT(ISERROR(SEARCH("Deleted",G71)))</formula>
    </cfRule>
    <cfRule type="containsText" dxfId="3095" priority="3067" operator="containsText" text="In Danger of Falling Behind Target">
      <formula>NOT(ISERROR(SEARCH("In Danger of Falling Behind Target",G71)))</formula>
    </cfRule>
    <cfRule type="containsText" dxfId="3094" priority="3068" operator="containsText" text="Not yet due">
      <formula>NOT(ISERROR(SEARCH("Not yet due",G71)))</formula>
    </cfRule>
    <cfRule type="containsText" dxfId="3093" priority="3069" operator="containsText" text="Update not Provided">
      <formula>NOT(ISERROR(SEARCH("Update not Provided",G71)))</formula>
    </cfRule>
    <cfRule type="containsText" dxfId="3092" priority="3070" operator="containsText" text="Not yet due">
      <formula>NOT(ISERROR(SEARCH("Not yet due",G71)))</formula>
    </cfRule>
    <cfRule type="containsText" dxfId="3091" priority="3071" operator="containsText" text="Completed Behind Schedule">
      <formula>NOT(ISERROR(SEARCH("Completed Behind Schedule",G71)))</formula>
    </cfRule>
    <cfRule type="containsText" dxfId="3090" priority="3072" operator="containsText" text="Off Target">
      <formula>NOT(ISERROR(SEARCH("Off Target",G71)))</formula>
    </cfRule>
    <cfRule type="containsText" dxfId="3089" priority="3073" operator="containsText" text="On Track to be Achieved">
      <formula>NOT(ISERROR(SEARCH("On Track to be Achieved",G71)))</formula>
    </cfRule>
    <cfRule type="containsText" dxfId="3088" priority="3074" operator="containsText" text="Fully Achieved">
      <formula>NOT(ISERROR(SEARCH("Fully Achieved",G71)))</formula>
    </cfRule>
    <cfRule type="containsText" dxfId="3087" priority="3075" operator="containsText" text="Not yet due">
      <formula>NOT(ISERROR(SEARCH("Not yet due",G71)))</formula>
    </cfRule>
    <cfRule type="containsText" dxfId="3086" priority="3076" operator="containsText" text="Not Yet Due">
      <formula>NOT(ISERROR(SEARCH("Not Yet Due",G71)))</formula>
    </cfRule>
    <cfRule type="containsText" dxfId="3085" priority="3077" operator="containsText" text="Deferred">
      <formula>NOT(ISERROR(SEARCH("Deferred",G71)))</formula>
    </cfRule>
    <cfRule type="containsText" dxfId="3084" priority="3078" operator="containsText" text="Deleted">
      <formula>NOT(ISERROR(SEARCH("Deleted",G71)))</formula>
    </cfRule>
    <cfRule type="containsText" dxfId="3083" priority="3079" operator="containsText" text="In Danger of Falling Behind Target">
      <formula>NOT(ISERROR(SEARCH("In Danger of Falling Behind Target",G71)))</formula>
    </cfRule>
    <cfRule type="containsText" dxfId="3082" priority="3080" operator="containsText" text="Not yet due">
      <formula>NOT(ISERROR(SEARCH("Not yet due",G71)))</formula>
    </cfRule>
    <cfRule type="containsText" dxfId="3081" priority="3081" operator="containsText" text="Completed Behind Schedule">
      <formula>NOT(ISERROR(SEARCH("Completed Behind Schedule",G71)))</formula>
    </cfRule>
    <cfRule type="containsText" dxfId="3080" priority="3082" operator="containsText" text="Off Target">
      <formula>NOT(ISERROR(SEARCH("Off Target",G71)))</formula>
    </cfRule>
    <cfRule type="containsText" dxfId="3079" priority="3083" operator="containsText" text="In Danger of Falling Behind Target">
      <formula>NOT(ISERROR(SEARCH("In Danger of Falling Behind Target",G71)))</formula>
    </cfRule>
    <cfRule type="containsText" dxfId="3078" priority="3084" operator="containsText" text="On Track to be Achieved">
      <formula>NOT(ISERROR(SEARCH("On Track to be Achieved",G71)))</formula>
    </cfRule>
    <cfRule type="containsText" dxfId="3077" priority="3085" operator="containsText" text="Fully Achieved">
      <formula>NOT(ISERROR(SEARCH("Fully Achieved",G71)))</formula>
    </cfRule>
    <cfRule type="containsText" dxfId="3076" priority="3086" operator="containsText" text="Update not Provided">
      <formula>NOT(ISERROR(SEARCH("Update not Provided",G71)))</formula>
    </cfRule>
    <cfRule type="containsText" dxfId="3075" priority="3087" operator="containsText" text="Not yet due">
      <formula>NOT(ISERROR(SEARCH("Not yet due",G71)))</formula>
    </cfRule>
    <cfRule type="containsText" dxfId="3074" priority="3088" operator="containsText" text="Completed Behind Schedule">
      <formula>NOT(ISERROR(SEARCH("Completed Behind Schedule",G71)))</formula>
    </cfRule>
    <cfRule type="containsText" dxfId="3073" priority="3089" operator="containsText" text="Off Target">
      <formula>NOT(ISERROR(SEARCH("Off Target",G71)))</formula>
    </cfRule>
    <cfRule type="containsText" dxfId="3072" priority="3090" operator="containsText" text="In Danger of Falling Behind Target">
      <formula>NOT(ISERROR(SEARCH("In Danger of Falling Behind Target",G71)))</formula>
    </cfRule>
    <cfRule type="containsText" dxfId="3071" priority="3091" operator="containsText" text="On Track to be Achieved">
      <formula>NOT(ISERROR(SEARCH("On Track to be Achieved",G71)))</formula>
    </cfRule>
    <cfRule type="containsText" dxfId="3070" priority="3092" operator="containsText" text="Fully Achieved">
      <formula>NOT(ISERROR(SEARCH("Fully Achieved",G71)))</formula>
    </cfRule>
    <cfRule type="containsText" dxfId="3069" priority="3093" operator="containsText" text="Fully Achieved">
      <formula>NOT(ISERROR(SEARCH("Fully Achieved",G71)))</formula>
    </cfRule>
    <cfRule type="containsText" dxfId="3068" priority="3094" operator="containsText" text="Fully Achieved">
      <formula>NOT(ISERROR(SEARCH("Fully Achieved",G71)))</formula>
    </cfRule>
    <cfRule type="containsText" dxfId="3067" priority="3095" operator="containsText" text="Deferred">
      <formula>NOT(ISERROR(SEARCH("Deferred",G71)))</formula>
    </cfRule>
    <cfRule type="containsText" dxfId="3066" priority="3096" operator="containsText" text="Deleted">
      <formula>NOT(ISERROR(SEARCH("Deleted",G71)))</formula>
    </cfRule>
    <cfRule type="containsText" dxfId="3065" priority="3097" operator="containsText" text="In Danger of Falling Behind Target">
      <formula>NOT(ISERROR(SEARCH("In Danger of Falling Behind Target",G71)))</formula>
    </cfRule>
    <cfRule type="containsText" dxfId="3064" priority="3098" operator="containsText" text="Not yet due">
      <formula>NOT(ISERROR(SEARCH("Not yet due",G71)))</formula>
    </cfRule>
    <cfRule type="containsText" dxfId="3063" priority="3099" operator="containsText" text="Update not Provided">
      <formula>NOT(ISERROR(SEARCH("Update not Provided",G71)))</formula>
    </cfRule>
  </conditionalFormatting>
  <conditionalFormatting sqref="G71">
    <cfRule type="containsText" dxfId="3062" priority="3028" operator="containsText" text="On track to be achieved">
      <formula>NOT(ISERROR(SEARCH("On track to be achieved",G71)))</formula>
    </cfRule>
    <cfRule type="containsText" dxfId="3061" priority="3029" operator="containsText" text="Deferred">
      <formula>NOT(ISERROR(SEARCH("Deferred",G71)))</formula>
    </cfRule>
    <cfRule type="containsText" dxfId="3060" priority="3030" operator="containsText" text="Deleted">
      <formula>NOT(ISERROR(SEARCH("Deleted",G71)))</formula>
    </cfRule>
    <cfRule type="containsText" dxfId="3059" priority="3031" operator="containsText" text="In Danger of Falling Behind Target">
      <formula>NOT(ISERROR(SEARCH("In Danger of Falling Behind Target",G71)))</formula>
    </cfRule>
    <cfRule type="containsText" dxfId="3058" priority="3032" operator="containsText" text="Not yet due">
      <formula>NOT(ISERROR(SEARCH("Not yet due",G71)))</formula>
    </cfRule>
    <cfRule type="containsText" dxfId="3057" priority="3033" operator="containsText" text="Update not Provided">
      <formula>NOT(ISERROR(SEARCH("Update not Provided",G71)))</formula>
    </cfRule>
    <cfRule type="containsText" dxfId="3056" priority="3034" operator="containsText" text="Not yet due">
      <formula>NOT(ISERROR(SEARCH("Not yet due",G71)))</formula>
    </cfRule>
    <cfRule type="containsText" dxfId="3055" priority="3035" operator="containsText" text="Completed Behind Schedule">
      <formula>NOT(ISERROR(SEARCH("Completed Behind Schedule",G71)))</formula>
    </cfRule>
    <cfRule type="containsText" dxfId="3054" priority="3036" operator="containsText" text="Off Target">
      <formula>NOT(ISERROR(SEARCH("Off Target",G71)))</formula>
    </cfRule>
    <cfRule type="containsText" dxfId="3053" priority="3037" operator="containsText" text="On Track to be Achieved">
      <formula>NOT(ISERROR(SEARCH("On Track to be Achieved",G71)))</formula>
    </cfRule>
    <cfRule type="containsText" dxfId="3052" priority="3038" operator="containsText" text="Fully Achieved">
      <formula>NOT(ISERROR(SEARCH("Fully Achieved",G71)))</formula>
    </cfRule>
    <cfRule type="containsText" dxfId="3051" priority="3039" operator="containsText" text="Not yet due">
      <formula>NOT(ISERROR(SEARCH("Not yet due",G71)))</formula>
    </cfRule>
    <cfRule type="containsText" dxfId="3050" priority="3040" operator="containsText" text="Not Yet Due">
      <formula>NOT(ISERROR(SEARCH("Not Yet Due",G71)))</formula>
    </cfRule>
    <cfRule type="containsText" dxfId="3049" priority="3041" operator="containsText" text="Deferred">
      <formula>NOT(ISERROR(SEARCH("Deferred",G71)))</formula>
    </cfRule>
    <cfRule type="containsText" dxfId="3048" priority="3042" operator="containsText" text="Deleted">
      <formula>NOT(ISERROR(SEARCH("Deleted",G71)))</formula>
    </cfRule>
    <cfRule type="containsText" dxfId="3047" priority="3043" operator="containsText" text="In Danger of Falling Behind Target">
      <formula>NOT(ISERROR(SEARCH("In Danger of Falling Behind Target",G71)))</formula>
    </cfRule>
    <cfRule type="containsText" dxfId="3046" priority="3044" operator="containsText" text="Not yet due">
      <formula>NOT(ISERROR(SEARCH("Not yet due",G71)))</formula>
    </cfRule>
    <cfRule type="containsText" dxfId="3045" priority="3045" operator="containsText" text="Completed Behind Schedule">
      <formula>NOT(ISERROR(SEARCH("Completed Behind Schedule",G71)))</formula>
    </cfRule>
    <cfRule type="containsText" dxfId="3044" priority="3046" operator="containsText" text="Off Target">
      <formula>NOT(ISERROR(SEARCH("Off Target",G71)))</formula>
    </cfRule>
    <cfRule type="containsText" dxfId="3043" priority="3047" operator="containsText" text="In Danger of Falling Behind Target">
      <formula>NOT(ISERROR(SEARCH("In Danger of Falling Behind Target",G71)))</formula>
    </cfRule>
    <cfRule type="containsText" dxfId="3042" priority="3048" operator="containsText" text="On Track to be Achieved">
      <formula>NOT(ISERROR(SEARCH("On Track to be Achieved",G71)))</formula>
    </cfRule>
    <cfRule type="containsText" dxfId="3041" priority="3049" operator="containsText" text="Fully Achieved">
      <formula>NOT(ISERROR(SEARCH("Fully Achieved",G71)))</formula>
    </cfRule>
    <cfRule type="containsText" dxfId="3040" priority="3050" operator="containsText" text="Update not Provided">
      <formula>NOT(ISERROR(SEARCH("Update not Provided",G71)))</formula>
    </cfRule>
    <cfRule type="containsText" dxfId="3039" priority="3051" operator="containsText" text="Not yet due">
      <formula>NOT(ISERROR(SEARCH("Not yet due",G71)))</formula>
    </cfRule>
    <cfRule type="containsText" dxfId="3038" priority="3052" operator="containsText" text="Completed Behind Schedule">
      <formula>NOT(ISERROR(SEARCH("Completed Behind Schedule",G71)))</formula>
    </cfRule>
    <cfRule type="containsText" dxfId="3037" priority="3053" operator="containsText" text="Off Target">
      <formula>NOT(ISERROR(SEARCH("Off Target",G71)))</formula>
    </cfRule>
    <cfRule type="containsText" dxfId="3036" priority="3054" operator="containsText" text="In Danger of Falling Behind Target">
      <formula>NOT(ISERROR(SEARCH("In Danger of Falling Behind Target",G71)))</formula>
    </cfRule>
    <cfRule type="containsText" dxfId="3035" priority="3055" operator="containsText" text="On Track to be Achieved">
      <formula>NOT(ISERROR(SEARCH("On Track to be Achieved",G71)))</formula>
    </cfRule>
    <cfRule type="containsText" dxfId="3034" priority="3056" operator="containsText" text="Fully Achieved">
      <formula>NOT(ISERROR(SEARCH("Fully Achieved",G71)))</formula>
    </cfRule>
    <cfRule type="containsText" dxfId="3033" priority="3057" operator="containsText" text="Fully Achieved">
      <formula>NOT(ISERROR(SEARCH("Fully Achieved",G71)))</formula>
    </cfRule>
    <cfRule type="containsText" dxfId="3032" priority="3058" operator="containsText" text="Fully Achieved">
      <formula>NOT(ISERROR(SEARCH("Fully Achieved",G71)))</formula>
    </cfRule>
    <cfRule type="containsText" dxfId="3031" priority="3059" operator="containsText" text="Deferred">
      <formula>NOT(ISERROR(SEARCH("Deferred",G71)))</formula>
    </cfRule>
    <cfRule type="containsText" dxfId="3030" priority="3060" operator="containsText" text="Deleted">
      <formula>NOT(ISERROR(SEARCH("Deleted",G71)))</formula>
    </cfRule>
    <cfRule type="containsText" dxfId="3029" priority="3061" operator="containsText" text="In Danger of Falling Behind Target">
      <formula>NOT(ISERROR(SEARCH("In Danger of Falling Behind Target",G71)))</formula>
    </cfRule>
    <cfRule type="containsText" dxfId="3028" priority="3062" operator="containsText" text="Not yet due">
      <formula>NOT(ISERROR(SEARCH("Not yet due",G71)))</formula>
    </cfRule>
    <cfRule type="containsText" dxfId="3027" priority="3063" operator="containsText" text="Update not Provided">
      <formula>NOT(ISERROR(SEARCH("Update not Provided",G71)))</formula>
    </cfRule>
  </conditionalFormatting>
  <conditionalFormatting sqref="G72:G73">
    <cfRule type="containsText" dxfId="3026" priority="2992" operator="containsText" text="On track to be achieved">
      <formula>NOT(ISERROR(SEARCH("On track to be achieved",G72)))</formula>
    </cfRule>
    <cfRule type="containsText" dxfId="3025" priority="2993" operator="containsText" text="Deferred">
      <formula>NOT(ISERROR(SEARCH("Deferred",G72)))</formula>
    </cfRule>
    <cfRule type="containsText" dxfId="3024" priority="2994" operator="containsText" text="Deleted">
      <formula>NOT(ISERROR(SEARCH("Deleted",G72)))</formula>
    </cfRule>
    <cfRule type="containsText" dxfId="3023" priority="2995" operator="containsText" text="In Danger of Falling Behind Target">
      <formula>NOT(ISERROR(SEARCH("In Danger of Falling Behind Target",G72)))</formula>
    </cfRule>
    <cfRule type="containsText" dxfId="3022" priority="2996" operator="containsText" text="Not yet due">
      <formula>NOT(ISERROR(SEARCH("Not yet due",G72)))</formula>
    </cfRule>
    <cfRule type="containsText" dxfId="3021" priority="2997" operator="containsText" text="Update not Provided">
      <formula>NOT(ISERROR(SEARCH("Update not Provided",G72)))</formula>
    </cfRule>
    <cfRule type="containsText" dxfId="3020" priority="2998" operator="containsText" text="Not yet due">
      <formula>NOT(ISERROR(SEARCH("Not yet due",G72)))</formula>
    </cfRule>
    <cfRule type="containsText" dxfId="3019" priority="2999" operator="containsText" text="Completed Behind Schedule">
      <formula>NOT(ISERROR(SEARCH("Completed Behind Schedule",G72)))</formula>
    </cfRule>
    <cfRule type="containsText" dxfId="3018" priority="3000" operator="containsText" text="Off Target">
      <formula>NOT(ISERROR(SEARCH("Off Target",G72)))</formula>
    </cfRule>
    <cfRule type="containsText" dxfId="3017" priority="3001" operator="containsText" text="On Track to be Achieved">
      <formula>NOT(ISERROR(SEARCH("On Track to be Achieved",G72)))</formula>
    </cfRule>
    <cfRule type="containsText" dxfId="3016" priority="3002" operator="containsText" text="Fully Achieved">
      <formula>NOT(ISERROR(SEARCH("Fully Achieved",G72)))</formula>
    </cfRule>
    <cfRule type="containsText" dxfId="3015" priority="3003" operator="containsText" text="Not yet due">
      <formula>NOT(ISERROR(SEARCH("Not yet due",G72)))</formula>
    </cfRule>
    <cfRule type="containsText" dxfId="3014" priority="3004" operator="containsText" text="Not Yet Due">
      <formula>NOT(ISERROR(SEARCH("Not Yet Due",G72)))</formula>
    </cfRule>
    <cfRule type="containsText" dxfId="3013" priority="3005" operator="containsText" text="Deferred">
      <formula>NOT(ISERROR(SEARCH("Deferred",G72)))</formula>
    </cfRule>
    <cfRule type="containsText" dxfId="3012" priority="3006" operator="containsText" text="Deleted">
      <formula>NOT(ISERROR(SEARCH("Deleted",G72)))</formula>
    </cfRule>
    <cfRule type="containsText" dxfId="3011" priority="3007" operator="containsText" text="In Danger of Falling Behind Target">
      <formula>NOT(ISERROR(SEARCH("In Danger of Falling Behind Target",G72)))</formula>
    </cfRule>
    <cfRule type="containsText" dxfId="3010" priority="3008" operator="containsText" text="Not yet due">
      <formula>NOT(ISERROR(SEARCH("Not yet due",G72)))</formula>
    </cfRule>
    <cfRule type="containsText" dxfId="3009" priority="3009" operator="containsText" text="Completed Behind Schedule">
      <formula>NOT(ISERROR(SEARCH("Completed Behind Schedule",G72)))</formula>
    </cfRule>
    <cfRule type="containsText" dxfId="3008" priority="3010" operator="containsText" text="Off Target">
      <formula>NOT(ISERROR(SEARCH("Off Target",G72)))</formula>
    </cfRule>
    <cfRule type="containsText" dxfId="3007" priority="3011" operator="containsText" text="In Danger of Falling Behind Target">
      <formula>NOT(ISERROR(SEARCH("In Danger of Falling Behind Target",G72)))</formula>
    </cfRule>
    <cfRule type="containsText" dxfId="3006" priority="3012" operator="containsText" text="On Track to be Achieved">
      <formula>NOT(ISERROR(SEARCH("On Track to be Achieved",G72)))</formula>
    </cfRule>
    <cfRule type="containsText" dxfId="3005" priority="3013" operator="containsText" text="Fully Achieved">
      <formula>NOT(ISERROR(SEARCH("Fully Achieved",G72)))</formula>
    </cfRule>
    <cfRule type="containsText" dxfId="3004" priority="3014" operator="containsText" text="Update not Provided">
      <formula>NOT(ISERROR(SEARCH("Update not Provided",G72)))</formula>
    </cfRule>
    <cfRule type="containsText" dxfId="3003" priority="3015" operator="containsText" text="Not yet due">
      <formula>NOT(ISERROR(SEARCH("Not yet due",G72)))</formula>
    </cfRule>
    <cfRule type="containsText" dxfId="3002" priority="3016" operator="containsText" text="Completed Behind Schedule">
      <formula>NOT(ISERROR(SEARCH("Completed Behind Schedule",G72)))</formula>
    </cfRule>
    <cfRule type="containsText" dxfId="3001" priority="3017" operator="containsText" text="Off Target">
      <formula>NOT(ISERROR(SEARCH("Off Target",G72)))</formula>
    </cfRule>
    <cfRule type="containsText" dxfId="3000" priority="3018" operator="containsText" text="In Danger of Falling Behind Target">
      <formula>NOT(ISERROR(SEARCH("In Danger of Falling Behind Target",G72)))</formula>
    </cfRule>
    <cfRule type="containsText" dxfId="2999" priority="3019" operator="containsText" text="On Track to be Achieved">
      <formula>NOT(ISERROR(SEARCH("On Track to be Achieved",G72)))</formula>
    </cfRule>
    <cfRule type="containsText" dxfId="2998" priority="3020" operator="containsText" text="Fully Achieved">
      <formula>NOT(ISERROR(SEARCH("Fully Achieved",G72)))</formula>
    </cfRule>
    <cfRule type="containsText" dxfId="2997" priority="3021" operator="containsText" text="Fully Achieved">
      <formula>NOT(ISERROR(SEARCH("Fully Achieved",G72)))</formula>
    </cfRule>
    <cfRule type="containsText" dxfId="2996" priority="3022" operator="containsText" text="Fully Achieved">
      <formula>NOT(ISERROR(SEARCH("Fully Achieved",G72)))</formula>
    </cfRule>
    <cfRule type="containsText" dxfId="2995" priority="3023" operator="containsText" text="Deferred">
      <formula>NOT(ISERROR(SEARCH("Deferred",G72)))</formula>
    </cfRule>
    <cfRule type="containsText" dxfId="2994" priority="3024" operator="containsText" text="Deleted">
      <formula>NOT(ISERROR(SEARCH("Deleted",G72)))</formula>
    </cfRule>
    <cfRule type="containsText" dxfId="2993" priority="3025" operator="containsText" text="In Danger of Falling Behind Target">
      <formula>NOT(ISERROR(SEARCH("In Danger of Falling Behind Target",G72)))</formula>
    </cfRule>
    <cfRule type="containsText" dxfId="2992" priority="3026" operator="containsText" text="Not yet due">
      <formula>NOT(ISERROR(SEARCH("Not yet due",G72)))</formula>
    </cfRule>
    <cfRule type="containsText" dxfId="2991" priority="3027" operator="containsText" text="Update not Provided">
      <formula>NOT(ISERROR(SEARCH("Update not Provided",G72)))</formula>
    </cfRule>
  </conditionalFormatting>
  <conditionalFormatting sqref="G72:G73">
    <cfRule type="containsText" dxfId="2990" priority="2956" operator="containsText" text="On track to be achieved">
      <formula>NOT(ISERROR(SEARCH("On track to be achieved",G72)))</formula>
    </cfRule>
    <cfRule type="containsText" dxfId="2989" priority="2957" operator="containsText" text="Deferred">
      <formula>NOT(ISERROR(SEARCH("Deferred",G72)))</formula>
    </cfRule>
    <cfRule type="containsText" dxfId="2988" priority="2958" operator="containsText" text="Deleted">
      <formula>NOT(ISERROR(SEARCH("Deleted",G72)))</formula>
    </cfRule>
    <cfRule type="containsText" dxfId="2987" priority="2959" operator="containsText" text="In Danger of Falling Behind Target">
      <formula>NOT(ISERROR(SEARCH("In Danger of Falling Behind Target",G72)))</formula>
    </cfRule>
    <cfRule type="containsText" dxfId="2986" priority="2960" operator="containsText" text="Not yet due">
      <formula>NOT(ISERROR(SEARCH("Not yet due",G72)))</formula>
    </cfRule>
    <cfRule type="containsText" dxfId="2985" priority="2961" operator="containsText" text="Update not Provided">
      <formula>NOT(ISERROR(SEARCH("Update not Provided",G72)))</formula>
    </cfRule>
    <cfRule type="containsText" dxfId="2984" priority="2962" operator="containsText" text="Not yet due">
      <formula>NOT(ISERROR(SEARCH("Not yet due",G72)))</formula>
    </cfRule>
    <cfRule type="containsText" dxfId="2983" priority="2963" operator="containsText" text="Completed Behind Schedule">
      <formula>NOT(ISERROR(SEARCH("Completed Behind Schedule",G72)))</formula>
    </cfRule>
    <cfRule type="containsText" dxfId="2982" priority="2964" operator="containsText" text="Off Target">
      <formula>NOT(ISERROR(SEARCH("Off Target",G72)))</formula>
    </cfRule>
    <cfRule type="containsText" dxfId="2981" priority="2965" operator="containsText" text="On Track to be Achieved">
      <formula>NOT(ISERROR(SEARCH("On Track to be Achieved",G72)))</formula>
    </cfRule>
    <cfRule type="containsText" dxfId="2980" priority="2966" operator="containsText" text="Fully Achieved">
      <formula>NOT(ISERROR(SEARCH("Fully Achieved",G72)))</formula>
    </cfRule>
    <cfRule type="containsText" dxfId="2979" priority="2967" operator="containsText" text="Not yet due">
      <formula>NOT(ISERROR(SEARCH("Not yet due",G72)))</formula>
    </cfRule>
    <cfRule type="containsText" dxfId="2978" priority="2968" operator="containsText" text="Not Yet Due">
      <formula>NOT(ISERROR(SEARCH("Not Yet Due",G72)))</formula>
    </cfRule>
    <cfRule type="containsText" dxfId="2977" priority="2969" operator="containsText" text="Deferred">
      <formula>NOT(ISERROR(SEARCH("Deferred",G72)))</formula>
    </cfRule>
    <cfRule type="containsText" dxfId="2976" priority="2970" operator="containsText" text="Deleted">
      <formula>NOT(ISERROR(SEARCH("Deleted",G72)))</formula>
    </cfRule>
    <cfRule type="containsText" dxfId="2975" priority="2971" operator="containsText" text="In Danger of Falling Behind Target">
      <formula>NOT(ISERROR(SEARCH("In Danger of Falling Behind Target",G72)))</formula>
    </cfRule>
    <cfRule type="containsText" dxfId="2974" priority="2972" operator="containsText" text="Not yet due">
      <formula>NOT(ISERROR(SEARCH("Not yet due",G72)))</formula>
    </cfRule>
    <cfRule type="containsText" dxfId="2973" priority="2973" operator="containsText" text="Completed Behind Schedule">
      <formula>NOT(ISERROR(SEARCH("Completed Behind Schedule",G72)))</formula>
    </cfRule>
    <cfRule type="containsText" dxfId="2972" priority="2974" operator="containsText" text="Off Target">
      <formula>NOT(ISERROR(SEARCH("Off Target",G72)))</formula>
    </cfRule>
    <cfRule type="containsText" dxfId="2971" priority="2975" operator="containsText" text="In Danger of Falling Behind Target">
      <formula>NOT(ISERROR(SEARCH("In Danger of Falling Behind Target",G72)))</formula>
    </cfRule>
    <cfRule type="containsText" dxfId="2970" priority="2976" operator="containsText" text="On Track to be Achieved">
      <formula>NOT(ISERROR(SEARCH("On Track to be Achieved",G72)))</formula>
    </cfRule>
    <cfRule type="containsText" dxfId="2969" priority="2977" operator="containsText" text="Fully Achieved">
      <formula>NOT(ISERROR(SEARCH("Fully Achieved",G72)))</formula>
    </cfRule>
    <cfRule type="containsText" dxfId="2968" priority="2978" operator="containsText" text="Update not Provided">
      <formula>NOT(ISERROR(SEARCH("Update not Provided",G72)))</formula>
    </cfRule>
    <cfRule type="containsText" dxfId="2967" priority="2979" operator="containsText" text="Not yet due">
      <formula>NOT(ISERROR(SEARCH("Not yet due",G72)))</formula>
    </cfRule>
    <cfRule type="containsText" dxfId="2966" priority="2980" operator="containsText" text="Completed Behind Schedule">
      <formula>NOT(ISERROR(SEARCH("Completed Behind Schedule",G72)))</formula>
    </cfRule>
    <cfRule type="containsText" dxfId="2965" priority="2981" operator="containsText" text="Off Target">
      <formula>NOT(ISERROR(SEARCH("Off Target",G72)))</formula>
    </cfRule>
    <cfRule type="containsText" dxfId="2964" priority="2982" operator="containsText" text="In Danger of Falling Behind Target">
      <formula>NOT(ISERROR(SEARCH("In Danger of Falling Behind Target",G72)))</formula>
    </cfRule>
    <cfRule type="containsText" dxfId="2963" priority="2983" operator="containsText" text="On Track to be Achieved">
      <formula>NOT(ISERROR(SEARCH("On Track to be Achieved",G72)))</formula>
    </cfRule>
    <cfRule type="containsText" dxfId="2962" priority="2984" operator="containsText" text="Fully Achieved">
      <formula>NOT(ISERROR(SEARCH("Fully Achieved",G72)))</formula>
    </cfRule>
    <cfRule type="containsText" dxfId="2961" priority="2985" operator="containsText" text="Fully Achieved">
      <formula>NOT(ISERROR(SEARCH("Fully Achieved",G72)))</formula>
    </cfRule>
    <cfRule type="containsText" dxfId="2960" priority="2986" operator="containsText" text="Fully Achieved">
      <formula>NOT(ISERROR(SEARCH("Fully Achieved",G72)))</formula>
    </cfRule>
    <cfRule type="containsText" dxfId="2959" priority="2987" operator="containsText" text="Deferred">
      <formula>NOT(ISERROR(SEARCH("Deferred",G72)))</formula>
    </cfRule>
    <cfRule type="containsText" dxfId="2958" priority="2988" operator="containsText" text="Deleted">
      <formula>NOT(ISERROR(SEARCH("Deleted",G72)))</formula>
    </cfRule>
    <cfRule type="containsText" dxfId="2957" priority="2989" operator="containsText" text="In Danger of Falling Behind Target">
      <formula>NOT(ISERROR(SEARCH("In Danger of Falling Behind Target",G72)))</formula>
    </cfRule>
    <cfRule type="containsText" dxfId="2956" priority="2990" operator="containsText" text="Not yet due">
      <formula>NOT(ISERROR(SEARCH("Not yet due",G72)))</formula>
    </cfRule>
    <cfRule type="containsText" dxfId="2955" priority="2991" operator="containsText" text="Update not Provided">
      <formula>NOT(ISERROR(SEARCH("Update not Provided",G72)))</formula>
    </cfRule>
  </conditionalFormatting>
  <conditionalFormatting sqref="G72:G73">
    <cfRule type="containsText" dxfId="2954" priority="2920" operator="containsText" text="On track to be achieved">
      <formula>NOT(ISERROR(SEARCH("On track to be achieved",G72)))</formula>
    </cfRule>
    <cfRule type="containsText" dxfId="2953" priority="2921" operator="containsText" text="Deferred">
      <formula>NOT(ISERROR(SEARCH("Deferred",G72)))</formula>
    </cfRule>
    <cfRule type="containsText" dxfId="2952" priority="2922" operator="containsText" text="Deleted">
      <formula>NOT(ISERROR(SEARCH("Deleted",G72)))</formula>
    </cfRule>
    <cfRule type="containsText" dxfId="2951" priority="2923" operator="containsText" text="In Danger of Falling Behind Target">
      <formula>NOT(ISERROR(SEARCH("In Danger of Falling Behind Target",G72)))</formula>
    </cfRule>
    <cfRule type="containsText" dxfId="2950" priority="2924" operator="containsText" text="Not yet due">
      <formula>NOT(ISERROR(SEARCH("Not yet due",G72)))</formula>
    </cfRule>
    <cfRule type="containsText" dxfId="2949" priority="2925" operator="containsText" text="Update not Provided">
      <formula>NOT(ISERROR(SEARCH("Update not Provided",G72)))</formula>
    </cfRule>
    <cfRule type="containsText" dxfId="2948" priority="2926" operator="containsText" text="Not yet due">
      <formula>NOT(ISERROR(SEARCH("Not yet due",G72)))</formula>
    </cfRule>
    <cfRule type="containsText" dxfId="2947" priority="2927" operator="containsText" text="Completed Behind Schedule">
      <formula>NOT(ISERROR(SEARCH("Completed Behind Schedule",G72)))</formula>
    </cfRule>
    <cfRule type="containsText" dxfId="2946" priority="2928" operator="containsText" text="Off Target">
      <formula>NOT(ISERROR(SEARCH("Off Target",G72)))</formula>
    </cfRule>
    <cfRule type="containsText" dxfId="2945" priority="2929" operator="containsText" text="On Track to be Achieved">
      <formula>NOT(ISERROR(SEARCH("On Track to be Achieved",G72)))</formula>
    </cfRule>
    <cfRule type="containsText" dxfId="2944" priority="2930" operator="containsText" text="Fully Achieved">
      <formula>NOT(ISERROR(SEARCH("Fully Achieved",G72)))</formula>
    </cfRule>
    <cfRule type="containsText" dxfId="2943" priority="2931" operator="containsText" text="Not yet due">
      <formula>NOT(ISERROR(SEARCH("Not yet due",G72)))</formula>
    </cfRule>
    <cfRule type="containsText" dxfId="2942" priority="2932" operator="containsText" text="Not Yet Due">
      <formula>NOT(ISERROR(SEARCH("Not Yet Due",G72)))</formula>
    </cfRule>
    <cfRule type="containsText" dxfId="2941" priority="2933" operator="containsText" text="Deferred">
      <formula>NOT(ISERROR(SEARCH("Deferred",G72)))</formula>
    </cfRule>
    <cfRule type="containsText" dxfId="2940" priority="2934" operator="containsText" text="Deleted">
      <formula>NOT(ISERROR(SEARCH("Deleted",G72)))</formula>
    </cfRule>
    <cfRule type="containsText" dxfId="2939" priority="2935" operator="containsText" text="In Danger of Falling Behind Target">
      <formula>NOT(ISERROR(SEARCH("In Danger of Falling Behind Target",G72)))</formula>
    </cfRule>
    <cfRule type="containsText" dxfId="2938" priority="2936" operator="containsText" text="Not yet due">
      <formula>NOT(ISERROR(SEARCH("Not yet due",G72)))</formula>
    </cfRule>
    <cfRule type="containsText" dxfId="2937" priority="2937" operator="containsText" text="Completed Behind Schedule">
      <formula>NOT(ISERROR(SEARCH("Completed Behind Schedule",G72)))</formula>
    </cfRule>
    <cfRule type="containsText" dxfId="2936" priority="2938" operator="containsText" text="Off Target">
      <formula>NOT(ISERROR(SEARCH("Off Target",G72)))</formula>
    </cfRule>
    <cfRule type="containsText" dxfId="2935" priority="2939" operator="containsText" text="In Danger of Falling Behind Target">
      <formula>NOT(ISERROR(SEARCH("In Danger of Falling Behind Target",G72)))</formula>
    </cfRule>
    <cfRule type="containsText" dxfId="2934" priority="2940" operator="containsText" text="On Track to be Achieved">
      <formula>NOT(ISERROR(SEARCH("On Track to be Achieved",G72)))</formula>
    </cfRule>
    <cfRule type="containsText" dxfId="2933" priority="2941" operator="containsText" text="Fully Achieved">
      <formula>NOT(ISERROR(SEARCH("Fully Achieved",G72)))</formula>
    </cfRule>
    <cfRule type="containsText" dxfId="2932" priority="2942" operator="containsText" text="Update not Provided">
      <formula>NOT(ISERROR(SEARCH("Update not Provided",G72)))</formula>
    </cfRule>
    <cfRule type="containsText" dxfId="2931" priority="2943" operator="containsText" text="Not yet due">
      <formula>NOT(ISERROR(SEARCH("Not yet due",G72)))</formula>
    </cfRule>
    <cfRule type="containsText" dxfId="2930" priority="2944" operator="containsText" text="Completed Behind Schedule">
      <formula>NOT(ISERROR(SEARCH("Completed Behind Schedule",G72)))</formula>
    </cfRule>
    <cfRule type="containsText" dxfId="2929" priority="2945" operator="containsText" text="Off Target">
      <formula>NOT(ISERROR(SEARCH("Off Target",G72)))</formula>
    </cfRule>
    <cfRule type="containsText" dxfId="2928" priority="2946" operator="containsText" text="In Danger of Falling Behind Target">
      <formula>NOT(ISERROR(SEARCH("In Danger of Falling Behind Target",G72)))</formula>
    </cfRule>
    <cfRule type="containsText" dxfId="2927" priority="2947" operator="containsText" text="On Track to be Achieved">
      <formula>NOT(ISERROR(SEARCH("On Track to be Achieved",G72)))</formula>
    </cfRule>
    <cfRule type="containsText" dxfId="2926" priority="2948" operator="containsText" text="Fully Achieved">
      <formula>NOT(ISERROR(SEARCH("Fully Achieved",G72)))</formula>
    </cfRule>
    <cfRule type="containsText" dxfId="2925" priority="2949" operator="containsText" text="Fully Achieved">
      <formula>NOT(ISERROR(SEARCH("Fully Achieved",G72)))</formula>
    </cfRule>
    <cfRule type="containsText" dxfId="2924" priority="2950" operator="containsText" text="Fully Achieved">
      <formula>NOT(ISERROR(SEARCH("Fully Achieved",G72)))</formula>
    </cfRule>
    <cfRule type="containsText" dxfId="2923" priority="2951" operator="containsText" text="Deferred">
      <formula>NOT(ISERROR(SEARCH("Deferred",G72)))</formula>
    </cfRule>
    <cfRule type="containsText" dxfId="2922" priority="2952" operator="containsText" text="Deleted">
      <formula>NOT(ISERROR(SEARCH("Deleted",G72)))</formula>
    </cfRule>
    <cfRule type="containsText" dxfId="2921" priority="2953" operator="containsText" text="In Danger of Falling Behind Target">
      <formula>NOT(ISERROR(SEARCH("In Danger of Falling Behind Target",G72)))</formula>
    </cfRule>
    <cfRule type="containsText" dxfId="2920" priority="2954" operator="containsText" text="Not yet due">
      <formula>NOT(ISERROR(SEARCH("Not yet due",G72)))</formula>
    </cfRule>
    <cfRule type="containsText" dxfId="2919" priority="2955" operator="containsText" text="Update not Provided">
      <formula>NOT(ISERROR(SEARCH("Update not Provided",G72)))</formula>
    </cfRule>
  </conditionalFormatting>
  <conditionalFormatting sqref="G74:G75">
    <cfRule type="containsText" dxfId="2918" priority="2884" operator="containsText" text="On track to be achieved">
      <formula>NOT(ISERROR(SEARCH("On track to be achieved",G74)))</formula>
    </cfRule>
    <cfRule type="containsText" dxfId="2917" priority="2885" operator="containsText" text="Deferred">
      <formula>NOT(ISERROR(SEARCH("Deferred",G74)))</formula>
    </cfRule>
    <cfRule type="containsText" dxfId="2916" priority="2886" operator="containsText" text="Deleted">
      <formula>NOT(ISERROR(SEARCH("Deleted",G74)))</formula>
    </cfRule>
    <cfRule type="containsText" dxfId="2915" priority="2887" operator="containsText" text="In Danger of Falling Behind Target">
      <formula>NOT(ISERROR(SEARCH("In Danger of Falling Behind Target",G74)))</formula>
    </cfRule>
    <cfRule type="containsText" dxfId="2914" priority="2888" operator="containsText" text="Not yet due">
      <formula>NOT(ISERROR(SEARCH("Not yet due",G74)))</formula>
    </cfRule>
    <cfRule type="containsText" dxfId="2913" priority="2889" operator="containsText" text="Update not Provided">
      <formula>NOT(ISERROR(SEARCH("Update not Provided",G74)))</formula>
    </cfRule>
    <cfRule type="containsText" dxfId="2912" priority="2890" operator="containsText" text="Not yet due">
      <formula>NOT(ISERROR(SEARCH("Not yet due",G74)))</formula>
    </cfRule>
    <cfRule type="containsText" dxfId="2911" priority="2891" operator="containsText" text="Completed Behind Schedule">
      <formula>NOT(ISERROR(SEARCH("Completed Behind Schedule",G74)))</formula>
    </cfRule>
    <cfRule type="containsText" dxfId="2910" priority="2892" operator="containsText" text="Off Target">
      <formula>NOT(ISERROR(SEARCH("Off Target",G74)))</formula>
    </cfRule>
    <cfRule type="containsText" dxfId="2909" priority="2893" operator="containsText" text="On Track to be Achieved">
      <formula>NOT(ISERROR(SEARCH("On Track to be Achieved",G74)))</formula>
    </cfRule>
    <cfRule type="containsText" dxfId="2908" priority="2894" operator="containsText" text="Fully Achieved">
      <formula>NOT(ISERROR(SEARCH("Fully Achieved",G74)))</formula>
    </cfRule>
    <cfRule type="containsText" dxfId="2907" priority="2895" operator="containsText" text="Not yet due">
      <formula>NOT(ISERROR(SEARCH("Not yet due",G74)))</formula>
    </cfRule>
    <cfRule type="containsText" dxfId="2906" priority="2896" operator="containsText" text="Not Yet Due">
      <formula>NOT(ISERROR(SEARCH("Not Yet Due",G74)))</formula>
    </cfRule>
    <cfRule type="containsText" dxfId="2905" priority="2897" operator="containsText" text="Deferred">
      <formula>NOT(ISERROR(SEARCH("Deferred",G74)))</formula>
    </cfRule>
    <cfRule type="containsText" dxfId="2904" priority="2898" operator="containsText" text="Deleted">
      <formula>NOT(ISERROR(SEARCH("Deleted",G74)))</formula>
    </cfRule>
    <cfRule type="containsText" dxfId="2903" priority="2899" operator="containsText" text="In Danger of Falling Behind Target">
      <formula>NOT(ISERROR(SEARCH("In Danger of Falling Behind Target",G74)))</formula>
    </cfRule>
    <cfRule type="containsText" dxfId="2902" priority="2900" operator="containsText" text="Not yet due">
      <formula>NOT(ISERROR(SEARCH("Not yet due",G74)))</formula>
    </cfRule>
    <cfRule type="containsText" dxfId="2901" priority="2901" operator="containsText" text="Completed Behind Schedule">
      <formula>NOT(ISERROR(SEARCH("Completed Behind Schedule",G74)))</formula>
    </cfRule>
    <cfRule type="containsText" dxfId="2900" priority="2902" operator="containsText" text="Off Target">
      <formula>NOT(ISERROR(SEARCH("Off Target",G74)))</formula>
    </cfRule>
    <cfRule type="containsText" dxfId="2899" priority="2903" operator="containsText" text="In Danger of Falling Behind Target">
      <formula>NOT(ISERROR(SEARCH("In Danger of Falling Behind Target",G74)))</formula>
    </cfRule>
    <cfRule type="containsText" dxfId="2898" priority="2904" operator="containsText" text="On Track to be Achieved">
      <formula>NOT(ISERROR(SEARCH("On Track to be Achieved",G74)))</formula>
    </cfRule>
    <cfRule type="containsText" dxfId="2897" priority="2905" operator="containsText" text="Fully Achieved">
      <formula>NOT(ISERROR(SEARCH("Fully Achieved",G74)))</formula>
    </cfRule>
    <cfRule type="containsText" dxfId="2896" priority="2906" operator="containsText" text="Update not Provided">
      <formula>NOT(ISERROR(SEARCH("Update not Provided",G74)))</formula>
    </cfRule>
    <cfRule type="containsText" dxfId="2895" priority="2907" operator="containsText" text="Not yet due">
      <formula>NOT(ISERROR(SEARCH("Not yet due",G74)))</formula>
    </cfRule>
    <cfRule type="containsText" dxfId="2894" priority="2908" operator="containsText" text="Completed Behind Schedule">
      <formula>NOT(ISERROR(SEARCH("Completed Behind Schedule",G74)))</formula>
    </cfRule>
    <cfRule type="containsText" dxfId="2893" priority="2909" operator="containsText" text="Off Target">
      <formula>NOT(ISERROR(SEARCH("Off Target",G74)))</formula>
    </cfRule>
    <cfRule type="containsText" dxfId="2892" priority="2910" operator="containsText" text="In Danger of Falling Behind Target">
      <formula>NOT(ISERROR(SEARCH("In Danger of Falling Behind Target",G74)))</formula>
    </cfRule>
    <cfRule type="containsText" dxfId="2891" priority="2911" operator="containsText" text="On Track to be Achieved">
      <formula>NOT(ISERROR(SEARCH("On Track to be Achieved",G74)))</formula>
    </cfRule>
    <cfRule type="containsText" dxfId="2890" priority="2912" operator="containsText" text="Fully Achieved">
      <formula>NOT(ISERROR(SEARCH("Fully Achieved",G74)))</formula>
    </cfRule>
    <cfRule type="containsText" dxfId="2889" priority="2913" operator="containsText" text="Fully Achieved">
      <formula>NOT(ISERROR(SEARCH("Fully Achieved",G74)))</formula>
    </cfRule>
    <cfRule type="containsText" dxfId="2888" priority="2914" operator="containsText" text="Fully Achieved">
      <formula>NOT(ISERROR(SEARCH("Fully Achieved",G74)))</formula>
    </cfRule>
    <cfRule type="containsText" dxfId="2887" priority="2915" operator="containsText" text="Deferred">
      <formula>NOT(ISERROR(SEARCH("Deferred",G74)))</formula>
    </cfRule>
    <cfRule type="containsText" dxfId="2886" priority="2916" operator="containsText" text="Deleted">
      <formula>NOT(ISERROR(SEARCH("Deleted",G74)))</formula>
    </cfRule>
    <cfRule type="containsText" dxfId="2885" priority="2917" operator="containsText" text="In Danger of Falling Behind Target">
      <formula>NOT(ISERROR(SEARCH("In Danger of Falling Behind Target",G74)))</formula>
    </cfRule>
    <cfRule type="containsText" dxfId="2884" priority="2918" operator="containsText" text="Not yet due">
      <formula>NOT(ISERROR(SEARCH("Not yet due",G74)))</formula>
    </cfRule>
    <cfRule type="containsText" dxfId="2883" priority="2919" operator="containsText" text="Update not Provided">
      <formula>NOT(ISERROR(SEARCH("Update not Provided",G74)))</formula>
    </cfRule>
  </conditionalFormatting>
  <conditionalFormatting sqref="G76">
    <cfRule type="containsText" dxfId="2882" priority="2848" operator="containsText" text="On track to be achieved">
      <formula>NOT(ISERROR(SEARCH("On track to be achieved",G76)))</formula>
    </cfRule>
    <cfRule type="containsText" dxfId="2881" priority="2849" operator="containsText" text="Deferred">
      <formula>NOT(ISERROR(SEARCH("Deferred",G76)))</formula>
    </cfRule>
    <cfRule type="containsText" dxfId="2880" priority="2850" operator="containsText" text="Deleted">
      <formula>NOT(ISERROR(SEARCH("Deleted",G76)))</formula>
    </cfRule>
    <cfRule type="containsText" dxfId="2879" priority="2851" operator="containsText" text="In Danger of Falling Behind Target">
      <formula>NOT(ISERROR(SEARCH("In Danger of Falling Behind Target",G76)))</formula>
    </cfRule>
    <cfRule type="containsText" dxfId="2878" priority="2852" operator="containsText" text="Not yet due">
      <formula>NOT(ISERROR(SEARCH("Not yet due",G76)))</formula>
    </cfRule>
    <cfRule type="containsText" dxfId="2877" priority="2853" operator="containsText" text="Update not Provided">
      <formula>NOT(ISERROR(SEARCH("Update not Provided",G76)))</formula>
    </cfRule>
    <cfRule type="containsText" dxfId="2876" priority="2854" operator="containsText" text="Not yet due">
      <formula>NOT(ISERROR(SEARCH("Not yet due",G76)))</formula>
    </cfRule>
    <cfRule type="containsText" dxfId="2875" priority="2855" operator="containsText" text="Completed Behind Schedule">
      <formula>NOT(ISERROR(SEARCH("Completed Behind Schedule",G76)))</formula>
    </cfRule>
    <cfRule type="containsText" dxfId="2874" priority="2856" operator="containsText" text="Off Target">
      <formula>NOT(ISERROR(SEARCH("Off Target",G76)))</formula>
    </cfRule>
    <cfRule type="containsText" dxfId="2873" priority="2857" operator="containsText" text="On Track to be Achieved">
      <formula>NOT(ISERROR(SEARCH("On Track to be Achieved",G76)))</formula>
    </cfRule>
    <cfRule type="containsText" dxfId="2872" priority="2858" operator="containsText" text="Fully Achieved">
      <formula>NOT(ISERROR(SEARCH("Fully Achieved",G76)))</formula>
    </cfRule>
    <cfRule type="containsText" dxfId="2871" priority="2859" operator="containsText" text="Not yet due">
      <formula>NOT(ISERROR(SEARCH("Not yet due",G76)))</formula>
    </cfRule>
    <cfRule type="containsText" dxfId="2870" priority="2860" operator="containsText" text="Not Yet Due">
      <formula>NOT(ISERROR(SEARCH("Not Yet Due",G76)))</formula>
    </cfRule>
    <cfRule type="containsText" dxfId="2869" priority="2861" operator="containsText" text="Deferred">
      <formula>NOT(ISERROR(SEARCH("Deferred",G76)))</formula>
    </cfRule>
    <cfRule type="containsText" dxfId="2868" priority="2862" operator="containsText" text="Deleted">
      <formula>NOT(ISERROR(SEARCH("Deleted",G76)))</formula>
    </cfRule>
    <cfRule type="containsText" dxfId="2867" priority="2863" operator="containsText" text="In Danger of Falling Behind Target">
      <formula>NOT(ISERROR(SEARCH("In Danger of Falling Behind Target",G76)))</formula>
    </cfRule>
    <cfRule type="containsText" dxfId="2866" priority="2864" operator="containsText" text="Not yet due">
      <formula>NOT(ISERROR(SEARCH("Not yet due",G76)))</formula>
    </cfRule>
    <cfRule type="containsText" dxfId="2865" priority="2865" operator="containsText" text="Completed Behind Schedule">
      <formula>NOT(ISERROR(SEARCH("Completed Behind Schedule",G76)))</formula>
    </cfRule>
    <cfRule type="containsText" dxfId="2864" priority="2866" operator="containsText" text="Off Target">
      <formula>NOT(ISERROR(SEARCH("Off Target",G76)))</formula>
    </cfRule>
    <cfRule type="containsText" dxfId="2863" priority="2867" operator="containsText" text="In Danger of Falling Behind Target">
      <formula>NOT(ISERROR(SEARCH("In Danger of Falling Behind Target",G76)))</formula>
    </cfRule>
    <cfRule type="containsText" dxfId="2862" priority="2868" operator="containsText" text="On Track to be Achieved">
      <formula>NOT(ISERROR(SEARCH("On Track to be Achieved",G76)))</formula>
    </cfRule>
    <cfRule type="containsText" dxfId="2861" priority="2869" operator="containsText" text="Fully Achieved">
      <formula>NOT(ISERROR(SEARCH("Fully Achieved",G76)))</formula>
    </cfRule>
    <cfRule type="containsText" dxfId="2860" priority="2870" operator="containsText" text="Update not Provided">
      <formula>NOT(ISERROR(SEARCH("Update not Provided",G76)))</formula>
    </cfRule>
    <cfRule type="containsText" dxfId="2859" priority="2871" operator="containsText" text="Not yet due">
      <formula>NOT(ISERROR(SEARCH("Not yet due",G76)))</formula>
    </cfRule>
    <cfRule type="containsText" dxfId="2858" priority="2872" operator="containsText" text="Completed Behind Schedule">
      <formula>NOT(ISERROR(SEARCH("Completed Behind Schedule",G76)))</formula>
    </cfRule>
    <cfRule type="containsText" dxfId="2857" priority="2873" operator="containsText" text="Off Target">
      <formula>NOT(ISERROR(SEARCH("Off Target",G76)))</formula>
    </cfRule>
    <cfRule type="containsText" dxfId="2856" priority="2874" operator="containsText" text="In Danger of Falling Behind Target">
      <formula>NOT(ISERROR(SEARCH("In Danger of Falling Behind Target",G76)))</formula>
    </cfRule>
    <cfRule type="containsText" dxfId="2855" priority="2875" operator="containsText" text="On Track to be Achieved">
      <formula>NOT(ISERROR(SEARCH("On Track to be Achieved",G76)))</formula>
    </cfRule>
    <cfRule type="containsText" dxfId="2854" priority="2876" operator="containsText" text="Fully Achieved">
      <formula>NOT(ISERROR(SEARCH("Fully Achieved",G76)))</formula>
    </cfRule>
    <cfRule type="containsText" dxfId="2853" priority="2877" operator="containsText" text="Fully Achieved">
      <formula>NOT(ISERROR(SEARCH("Fully Achieved",G76)))</formula>
    </cfRule>
    <cfRule type="containsText" dxfId="2852" priority="2878" operator="containsText" text="Fully Achieved">
      <formula>NOT(ISERROR(SEARCH("Fully Achieved",G76)))</formula>
    </cfRule>
    <cfRule type="containsText" dxfId="2851" priority="2879" operator="containsText" text="Deferred">
      <formula>NOT(ISERROR(SEARCH("Deferred",G76)))</formula>
    </cfRule>
    <cfRule type="containsText" dxfId="2850" priority="2880" operator="containsText" text="Deleted">
      <formula>NOT(ISERROR(SEARCH("Deleted",G76)))</formula>
    </cfRule>
    <cfRule type="containsText" dxfId="2849" priority="2881" operator="containsText" text="In Danger of Falling Behind Target">
      <formula>NOT(ISERROR(SEARCH("In Danger of Falling Behind Target",G76)))</formula>
    </cfRule>
    <cfRule type="containsText" dxfId="2848" priority="2882" operator="containsText" text="Not yet due">
      <formula>NOT(ISERROR(SEARCH("Not yet due",G76)))</formula>
    </cfRule>
    <cfRule type="containsText" dxfId="2847" priority="2883" operator="containsText" text="Update not Provided">
      <formula>NOT(ISERROR(SEARCH("Update not Provided",G76)))</formula>
    </cfRule>
  </conditionalFormatting>
  <conditionalFormatting sqref="G76">
    <cfRule type="containsText" dxfId="2846" priority="2812" operator="containsText" text="On track to be achieved">
      <formula>NOT(ISERROR(SEARCH("On track to be achieved",G76)))</formula>
    </cfRule>
    <cfRule type="containsText" dxfId="2845" priority="2813" operator="containsText" text="Deferred">
      <formula>NOT(ISERROR(SEARCH("Deferred",G76)))</formula>
    </cfRule>
    <cfRule type="containsText" dxfId="2844" priority="2814" operator="containsText" text="Deleted">
      <formula>NOT(ISERROR(SEARCH("Deleted",G76)))</formula>
    </cfRule>
    <cfRule type="containsText" dxfId="2843" priority="2815" operator="containsText" text="In Danger of Falling Behind Target">
      <formula>NOT(ISERROR(SEARCH("In Danger of Falling Behind Target",G76)))</formula>
    </cfRule>
    <cfRule type="containsText" dxfId="2842" priority="2816" operator="containsText" text="Not yet due">
      <formula>NOT(ISERROR(SEARCH("Not yet due",G76)))</formula>
    </cfRule>
    <cfRule type="containsText" dxfId="2841" priority="2817" operator="containsText" text="Update not Provided">
      <formula>NOT(ISERROR(SEARCH("Update not Provided",G76)))</formula>
    </cfRule>
    <cfRule type="containsText" dxfId="2840" priority="2818" operator="containsText" text="Not yet due">
      <formula>NOT(ISERROR(SEARCH("Not yet due",G76)))</formula>
    </cfRule>
    <cfRule type="containsText" dxfId="2839" priority="2819" operator="containsText" text="Completed Behind Schedule">
      <formula>NOT(ISERROR(SEARCH("Completed Behind Schedule",G76)))</formula>
    </cfRule>
    <cfRule type="containsText" dxfId="2838" priority="2820" operator="containsText" text="Off Target">
      <formula>NOT(ISERROR(SEARCH("Off Target",G76)))</formula>
    </cfRule>
    <cfRule type="containsText" dxfId="2837" priority="2821" operator="containsText" text="On Track to be Achieved">
      <formula>NOT(ISERROR(SEARCH("On Track to be Achieved",G76)))</formula>
    </cfRule>
    <cfRule type="containsText" dxfId="2836" priority="2822" operator="containsText" text="Fully Achieved">
      <formula>NOT(ISERROR(SEARCH("Fully Achieved",G76)))</formula>
    </cfRule>
    <cfRule type="containsText" dxfId="2835" priority="2823" operator="containsText" text="Not yet due">
      <formula>NOT(ISERROR(SEARCH("Not yet due",G76)))</formula>
    </cfRule>
    <cfRule type="containsText" dxfId="2834" priority="2824" operator="containsText" text="Not Yet Due">
      <formula>NOT(ISERROR(SEARCH("Not Yet Due",G76)))</formula>
    </cfRule>
    <cfRule type="containsText" dxfId="2833" priority="2825" operator="containsText" text="Deferred">
      <formula>NOT(ISERROR(SEARCH("Deferred",G76)))</formula>
    </cfRule>
    <cfRule type="containsText" dxfId="2832" priority="2826" operator="containsText" text="Deleted">
      <formula>NOT(ISERROR(SEARCH("Deleted",G76)))</formula>
    </cfRule>
    <cfRule type="containsText" dxfId="2831" priority="2827" operator="containsText" text="In Danger of Falling Behind Target">
      <formula>NOT(ISERROR(SEARCH("In Danger of Falling Behind Target",G76)))</formula>
    </cfRule>
    <cfRule type="containsText" dxfId="2830" priority="2828" operator="containsText" text="Not yet due">
      <formula>NOT(ISERROR(SEARCH("Not yet due",G76)))</formula>
    </cfRule>
    <cfRule type="containsText" dxfId="2829" priority="2829" operator="containsText" text="Completed Behind Schedule">
      <formula>NOT(ISERROR(SEARCH("Completed Behind Schedule",G76)))</formula>
    </cfRule>
    <cfRule type="containsText" dxfId="2828" priority="2830" operator="containsText" text="Off Target">
      <formula>NOT(ISERROR(SEARCH("Off Target",G76)))</formula>
    </cfRule>
    <cfRule type="containsText" dxfId="2827" priority="2831" operator="containsText" text="In Danger of Falling Behind Target">
      <formula>NOT(ISERROR(SEARCH("In Danger of Falling Behind Target",G76)))</formula>
    </cfRule>
    <cfRule type="containsText" dxfId="2826" priority="2832" operator="containsText" text="On Track to be Achieved">
      <formula>NOT(ISERROR(SEARCH("On Track to be Achieved",G76)))</formula>
    </cfRule>
    <cfRule type="containsText" dxfId="2825" priority="2833" operator="containsText" text="Fully Achieved">
      <formula>NOT(ISERROR(SEARCH("Fully Achieved",G76)))</formula>
    </cfRule>
    <cfRule type="containsText" dxfId="2824" priority="2834" operator="containsText" text="Update not Provided">
      <formula>NOT(ISERROR(SEARCH("Update not Provided",G76)))</formula>
    </cfRule>
    <cfRule type="containsText" dxfId="2823" priority="2835" operator="containsText" text="Not yet due">
      <formula>NOT(ISERROR(SEARCH("Not yet due",G76)))</formula>
    </cfRule>
    <cfRule type="containsText" dxfId="2822" priority="2836" operator="containsText" text="Completed Behind Schedule">
      <formula>NOT(ISERROR(SEARCH("Completed Behind Schedule",G76)))</formula>
    </cfRule>
    <cfRule type="containsText" dxfId="2821" priority="2837" operator="containsText" text="Off Target">
      <formula>NOT(ISERROR(SEARCH("Off Target",G76)))</formula>
    </cfRule>
    <cfRule type="containsText" dxfId="2820" priority="2838" operator="containsText" text="In Danger of Falling Behind Target">
      <formula>NOT(ISERROR(SEARCH("In Danger of Falling Behind Target",G76)))</formula>
    </cfRule>
    <cfRule type="containsText" dxfId="2819" priority="2839" operator="containsText" text="On Track to be Achieved">
      <formula>NOT(ISERROR(SEARCH("On Track to be Achieved",G76)))</formula>
    </cfRule>
    <cfRule type="containsText" dxfId="2818" priority="2840" operator="containsText" text="Fully Achieved">
      <formula>NOT(ISERROR(SEARCH("Fully Achieved",G76)))</formula>
    </cfRule>
    <cfRule type="containsText" dxfId="2817" priority="2841" operator="containsText" text="Fully Achieved">
      <formula>NOT(ISERROR(SEARCH("Fully Achieved",G76)))</formula>
    </cfRule>
    <cfRule type="containsText" dxfId="2816" priority="2842" operator="containsText" text="Fully Achieved">
      <formula>NOT(ISERROR(SEARCH("Fully Achieved",G76)))</formula>
    </cfRule>
    <cfRule type="containsText" dxfId="2815" priority="2843" operator="containsText" text="Deferred">
      <formula>NOT(ISERROR(SEARCH("Deferred",G76)))</formula>
    </cfRule>
    <cfRule type="containsText" dxfId="2814" priority="2844" operator="containsText" text="Deleted">
      <formula>NOT(ISERROR(SEARCH("Deleted",G76)))</formula>
    </cfRule>
    <cfRule type="containsText" dxfId="2813" priority="2845" operator="containsText" text="In Danger of Falling Behind Target">
      <formula>NOT(ISERROR(SEARCH("In Danger of Falling Behind Target",G76)))</formula>
    </cfRule>
    <cfRule type="containsText" dxfId="2812" priority="2846" operator="containsText" text="Not yet due">
      <formula>NOT(ISERROR(SEARCH("Not yet due",G76)))</formula>
    </cfRule>
    <cfRule type="containsText" dxfId="2811" priority="2847" operator="containsText" text="Update not Provided">
      <formula>NOT(ISERROR(SEARCH("Update not Provided",G76)))</formula>
    </cfRule>
  </conditionalFormatting>
  <conditionalFormatting sqref="G78:G80">
    <cfRule type="containsText" dxfId="2810" priority="2776" operator="containsText" text="On track to be achieved">
      <formula>NOT(ISERROR(SEARCH("On track to be achieved",G78)))</formula>
    </cfRule>
    <cfRule type="containsText" dxfId="2809" priority="2777" operator="containsText" text="Deferred">
      <formula>NOT(ISERROR(SEARCH("Deferred",G78)))</formula>
    </cfRule>
    <cfRule type="containsText" dxfId="2808" priority="2778" operator="containsText" text="Deleted">
      <formula>NOT(ISERROR(SEARCH("Deleted",G78)))</formula>
    </cfRule>
    <cfRule type="containsText" dxfId="2807" priority="2779" operator="containsText" text="In Danger of Falling Behind Target">
      <formula>NOT(ISERROR(SEARCH("In Danger of Falling Behind Target",G78)))</formula>
    </cfRule>
    <cfRule type="containsText" dxfId="2806" priority="2780" operator="containsText" text="Not yet due">
      <formula>NOT(ISERROR(SEARCH("Not yet due",G78)))</formula>
    </cfRule>
    <cfRule type="containsText" dxfId="2805" priority="2781" operator="containsText" text="Update not Provided">
      <formula>NOT(ISERROR(SEARCH("Update not Provided",G78)))</formula>
    </cfRule>
    <cfRule type="containsText" dxfId="2804" priority="2782" operator="containsText" text="Not yet due">
      <formula>NOT(ISERROR(SEARCH("Not yet due",G78)))</formula>
    </cfRule>
    <cfRule type="containsText" dxfId="2803" priority="2783" operator="containsText" text="Completed Behind Schedule">
      <formula>NOT(ISERROR(SEARCH("Completed Behind Schedule",G78)))</formula>
    </cfRule>
    <cfRule type="containsText" dxfId="2802" priority="2784" operator="containsText" text="Off Target">
      <formula>NOT(ISERROR(SEARCH("Off Target",G78)))</formula>
    </cfRule>
    <cfRule type="containsText" dxfId="2801" priority="2785" operator="containsText" text="On Track to be Achieved">
      <formula>NOT(ISERROR(SEARCH("On Track to be Achieved",G78)))</formula>
    </cfRule>
    <cfRule type="containsText" dxfId="2800" priority="2786" operator="containsText" text="Fully Achieved">
      <formula>NOT(ISERROR(SEARCH("Fully Achieved",G78)))</formula>
    </cfRule>
    <cfRule type="containsText" dxfId="2799" priority="2787" operator="containsText" text="Not yet due">
      <formula>NOT(ISERROR(SEARCH("Not yet due",G78)))</formula>
    </cfRule>
    <cfRule type="containsText" dxfId="2798" priority="2788" operator="containsText" text="Not Yet Due">
      <formula>NOT(ISERROR(SEARCH("Not Yet Due",G78)))</formula>
    </cfRule>
    <cfRule type="containsText" dxfId="2797" priority="2789" operator="containsText" text="Deferred">
      <formula>NOT(ISERROR(SEARCH("Deferred",G78)))</formula>
    </cfRule>
    <cfRule type="containsText" dxfId="2796" priority="2790" operator="containsText" text="Deleted">
      <formula>NOT(ISERROR(SEARCH("Deleted",G78)))</formula>
    </cfRule>
    <cfRule type="containsText" dxfId="2795" priority="2791" operator="containsText" text="In Danger of Falling Behind Target">
      <formula>NOT(ISERROR(SEARCH("In Danger of Falling Behind Target",G78)))</formula>
    </cfRule>
    <cfRule type="containsText" dxfId="2794" priority="2792" operator="containsText" text="Not yet due">
      <formula>NOT(ISERROR(SEARCH("Not yet due",G78)))</formula>
    </cfRule>
    <cfRule type="containsText" dxfId="2793" priority="2793" operator="containsText" text="Completed Behind Schedule">
      <formula>NOT(ISERROR(SEARCH("Completed Behind Schedule",G78)))</formula>
    </cfRule>
    <cfRule type="containsText" dxfId="2792" priority="2794" operator="containsText" text="Off Target">
      <formula>NOT(ISERROR(SEARCH("Off Target",G78)))</formula>
    </cfRule>
    <cfRule type="containsText" dxfId="2791" priority="2795" operator="containsText" text="In Danger of Falling Behind Target">
      <formula>NOT(ISERROR(SEARCH("In Danger of Falling Behind Target",G78)))</formula>
    </cfRule>
    <cfRule type="containsText" dxfId="2790" priority="2796" operator="containsText" text="On Track to be Achieved">
      <formula>NOT(ISERROR(SEARCH("On Track to be Achieved",G78)))</formula>
    </cfRule>
    <cfRule type="containsText" dxfId="2789" priority="2797" operator="containsText" text="Fully Achieved">
      <formula>NOT(ISERROR(SEARCH("Fully Achieved",G78)))</formula>
    </cfRule>
    <cfRule type="containsText" dxfId="2788" priority="2798" operator="containsText" text="Update not Provided">
      <formula>NOT(ISERROR(SEARCH("Update not Provided",G78)))</formula>
    </cfRule>
    <cfRule type="containsText" dxfId="2787" priority="2799" operator="containsText" text="Not yet due">
      <formula>NOT(ISERROR(SEARCH("Not yet due",G78)))</formula>
    </cfRule>
    <cfRule type="containsText" dxfId="2786" priority="2800" operator="containsText" text="Completed Behind Schedule">
      <formula>NOT(ISERROR(SEARCH("Completed Behind Schedule",G78)))</formula>
    </cfRule>
    <cfRule type="containsText" dxfId="2785" priority="2801" operator="containsText" text="Off Target">
      <formula>NOT(ISERROR(SEARCH("Off Target",G78)))</formula>
    </cfRule>
    <cfRule type="containsText" dxfId="2784" priority="2802" operator="containsText" text="In Danger of Falling Behind Target">
      <formula>NOT(ISERROR(SEARCH("In Danger of Falling Behind Target",G78)))</formula>
    </cfRule>
    <cfRule type="containsText" dxfId="2783" priority="2803" operator="containsText" text="On Track to be Achieved">
      <formula>NOT(ISERROR(SEARCH("On Track to be Achieved",G78)))</formula>
    </cfRule>
    <cfRule type="containsText" dxfId="2782" priority="2804" operator="containsText" text="Fully Achieved">
      <formula>NOT(ISERROR(SEARCH("Fully Achieved",G78)))</formula>
    </cfRule>
    <cfRule type="containsText" dxfId="2781" priority="2805" operator="containsText" text="Fully Achieved">
      <formula>NOT(ISERROR(SEARCH("Fully Achieved",G78)))</formula>
    </cfRule>
    <cfRule type="containsText" dxfId="2780" priority="2806" operator="containsText" text="Fully Achieved">
      <formula>NOT(ISERROR(SEARCH("Fully Achieved",G78)))</formula>
    </cfRule>
    <cfRule type="containsText" dxfId="2779" priority="2807" operator="containsText" text="Deferred">
      <formula>NOT(ISERROR(SEARCH("Deferred",G78)))</formula>
    </cfRule>
    <cfRule type="containsText" dxfId="2778" priority="2808" operator="containsText" text="Deleted">
      <formula>NOT(ISERROR(SEARCH("Deleted",G78)))</formula>
    </cfRule>
    <cfRule type="containsText" dxfId="2777" priority="2809" operator="containsText" text="In Danger of Falling Behind Target">
      <formula>NOT(ISERROR(SEARCH("In Danger of Falling Behind Target",G78)))</formula>
    </cfRule>
    <cfRule type="containsText" dxfId="2776" priority="2810" operator="containsText" text="Not yet due">
      <formula>NOT(ISERROR(SEARCH("Not yet due",G78)))</formula>
    </cfRule>
    <cfRule type="containsText" dxfId="2775" priority="2811" operator="containsText" text="Update not Provided">
      <formula>NOT(ISERROR(SEARCH("Update not Provided",G78)))</formula>
    </cfRule>
  </conditionalFormatting>
  <conditionalFormatting sqref="G82:G85">
    <cfRule type="containsText" dxfId="2774" priority="2740" operator="containsText" text="On track to be achieved">
      <formula>NOT(ISERROR(SEARCH("On track to be achieved",G82)))</formula>
    </cfRule>
    <cfRule type="containsText" dxfId="2773" priority="2741" operator="containsText" text="Deferred">
      <formula>NOT(ISERROR(SEARCH("Deferred",G82)))</formula>
    </cfRule>
    <cfRule type="containsText" dxfId="2772" priority="2742" operator="containsText" text="Deleted">
      <formula>NOT(ISERROR(SEARCH("Deleted",G82)))</formula>
    </cfRule>
    <cfRule type="containsText" dxfId="2771" priority="2743" operator="containsText" text="In Danger of Falling Behind Target">
      <formula>NOT(ISERROR(SEARCH("In Danger of Falling Behind Target",G82)))</formula>
    </cfRule>
    <cfRule type="containsText" dxfId="2770" priority="2744" operator="containsText" text="Not yet due">
      <formula>NOT(ISERROR(SEARCH("Not yet due",G82)))</formula>
    </cfRule>
    <cfRule type="containsText" dxfId="2769" priority="2745" operator="containsText" text="Update not Provided">
      <formula>NOT(ISERROR(SEARCH("Update not Provided",G82)))</formula>
    </cfRule>
    <cfRule type="containsText" dxfId="2768" priority="2746" operator="containsText" text="Not yet due">
      <formula>NOT(ISERROR(SEARCH("Not yet due",G82)))</formula>
    </cfRule>
    <cfRule type="containsText" dxfId="2767" priority="2747" operator="containsText" text="Completed Behind Schedule">
      <formula>NOT(ISERROR(SEARCH("Completed Behind Schedule",G82)))</formula>
    </cfRule>
    <cfRule type="containsText" dxfId="2766" priority="2748" operator="containsText" text="Off Target">
      <formula>NOT(ISERROR(SEARCH("Off Target",G82)))</formula>
    </cfRule>
    <cfRule type="containsText" dxfId="2765" priority="2749" operator="containsText" text="On Track to be Achieved">
      <formula>NOT(ISERROR(SEARCH("On Track to be Achieved",G82)))</formula>
    </cfRule>
    <cfRule type="containsText" dxfId="2764" priority="2750" operator="containsText" text="Fully Achieved">
      <formula>NOT(ISERROR(SEARCH("Fully Achieved",G82)))</formula>
    </cfRule>
    <cfRule type="containsText" dxfId="2763" priority="2751" operator="containsText" text="Not yet due">
      <formula>NOT(ISERROR(SEARCH("Not yet due",G82)))</formula>
    </cfRule>
    <cfRule type="containsText" dxfId="2762" priority="2752" operator="containsText" text="Not Yet Due">
      <formula>NOT(ISERROR(SEARCH("Not Yet Due",G82)))</formula>
    </cfRule>
    <cfRule type="containsText" dxfId="2761" priority="2753" operator="containsText" text="Deferred">
      <formula>NOT(ISERROR(SEARCH("Deferred",G82)))</formula>
    </cfRule>
    <cfRule type="containsText" dxfId="2760" priority="2754" operator="containsText" text="Deleted">
      <formula>NOT(ISERROR(SEARCH("Deleted",G82)))</formula>
    </cfRule>
    <cfRule type="containsText" dxfId="2759" priority="2755" operator="containsText" text="In Danger of Falling Behind Target">
      <formula>NOT(ISERROR(SEARCH("In Danger of Falling Behind Target",G82)))</formula>
    </cfRule>
    <cfRule type="containsText" dxfId="2758" priority="2756" operator="containsText" text="Not yet due">
      <formula>NOT(ISERROR(SEARCH("Not yet due",G82)))</formula>
    </cfRule>
    <cfRule type="containsText" dxfId="2757" priority="2757" operator="containsText" text="Completed Behind Schedule">
      <formula>NOT(ISERROR(SEARCH("Completed Behind Schedule",G82)))</formula>
    </cfRule>
    <cfRule type="containsText" dxfId="2756" priority="2758" operator="containsText" text="Off Target">
      <formula>NOT(ISERROR(SEARCH("Off Target",G82)))</formula>
    </cfRule>
    <cfRule type="containsText" dxfId="2755" priority="2759" operator="containsText" text="In Danger of Falling Behind Target">
      <formula>NOT(ISERROR(SEARCH("In Danger of Falling Behind Target",G82)))</formula>
    </cfRule>
    <cfRule type="containsText" dxfId="2754" priority="2760" operator="containsText" text="On Track to be Achieved">
      <formula>NOT(ISERROR(SEARCH("On Track to be Achieved",G82)))</formula>
    </cfRule>
    <cfRule type="containsText" dxfId="2753" priority="2761" operator="containsText" text="Fully Achieved">
      <formula>NOT(ISERROR(SEARCH("Fully Achieved",G82)))</formula>
    </cfRule>
    <cfRule type="containsText" dxfId="2752" priority="2762" operator="containsText" text="Update not Provided">
      <formula>NOT(ISERROR(SEARCH("Update not Provided",G82)))</formula>
    </cfRule>
    <cfRule type="containsText" dxfId="2751" priority="2763" operator="containsText" text="Not yet due">
      <formula>NOT(ISERROR(SEARCH("Not yet due",G82)))</formula>
    </cfRule>
    <cfRule type="containsText" dxfId="2750" priority="2764" operator="containsText" text="Completed Behind Schedule">
      <formula>NOT(ISERROR(SEARCH("Completed Behind Schedule",G82)))</formula>
    </cfRule>
    <cfRule type="containsText" dxfId="2749" priority="2765" operator="containsText" text="Off Target">
      <formula>NOT(ISERROR(SEARCH("Off Target",G82)))</formula>
    </cfRule>
    <cfRule type="containsText" dxfId="2748" priority="2766" operator="containsText" text="In Danger of Falling Behind Target">
      <formula>NOT(ISERROR(SEARCH("In Danger of Falling Behind Target",G82)))</formula>
    </cfRule>
    <cfRule type="containsText" dxfId="2747" priority="2767" operator="containsText" text="On Track to be Achieved">
      <formula>NOT(ISERROR(SEARCH("On Track to be Achieved",G82)))</formula>
    </cfRule>
    <cfRule type="containsText" dxfId="2746" priority="2768" operator="containsText" text="Fully Achieved">
      <formula>NOT(ISERROR(SEARCH("Fully Achieved",G82)))</formula>
    </cfRule>
    <cfRule type="containsText" dxfId="2745" priority="2769" operator="containsText" text="Fully Achieved">
      <formula>NOT(ISERROR(SEARCH("Fully Achieved",G82)))</formula>
    </cfRule>
    <cfRule type="containsText" dxfId="2744" priority="2770" operator="containsText" text="Fully Achieved">
      <formula>NOT(ISERROR(SEARCH("Fully Achieved",G82)))</formula>
    </cfRule>
    <cfRule type="containsText" dxfId="2743" priority="2771" operator="containsText" text="Deferred">
      <formula>NOT(ISERROR(SEARCH("Deferred",G82)))</formula>
    </cfRule>
    <cfRule type="containsText" dxfId="2742" priority="2772" operator="containsText" text="Deleted">
      <formula>NOT(ISERROR(SEARCH("Deleted",G82)))</formula>
    </cfRule>
    <cfRule type="containsText" dxfId="2741" priority="2773" operator="containsText" text="In Danger of Falling Behind Target">
      <formula>NOT(ISERROR(SEARCH("In Danger of Falling Behind Target",G82)))</formula>
    </cfRule>
    <cfRule type="containsText" dxfId="2740" priority="2774" operator="containsText" text="Not yet due">
      <formula>NOT(ISERROR(SEARCH("Not yet due",G82)))</formula>
    </cfRule>
    <cfRule type="containsText" dxfId="2739" priority="2775" operator="containsText" text="Update not Provided">
      <formula>NOT(ISERROR(SEARCH("Update not Provided",G82)))</formula>
    </cfRule>
  </conditionalFormatting>
  <conditionalFormatting sqref="G87:G88">
    <cfRule type="containsText" dxfId="2738" priority="2704" operator="containsText" text="On track to be achieved">
      <formula>NOT(ISERROR(SEARCH("On track to be achieved",G87)))</formula>
    </cfRule>
    <cfRule type="containsText" dxfId="2737" priority="2705" operator="containsText" text="Deferred">
      <formula>NOT(ISERROR(SEARCH("Deferred",G87)))</formula>
    </cfRule>
    <cfRule type="containsText" dxfId="2736" priority="2706" operator="containsText" text="Deleted">
      <formula>NOT(ISERROR(SEARCH("Deleted",G87)))</formula>
    </cfRule>
    <cfRule type="containsText" dxfId="2735" priority="2707" operator="containsText" text="In Danger of Falling Behind Target">
      <formula>NOT(ISERROR(SEARCH("In Danger of Falling Behind Target",G87)))</formula>
    </cfRule>
    <cfRule type="containsText" dxfId="2734" priority="2708" operator="containsText" text="Not yet due">
      <formula>NOT(ISERROR(SEARCH("Not yet due",G87)))</formula>
    </cfRule>
    <cfRule type="containsText" dxfId="2733" priority="2709" operator="containsText" text="Update not Provided">
      <formula>NOT(ISERROR(SEARCH("Update not Provided",G87)))</formula>
    </cfRule>
    <cfRule type="containsText" dxfId="2732" priority="2710" operator="containsText" text="Not yet due">
      <formula>NOT(ISERROR(SEARCH("Not yet due",G87)))</formula>
    </cfRule>
    <cfRule type="containsText" dxfId="2731" priority="2711" operator="containsText" text="Completed Behind Schedule">
      <formula>NOT(ISERROR(SEARCH("Completed Behind Schedule",G87)))</formula>
    </cfRule>
    <cfRule type="containsText" dxfId="2730" priority="2712" operator="containsText" text="Off Target">
      <formula>NOT(ISERROR(SEARCH("Off Target",G87)))</formula>
    </cfRule>
    <cfRule type="containsText" dxfId="2729" priority="2713" operator="containsText" text="On Track to be Achieved">
      <formula>NOT(ISERROR(SEARCH("On Track to be Achieved",G87)))</formula>
    </cfRule>
    <cfRule type="containsText" dxfId="2728" priority="2714" operator="containsText" text="Fully Achieved">
      <formula>NOT(ISERROR(SEARCH("Fully Achieved",G87)))</formula>
    </cfRule>
    <cfRule type="containsText" dxfId="2727" priority="2715" operator="containsText" text="Not yet due">
      <formula>NOT(ISERROR(SEARCH("Not yet due",G87)))</formula>
    </cfRule>
    <cfRule type="containsText" dxfId="2726" priority="2716" operator="containsText" text="Not Yet Due">
      <formula>NOT(ISERROR(SEARCH("Not Yet Due",G87)))</formula>
    </cfRule>
    <cfRule type="containsText" dxfId="2725" priority="2717" operator="containsText" text="Deferred">
      <formula>NOT(ISERROR(SEARCH("Deferred",G87)))</formula>
    </cfRule>
    <cfRule type="containsText" dxfId="2724" priority="2718" operator="containsText" text="Deleted">
      <formula>NOT(ISERROR(SEARCH("Deleted",G87)))</formula>
    </cfRule>
    <cfRule type="containsText" dxfId="2723" priority="2719" operator="containsText" text="In Danger of Falling Behind Target">
      <formula>NOT(ISERROR(SEARCH("In Danger of Falling Behind Target",G87)))</formula>
    </cfRule>
    <cfRule type="containsText" dxfId="2722" priority="2720" operator="containsText" text="Not yet due">
      <formula>NOT(ISERROR(SEARCH("Not yet due",G87)))</formula>
    </cfRule>
    <cfRule type="containsText" dxfId="2721" priority="2721" operator="containsText" text="Completed Behind Schedule">
      <formula>NOT(ISERROR(SEARCH("Completed Behind Schedule",G87)))</formula>
    </cfRule>
    <cfRule type="containsText" dxfId="2720" priority="2722" operator="containsText" text="Off Target">
      <formula>NOT(ISERROR(SEARCH("Off Target",G87)))</formula>
    </cfRule>
    <cfRule type="containsText" dxfId="2719" priority="2723" operator="containsText" text="In Danger of Falling Behind Target">
      <formula>NOT(ISERROR(SEARCH("In Danger of Falling Behind Target",G87)))</formula>
    </cfRule>
    <cfRule type="containsText" dxfId="2718" priority="2724" operator="containsText" text="On Track to be Achieved">
      <formula>NOT(ISERROR(SEARCH("On Track to be Achieved",G87)))</formula>
    </cfRule>
    <cfRule type="containsText" dxfId="2717" priority="2725" operator="containsText" text="Fully Achieved">
      <formula>NOT(ISERROR(SEARCH("Fully Achieved",G87)))</formula>
    </cfRule>
    <cfRule type="containsText" dxfId="2716" priority="2726" operator="containsText" text="Update not Provided">
      <formula>NOT(ISERROR(SEARCH("Update not Provided",G87)))</formula>
    </cfRule>
    <cfRule type="containsText" dxfId="2715" priority="2727" operator="containsText" text="Not yet due">
      <formula>NOT(ISERROR(SEARCH("Not yet due",G87)))</formula>
    </cfRule>
    <cfRule type="containsText" dxfId="2714" priority="2728" operator="containsText" text="Completed Behind Schedule">
      <formula>NOT(ISERROR(SEARCH("Completed Behind Schedule",G87)))</formula>
    </cfRule>
    <cfRule type="containsText" dxfId="2713" priority="2729" operator="containsText" text="Off Target">
      <formula>NOT(ISERROR(SEARCH("Off Target",G87)))</formula>
    </cfRule>
    <cfRule type="containsText" dxfId="2712" priority="2730" operator="containsText" text="In Danger of Falling Behind Target">
      <formula>NOT(ISERROR(SEARCH("In Danger of Falling Behind Target",G87)))</formula>
    </cfRule>
    <cfRule type="containsText" dxfId="2711" priority="2731" operator="containsText" text="On Track to be Achieved">
      <formula>NOT(ISERROR(SEARCH("On Track to be Achieved",G87)))</formula>
    </cfRule>
    <cfRule type="containsText" dxfId="2710" priority="2732" operator="containsText" text="Fully Achieved">
      <formula>NOT(ISERROR(SEARCH("Fully Achieved",G87)))</formula>
    </cfRule>
    <cfRule type="containsText" dxfId="2709" priority="2733" operator="containsText" text="Fully Achieved">
      <formula>NOT(ISERROR(SEARCH("Fully Achieved",G87)))</formula>
    </cfRule>
    <cfRule type="containsText" dxfId="2708" priority="2734" operator="containsText" text="Fully Achieved">
      <formula>NOT(ISERROR(SEARCH("Fully Achieved",G87)))</formula>
    </cfRule>
    <cfRule type="containsText" dxfId="2707" priority="2735" operator="containsText" text="Deferred">
      <formula>NOT(ISERROR(SEARCH("Deferred",G87)))</formula>
    </cfRule>
    <cfRule type="containsText" dxfId="2706" priority="2736" operator="containsText" text="Deleted">
      <formula>NOT(ISERROR(SEARCH("Deleted",G87)))</formula>
    </cfRule>
    <cfRule type="containsText" dxfId="2705" priority="2737" operator="containsText" text="In Danger of Falling Behind Target">
      <formula>NOT(ISERROR(SEARCH("In Danger of Falling Behind Target",G87)))</formula>
    </cfRule>
    <cfRule type="containsText" dxfId="2704" priority="2738" operator="containsText" text="Not yet due">
      <formula>NOT(ISERROR(SEARCH("Not yet due",G87)))</formula>
    </cfRule>
    <cfRule type="containsText" dxfId="2703" priority="2739" operator="containsText" text="Update not Provided">
      <formula>NOT(ISERROR(SEARCH("Update not Provided",G87)))</formula>
    </cfRule>
  </conditionalFormatting>
  <conditionalFormatting sqref="G89">
    <cfRule type="containsText" dxfId="2702" priority="2668" operator="containsText" text="On track to be achieved">
      <formula>NOT(ISERROR(SEARCH("On track to be achieved",G89)))</formula>
    </cfRule>
    <cfRule type="containsText" dxfId="2701" priority="2669" operator="containsText" text="Deferred">
      <formula>NOT(ISERROR(SEARCH("Deferred",G89)))</formula>
    </cfRule>
    <cfRule type="containsText" dxfId="2700" priority="2670" operator="containsText" text="Deleted">
      <formula>NOT(ISERROR(SEARCH("Deleted",G89)))</formula>
    </cfRule>
    <cfRule type="containsText" dxfId="2699" priority="2671" operator="containsText" text="In Danger of Falling Behind Target">
      <formula>NOT(ISERROR(SEARCH("In Danger of Falling Behind Target",G89)))</formula>
    </cfRule>
    <cfRule type="containsText" dxfId="2698" priority="2672" operator="containsText" text="Not yet due">
      <formula>NOT(ISERROR(SEARCH("Not yet due",G89)))</formula>
    </cfRule>
    <cfRule type="containsText" dxfId="2697" priority="2673" operator="containsText" text="Update not Provided">
      <formula>NOT(ISERROR(SEARCH("Update not Provided",G89)))</formula>
    </cfRule>
    <cfRule type="containsText" dxfId="2696" priority="2674" operator="containsText" text="Not yet due">
      <formula>NOT(ISERROR(SEARCH("Not yet due",G89)))</formula>
    </cfRule>
    <cfRule type="containsText" dxfId="2695" priority="2675" operator="containsText" text="Completed Behind Schedule">
      <formula>NOT(ISERROR(SEARCH("Completed Behind Schedule",G89)))</formula>
    </cfRule>
    <cfRule type="containsText" dxfId="2694" priority="2676" operator="containsText" text="Off Target">
      <formula>NOT(ISERROR(SEARCH("Off Target",G89)))</formula>
    </cfRule>
    <cfRule type="containsText" dxfId="2693" priority="2677" operator="containsText" text="On Track to be Achieved">
      <formula>NOT(ISERROR(SEARCH("On Track to be Achieved",G89)))</formula>
    </cfRule>
    <cfRule type="containsText" dxfId="2692" priority="2678" operator="containsText" text="Fully Achieved">
      <formula>NOT(ISERROR(SEARCH("Fully Achieved",G89)))</formula>
    </cfRule>
    <cfRule type="containsText" dxfId="2691" priority="2679" operator="containsText" text="Not yet due">
      <formula>NOT(ISERROR(SEARCH("Not yet due",G89)))</formula>
    </cfRule>
    <cfRule type="containsText" dxfId="2690" priority="2680" operator="containsText" text="Not Yet Due">
      <formula>NOT(ISERROR(SEARCH("Not Yet Due",G89)))</formula>
    </cfRule>
    <cfRule type="containsText" dxfId="2689" priority="2681" operator="containsText" text="Deferred">
      <formula>NOT(ISERROR(SEARCH("Deferred",G89)))</formula>
    </cfRule>
    <cfRule type="containsText" dxfId="2688" priority="2682" operator="containsText" text="Deleted">
      <formula>NOT(ISERROR(SEARCH("Deleted",G89)))</formula>
    </cfRule>
    <cfRule type="containsText" dxfId="2687" priority="2683" operator="containsText" text="In Danger of Falling Behind Target">
      <formula>NOT(ISERROR(SEARCH("In Danger of Falling Behind Target",G89)))</formula>
    </cfRule>
    <cfRule type="containsText" dxfId="2686" priority="2684" operator="containsText" text="Not yet due">
      <formula>NOT(ISERROR(SEARCH("Not yet due",G89)))</formula>
    </cfRule>
    <cfRule type="containsText" dxfId="2685" priority="2685" operator="containsText" text="Completed Behind Schedule">
      <formula>NOT(ISERROR(SEARCH("Completed Behind Schedule",G89)))</formula>
    </cfRule>
    <cfRule type="containsText" dxfId="2684" priority="2686" operator="containsText" text="Off Target">
      <formula>NOT(ISERROR(SEARCH("Off Target",G89)))</formula>
    </cfRule>
    <cfRule type="containsText" dxfId="2683" priority="2687" operator="containsText" text="In Danger of Falling Behind Target">
      <formula>NOT(ISERROR(SEARCH("In Danger of Falling Behind Target",G89)))</formula>
    </cfRule>
    <cfRule type="containsText" dxfId="2682" priority="2688" operator="containsText" text="On Track to be Achieved">
      <formula>NOT(ISERROR(SEARCH("On Track to be Achieved",G89)))</formula>
    </cfRule>
    <cfRule type="containsText" dxfId="2681" priority="2689" operator="containsText" text="Fully Achieved">
      <formula>NOT(ISERROR(SEARCH("Fully Achieved",G89)))</formula>
    </cfRule>
    <cfRule type="containsText" dxfId="2680" priority="2690" operator="containsText" text="Update not Provided">
      <formula>NOT(ISERROR(SEARCH("Update not Provided",G89)))</formula>
    </cfRule>
    <cfRule type="containsText" dxfId="2679" priority="2691" operator="containsText" text="Not yet due">
      <formula>NOT(ISERROR(SEARCH("Not yet due",G89)))</formula>
    </cfRule>
    <cfRule type="containsText" dxfId="2678" priority="2692" operator="containsText" text="Completed Behind Schedule">
      <formula>NOT(ISERROR(SEARCH("Completed Behind Schedule",G89)))</formula>
    </cfRule>
    <cfRule type="containsText" dxfId="2677" priority="2693" operator="containsText" text="Off Target">
      <formula>NOT(ISERROR(SEARCH("Off Target",G89)))</formula>
    </cfRule>
    <cfRule type="containsText" dxfId="2676" priority="2694" operator="containsText" text="In Danger of Falling Behind Target">
      <formula>NOT(ISERROR(SEARCH("In Danger of Falling Behind Target",G89)))</formula>
    </cfRule>
    <cfRule type="containsText" dxfId="2675" priority="2695" operator="containsText" text="On Track to be Achieved">
      <formula>NOT(ISERROR(SEARCH("On Track to be Achieved",G89)))</formula>
    </cfRule>
    <cfRule type="containsText" dxfId="2674" priority="2696" operator="containsText" text="Fully Achieved">
      <formula>NOT(ISERROR(SEARCH("Fully Achieved",G89)))</formula>
    </cfRule>
    <cfRule type="containsText" dxfId="2673" priority="2697" operator="containsText" text="Fully Achieved">
      <formula>NOT(ISERROR(SEARCH("Fully Achieved",G89)))</formula>
    </cfRule>
    <cfRule type="containsText" dxfId="2672" priority="2698" operator="containsText" text="Fully Achieved">
      <formula>NOT(ISERROR(SEARCH("Fully Achieved",G89)))</formula>
    </cfRule>
    <cfRule type="containsText" dxfId="2671" priority="2699" operator="containsText" text="Deferred">
      <formula>NOT(ISERROR(SEARCH("Deferred",G89)))</formula>
    </cfRule>
    <cfRule type="containsText" dxfId="2670" priority="2700" operator="containsText" text="Deleted">
      <formula>NOT(ISERROR(SEARCH("Deleted",G89)))</formula>
    </cfRule>
    <cfRule type="containsText" dxfId="2669" priority="2701" operator="containsText" text="In Danger of Falling Behind Target">
      <formula>NOT(ISERROR(SEARCH("In Danger of Falling Behind Target",G89)))</formula>
    </cfRule>
    <cfRule type="containsText" dxfId="2668" priority="2702" operator="containsText" text="Not yet due">
      <formula>NOT(ISERROR(SEARCH("Not yet due",G89)))</formula>
    </cfRule>
    <cfRule type="containsText" dxfId="2667" priority="2703" operator="containsText" text="Update not Provided">
      <formula>NOT(ISERROR(SEARCH("Update not Provided",G89)))</formula>
    </cfRule>
  </conditionalFormatting>
  <conditionalFormatting sqref="G89">
    <cfRule type="containsText" dxfId="2666" priority="2632" operator="containsText" text="On track to be achieved">
      <formula>NOT(ISERROR(SEARCH("On track to be achieved",G89)))</formula>
    </cfRule>
    <cfRule type="containsText" dxfId="2665" priority="2633" operator="containsText" text="Deferred">
      <formula>NOT(ISERROR(SEARCH("Deferred",G89)))</formula>
    </cfRule>
    <cfRule type="containsText" dxfId="2664" priority="2634" operator="containsText" text="Deleted">
      <formula>NOT(ISERROR(SEARCH("Deleted",G89)))</formula>
    </cfRule>
    <cfRule type="containsText" dxfId="2663" priority="2635" operator="containsText" text="In Danger of Falling Behind Target">
      <formula>NOT(ISERROR(SEARCH("In Danger of Falling Behind Target",G89)))</formula>
    </cfRule>
    <cfRule type="containsText" dxfId="2662" priority="2636" operator="containsText" text="Not yet due">
      <formula>NOT(ISERROR(SEARCH("Not yet due",G89)))</formula>
    </cfRule>
    <cfRule type="containsText" dxfId="2661" priority="2637" operator="containsText" text="Update not Provided">
      <formula>NOT(ISERROR(SEARCH("Update not Provided",G89)))</formula>
    </cfRule>
    <cfRule type="containsText" dxfId="2660" priority="2638" operator="containsText" text="Not yet due">
      <formula>NOT(ISERROR(SEARCH("Not yet due",G89)))</formula>
    </cfRule>
    <cfRule type="containsText" dxfId="2659" priority="2639" operator="containsText" text="Completed Behind Schedule">
      <formula>NOT(ISERROR(SEARCH("Completed Behind Schedule",G89)))</formula>
    </cfRule>
    <cfRule type="containsText" dxfId="2658" priority="2640" operator="containsText" text="Off Target">
      <formula>NOT(ISERROR(SEARCH("Off Target",G89)))</formula>
    </cfRule>
    <cfRule type="containsText" dxfId="2657" priority="2641" operator="containsText" text="On Track to be Achieved">
      <formula>NOT(ISERROR(SEARCH("On Track to be Achieved",G89)))</formula>
    </cfRule>
    <cfRule type="containsText" dxfId="2656" priority="2642" operator="containsText" text="Fully Achieved">
      <formula>NOT(ISERROR(SEARCH("Fully Achieved",G89)))</formula>
    </cfRule>
    <cfRule type="containsText" dxfId="2655" priority="2643" operator="containsText" text="Not yet due">
      <formula>NOT(ISERROR(SEARCH("Not yet due",G89)))</formula>
    </cfRule>
    <cfRule type="containsText" dxfId="2654" priority="2644" operator="containsText" text="Not Yet Due">
      <formula>NOT(ISERROR(SEARCH("Not Yet Due",G89)))</formula>
    </cfRule>
    <cfRule type="containsText" dxfId="2653" priority="2645" operator="containsText" text="Deferred">
      <formula>NOT(ISERROR(SEARCH("Deferred",G89)))</formula>
    </cfRule>
    <cfRule type="containsText" dxfId="2652" priority="2646" operator="containsText" text="Deleted">
      <formula>NOT(ISERROR(SEARCH("Deleted",G89)))</formula>
    </cfRule>
    <cfRule type="containsText" dxfId="2651" priority="2647" operator="containsText" text="In Danger of Falling Behind Target">
      <formula>NOT(ISERROR(SEARCH("In Danger of Falling Behind Target",G89)))</formula>
    </cfRule>
    <cfRule type="containsText" dxfId="2650" priority="2648" operator="containsText" text="Not yet due">
      <formula>NOT(ISERROR(SEARCH("Not yet due",G89)))</formula>
    </cfRule>
    <cfRule type="containsText" dxfId="2649" priority="2649" operator="containsText" text="Completed Behind Schedule">
      <formula>NOT(ISERROR(SEARCH("Completed Behind Schedule",G89)))</formula>
    </cfRule>
    <cfRule type="containsText" dxfId="2648" priority="2650" operator="containsText" text="Off Target">
      <formula>NOT(ISERROR(SEARCH("Off Target",G89)))</formula>
    </cfRule>
    <cfRule type="containsText" dxfId="2647" priority="2651" operator="containsText" text="In Danger of Falling Behind Target">
      <formula>NOT(ISERROR(SEARCH("In Danger of Falling Behind Target",G89)))</formula>
    </cfRule>
    <cfRule type="containsText" dxfId="2646" priority="2652" operator="containsText" text="On Track to be Achieved">
      <formula>NOT(ISERROR(SEARCH("On Track to be Achieved",G89)))</formula>
    </cfRule>
    <cfRule type="containsText" dxfId="2645" priority="2653" operator="containsText" text="Fully Achieved">
      <formula>NOT(ISERROR(SEARCH("Fully Achieved",G89)))</formula>
    </cfRule>
    <cfRule type="containsText" dxfId="2644" priority="2654" operator="containsText" text="Update not Provided">
      <formula>NOT(ISERROR(SEARCH("Update not Provided",G89)))</formula>
    </cfRule>
    <cfRule type="containsText" dxfId="2643" priority="2655" operator="containsText" text="Not yet due">
      <formula>NOT(ISERROR(SEARCH("Not yet due",G89)))</formula>
    </cfRule>
    <cfRule type="containsText" dxfId="2642" priority="2656" operator="containsText" text="Completed Behind Schedule">
      <formula>NOT(ISERROR(SEARCH("Completed Behind Schedule",G89)))</formula>
    </cfRule>
    <cfRule type="containsText" dxfId="2641" priority="2657" operator="containsText" text="Off Target">
      <formula>NOT(ISERROR(SEARCH("Off Target",G89)))</formula>
    </cfRule>
    <cfRule type="containsText" dxfId="2640" priority="2658" operator="containsText" text="In Danger of Falling Behind Target">
      <formula>NOT(ISERROR(SEARCH("In Danger of Falling Behind Target",G89)))</formula>
    </cfRule>
    <cfRule type="containsText" dxfId="2639" priority="2659" operator="containsText" text="On Track to be Achieved">
      <formula>NOT(ISERROR(SEARCH("On Track to be Achieved",G89)))</formula>
    </cfRule>
    <cfRule type="containsText" dxfId="2638" priority="2660" operator="containsText" text="Fully Achieved">
      <formula>NOT(ISERROR(SEARCH("Fully Achieved",G89)))</formula>
    </cfRule>
    <cfRule type="containsText" dxfId="2637" priority="2661" operator="containsText" text="Fully Achieved">
      <formula>NOT(ISERROR(SEARCH("Fully Achieved",G89)))</formula>
    </cfRule>
    <cfRule type="containsText" dxfId="2636" priority="2662" operator="containsText" text="Fully Achieved">
      <formula>NOT(ISERROR(SEARCH("Fully Achieved",G89)))</formula>
    </cfRule>
    <cfRule type="containsText" dxfId="2635" priority="2663" operator="containsText" text="Deferred">
      <formula>NOT(ISERROR(SEARCH("Deferred",G89)))</formula>
    </cfRule>
    <cfRule type="containsText" dxfId="2634" priority="2664" operator="containsText" text="Deleted">
      <formula>NOT(ISERROR(SEARCH("Deleted",G89)))</formula>
    </cfRule>
    <cfRule type="containsText" dxfId="2633" priority="2665" operator="containsText" text="In Danger of Falling Behind Target">
      <formula>NOT(ISERROR(SEARCH("In Danger of Falling Behind Target",G89)))</formula>
    </cfRule>
    <cfRule type="containsText" dxfId="2632" priority="2666" operator="containsText" text="Not yet due">
      <formula>NOT(ISERROR(SEARCH("Not yet due",G89)))</formula>
    </cfRule>
    <cfRule type="containsText" dxfId="2631" priority="2667" operator="containsText" text="Update not Provided">
      <formula>NOT(ISERROR(SEARCH("Update not Provided",G89)))</formula>
    </cfRule>
  </conditionalFormatting>
  <conditionalFormatting sqref="G90:G100">
    <cfRule type="containsText" dxfId="2630" priority="2596" operator="containsText" text="On track to be achieved">
      <formula>NOT(ISERROR(SEARCH("On track to be achieved",G90)))</formula>
    </cfRule>
    <cfRule type="containsText" dxfId="2629" priority="2597" operator="containsText" text="Deferred">
      <formula>NOT(ISERROR(SEARCH("Deferred",G90)))</formula>
    </cfRule>
    <cfRule type="containsText" dxfId="2628" priority="2598" operator="containsText" text="Deleted">
      <formula>NOT(ISERROR(SEARCH("Deleted",G90)))</formula>
    </cfRule>
    <cfRule type="containsText" dxfId="2627" priority="2599" operator="containsText" text="In Danger of Falling Behind Target">
      <formula>NOT(ISERROR(SEARCH("In Danger of Falling Behind Target",G90)))</formula>
    </cfRule>
    <cfRule type="containsText" dxfId="2626" priority="2600" operator="containsText" text="Not yet due">
      <formula>NOT(ISERROR(SEARCH("Not yet due",G90)))</formula>
    </cfRule>
    <cfRule type="containsText" dxfId="2625" priority="2601" operator="containsText" text="Update not Provided">
      <formula>NOT(ISERROR(SEARCH("Update not Provided",G90)))</formula>
    </cfRule>
    <cfRule type="containsText" dxfId="2624" priority="2602" operator="containsText" text="Not yet due">
      <formula>NOT(ISERROR(SEARCH("Not yet due",G90)))</formula>
    </cfRule>
    <cfRule type="containsText" dxfId="2623" priority="2603" operator="containsText" text="Completed Behind Schedule">
      <formula>NOT(ISERROR(SEARCH("Completed Behind Schedule",G90)))</formula>
    </cfRule>
    <cfRule type="containsText" dxfId="2622" priority="2604" operator="containsText" text="Off Target">
      <formula>NOT(ISERROR(SEARCH("Off Target",G90)))</formula>
    </cfRule>
    <cfRule type="containsText" dxfId="2621" priority="2605" operator="containsText" text="On Track to be Achieved">
      <formula>NOT(ISERROR(SEARCH("On Track to be Achieved",G90)))</formula>
    </cfRule>
    <cfRule type="containsText" dxfId="2620" priority="2606" operator="containsText" text="Fully Achieved">
      <formula>NOT(ISERROR(SEARCH("Fully Achieved",G90)))</formula>
    </cfRule>
    <cfRule type="containsText" dxfId="2619" priority="2607" operator="containsText" text="Not yet due">
      <formula>NOT(ISERROR(SEARCH("Not yet due",G90)))</formula>
    </cfRule>
    <cfRule type="containsText" dxfId="2618" priority="2608" operator="containsText" text="Not Yet Due">
      <formula>NOT(ISERROR(SEARCH("Not Yet Due",G90)))</formula>
    </cfRule>
    <cfRule type="containsText" dxfId="2617" priority="2609" operator="containsText" text="Deferred">
      <formula>NOT(ISERROR(SEARCH("Deferred",G90)))</formula>
    </cfRule>
    <cfRule type="containsText" dxfId="2616" priority="2610" operator="containsText" text="Deleted">
      <formula>NOT(ISERROR(SEARCH("Deleted",G90)))</formula>
    </cfRule>
    <cfRule type="containsText" dxfId="2615" priority="2611" operator="containsText" text="In Danger of Falling Behind Target">
      <formula>NOT(ISERROR(SEARCH("In Danger of Falling Behind Target",G90)))</formula>
    </cfRule>
    <cfRule type="containsText" dxfId="2614" priority="2612" operator="containsText" text="Not yet due">
      <formula>NOT(ISERROR(SEARCH("Not yet due",G90)))</formula>
    </cfRule>
    <cfRule type="containsText" dxfId="2613" priority="2613" operator="containsText" text="Completed Behind Schedule">
      <formula>NOT(ISERROR(SEARCH("Completed Behind Schedule",G90)))</formula>
    </cfRule>
    <cfRule type="containsText" dxfId="2612" priority="2614" operator="containsText" text="Off Target">
      <formula>NOT(ISERROR(SEARCH("Off Target",G90)))</formula>
    </cfRule>
    <cfRule type="containsText" dxfId="2611" priority="2615" operator="containsText" text="In Danger of Falling Behind Target">
      <formula>NOT(ISERROR(SEARCH("In Danger of Falling Behind Target",G90)))</formula>
    </cfRule>
    <cfRule type="containsText" dxfId="2610" priority="2616" operator="containsText" text="On Track to be Achieved">
      <formula>NOT(ISERROR(SEARCH("On Track to be Achieved",G90)))</formula>
    </cfRule>
    <cfRule type="containsText" dxfId="2609" priority="2617" operator="containsText" text="Fully Achieved">
      <formula>NOT(ISERROR(SEARCH("Fully Achieved",G90)))</formula>
    </cfRule>
    <cfRule type="containsText" dxfId="2608" priority="2618" operator="containsText" text="Update not Provided">
      <formula>NOT(ISERROR(SEARCH("Update not Provided",G90)))</formula>
    </cfRule>
    <cfRule type="containsText" dxfId="2607" priority="2619" operator="containsText" text="Not yet due">
      <formula>NOT(ISERROR(SEARCH("Not yet due",G90)))</formula>
    </cfRule>
    <cfRule type="containsText" dxfId="2606" priority="2620" operator="containsText" text="Completed Behind Schedule">
      <formula>NOT(ISERROR(SEARCH("Completed Behind Schedule",G90)))</formula>
    </cfRule>
    <cfRule type="containsText" dxfId="2605" priority="2621" operator="containsText" text="Off Target">
      <formula>NOT(ISERROR(SEARCH("Off Target",G90)))</formula>
    </cfRule>
    <cfRule type="containsText" dxfId="2604" priority="2622" operator="containsText" text="In Danger of Falling Behind Target">
      <formula>NOT(ISERROR(SEARCH("In Danger of Falling Behind Target",G90)))</formula>
    </cfRule>
    <cfRule type="containsText" dxfId="2603" priority="2623" operator="containsText" text="On Track to be Achieved">
      <formula>NOT(ISERROR(SEARCH("On Track to be Achieved",G90)))</formula>
    </cfRule>
    <cfRule type="containsText" dxfId="2602" priority="2624" operator="containsText" text="Fully Achieved">
      <formula>NOT(ISERROR(SEARCH("Fully Achieved",G90)))</formula>
    </cfRule>
    <cfRule type="containsText" dxfId="2601" priority="2625" operator="containsText" text="Fully Achieved">
      <formula>NOT(ISERROR(SEARCH("Fully Achieved",G90)))</formula>
    </cfRule>
    <cfRule type="containsText" dxfId="2600" priority="2626" operator="containsText" text="Fully Achieved">
      <formula>NOT(ISERROR(SEARCH("Fully Achieved",G90)))</formula>
    </cfRule>
    <cfRule type="containsText" dxfId="2599" priority="2627" operator="containsText" text="Deferred">
      <formula>NOT(ISERROR(SEARCH("Deferred",G90)))</formula>
    </cfRule>
    <cfRule type="containsText" dxfId="2598" priority="2628" operator="containsText" text="Deleted">
      <formula>NOT(ISERROR(SEARCH("Deleted",G90)))</formula>
    </cfRule>
    <cfRule type="containsText" dxfId="2597" priority="2629" operator="containsText" text="In Danger of Falling Behind Target">
      <formula>NOT(ISERROR(SEARCH("In Danger of Falling Behind Target",G90)))</formula>
    </cfRule>
    <cfRule type="containsText" dxfId="2596" priority="2630" operator="containsText" text="Not yet due">
      <formula>NOT(ISERROR(SEARCH("Not yet due",G90)))</formula>
    </cfRule>
    <cfRule type="containsText" dxfId="2595" priority="2631" operator="containsText" text="Update not Provided">
      <formula>NOT(ISERROR(SEARCH("Update not Provided",G90)))</formula>
    </cfRule>
  </conditionalFormatting>
  <conditionalFormatting sqref="G101">
    <cfRule type="containsText" dxfId="2594" priority="2560" operator="containsText" text="On track to be achieved">
      <formula>NOT(ISERROR(SEARCH("On track to be achieved",G101)))</formula>
    </cfRule>
    <cfRule type="containsText" dxfId="2593" priority="2561" operator="containsText" text="Deferred">
      <formula>NOT(ISERROR(SEARCH("Deferred",G101)))</formula>
    </cfRule>
    <cfRule type="containsText" dxfId="2592" priority="2562" operator="containsText" text="Deleted">
      <formula>NOT(ISERROR(SEARCH("Deleted",G101)))</formula>
    </cfRule>
    <cfRule type="containsText" dxfId="2591" priority="2563" operator="containsText" text="In Danger of Falling Behind Target">
      <formula>NOT(ISERROR(SEARCH("In Danger of Falling Behind Target",G101)))</formula>
    </cfRule>
    <cfRule type="containsText" dxfId="2590" priority="2564" operator="containsText" text="Not yet due">
      <formula>NOT(ISERROR(SEARCH("Not yet due",G101)))</formula>
    </cfRule>
    <cfRule type="containsText" dxfId="2589" priority="2565" operator="containsText" text="Update not Provided">
      <formula>NOT(ISERROR(SEARCH("Update not Provided",G101)))</formula>
    </cfRule>
    <cfRule type="containsText" dxfId="2588" priority="2566" operator="containsText" text="Not yet due">
      <formula>NOT(ISERROR(SEARCH("Not yet due",G101)))</formula>
    </cfRule>
    <cfRule type="containsText" dxfId="2587" priority="2567" operator="containsText" text="Completed Behind Schedule">
      <formula>NOT(ISERROR(SEARCH("Completed Behind Schedule",G101)))</formula>
    </cfRule>
    <cfRule type="containsText" dxfId="2586" priority="2568" operator="containsText" text="Off Target">
      <formula>NOT(ISERROR(SEARCH("Off Target",G101)))</formula>
    </cfRule>
    <cfRule type="containsText" dxfId="2585" priority="2569" operator="containsText" text="On Track to be Achieved">
      <formula>NOT(ISERROR(SEARCH("On Track to be Achieved",G101)))</formula>
    </cfRule>
    <cfRule type="containsText" dxfId="2584" priority="2570" operator="containsText" text="Fully Achieved">
      <formula>NOT(ISERROR(SEARCH("Fully Achieved",G101)))</formula>
    </cfRule>
    <cfRule type="containsText" dxfId="2583" priority="2571" operator="containsText" text="Not yet due">
      <formula>NOT(ISERROR(SEARCH("Not yet due",G101)))</formula>
    </cfRule>
    <cfRule type="containsText" dxfId="2582" priority="2572" operator="containsText" text="Not Yet Due">
      <formula>NOT(ISERROR(SEARCH("Not Yet Due",G101)))</formula>
    </cfRule>
    <cfRule type="containsText" dxfId="2581" priority="2573" operator="containsText" text="Deferred">
      <formula>NOT(ISERROR(SEARCH("Deferred",G101)))</formula>
    </cfRule>
    <cfRule type="containsText" dxfId="2580" priority="2574" operator="containsText" text="Deleted">
      <formula>NOT(ISERROR(SEARCH("Deleted",G101)))</formula>
    </cfRule>
    <cfRule type="containsText" dxfId="2579" priority="2575" operator="containsText" text="In Danger of Falling Behind Target">
      <formula>NOT(ISERROR(SEARCH("In Danger of Falling Behind Target",G101)))</formula>
    </cfRule>
    <cfRule type="containsText" dxfId="2578" priority="2576" operator="containsText" text="Not yet due">
      <formula>NOT(ISERROR(SEARCH("Not yet due",G101)))</formula>
    </cfRule>
    <cfRule type="containsText" dxfId="2577" priority="2577" operator="containsText" text="Completed Behind Schedule">
      <formula>NOT(ISERROR(SEARCH("Completed Behind Schedule",G101)))</formula>
    </cfRule>
    <cfRule type="containsText" dxfId="2576" priority="2578" operator="containsText" text="Off Target">
      <formula>NOT(ISERROR(SEARCH("Off Target",G101)))</formula>
    </cfRule>
    <cfRule type="containsText" dxfId="2575" priority="2579" operator="containsText" text="In Danger of Falling Behind Target">
      <formula>NOT(ISERROR(SEARCH("In Danger of Falling Behind Target",G101)))</formula>
    </cfRule>
    <cfRule type="containsText" dxfId="2574" priority="2580" operator="containsText" text="On Track to be Achieved">
      <formula>NOT(ISERROR(SEARCH("On Track to be Achieved",G101)))</formula>
    </cfRule>
    <cfRule type="containsText" dxfId="2573" priority="2581" operator="containsText" text="Fully Achieved">
      <formula>NOT(ISERROR(SEARCH("Fully Achieved",G101)))</formula>
    </cfRule>
    <cfRule type="containsText" dxfId="2572" priority="2582" operator="containsText" text="Update not Provided">
      <formula>NOT(ISERROR(SEARCH("Update not Provided",G101)))</formula>
    </cfRule>
    <cfRule type="containsText" dxfId="2571" priority="2583" operator="containsText" text="Not yet due">
      <formula>NOT(ISERROR(SEARCH("Not yet due",G101)))</formula>
    </cfRule>
    <cfRule type="containsText" dxfId="2570" priority="2584" operator="containsText" text="Completed Behind Schedule">
      <formula>NOT(ISERROR(SEARCH("Completed Behind Schedule",G101)))</formula>
    </cfRule>
    <cfRule type="containsText" dxfId="2569" priority="2585" operator="containsText" text="Off Target">
      <formula>NOT(ISERROR(SEARCH("Off Target",G101)))</formula>
    </cfRule>
    <cfRule type="containsText" dxfId="2568" priority="2586" operator="containsText" text="In Danger of Falling Behind Target">
      <formula>NOT(ISERROR(SEARCH("In Danger of Falling Behind Target",G101)))</formula>
    </cfRule>
    <cfRule type="containsText" dxfId="2567" priority="2587" operator="containsText" text="On Track to be Achieved">
      <formula>NOT(ISERROR(SEARCH("On Track to be Achieved",G101)))</formula>
    </cfRule>
    <cfRule type="containsText" dxfId="2566" priority="2588" operator="containsText" text="Fully Achieved">
      <formula>NOT(ISERROR(SEARCH("Fully Achieved",G101)))</formula>
    </cfRule>
    <cfRule type="containsText" dxfId="2565" priority="2589" operator="containsText" text="Fully Achieved">
      <formula>NOT(ISERROR(SEARCH("Fully Achieved",G101)))</formula>
    </cfRule>
    <cfRule type="containsText" dxfId="2564" priority="2590" operator="containsText" text="Fully Achieved">
      <formula>NOT(ISERROR(SEARCH("Fully Achieved",G101)))</formula>
    </cfRule>
    <cfRule type="containsText" dxfId="2563" priority="2591" operator="containsText" text="Deferred">
      <formula>NOT(ISERROR(SEARCH("Deferred",G101)))</formula>
    </cfRule>
    <cfRule type="containsText" dxfId="2562" priority="2592" operator="containsText" text="Deleted">
      <formula>NOT(ISERROR(SEARCH("Deleted",G101)))</formula>
    </cfRule>
    <cfRule type="containsText" dxfId="2561" priority="2593" operator="containsText" text="In Danger of Falling Behind Target">
      <formula>NOT(ISERROR(SEARCH("In Danger of Falling Behind Target",G101)))</formula>
    </cfRule>
    <cfRule type="containsText" dxfId="2560" priority="2594" operator="containsText" text="Not yet due">
      <formula>NOT(ISERROR(SEARCH("Not yet due",G101)))</formula>
    </cfRule>
    <cfRule type="containsText" dxfId="2559" priority="2595" operator="containsText" text="Update not Provided">
      <formula>NOT(ISERROR(SEARCH("Update not Provided",G101)))</formula>
    </cfRule>
  </conditionalFormatting>
  <conditionalFormatting sqref="G101">
    <cfRule type="containsText" dxfId="2558" priority="2524" operator="containsText" text="On track to be achieved">
      <formula>NOT(ISERROR(SEARCH("On track to be achieved",G101)))</formula>
    </cfRule>
    <cfRule type="containsText" dxfId="2557" priority="2525" operator="containsText" text="Deferred">
      <formula>NOT(ISERROR(SEARCH("Deferred",G101)))</formula>
    </cfRule>
    <cfRule type="containsText" dxfId="2556" priority="2526" operator="containsText" text="Deleted">
      <formula>NOT(ISERROR(SEARCH("Deleted",G101)))</formula>
    </cfRule>
    <cfRule type="containsText" dxfId="2555" priority="2527" operator="containsText" text="In Danger of Falling Behind Target">
      <formula>NOT(ISERROR(SEARCH("In Danger of Falling Behind Target",G101)))</formula>
    </cfRule>
    <cfRule type="containsText" dxfId="2554" priority="2528" operator="containsText" text="Not yet due">
      <formula>NOT(ISERROR(SEARCH("Not yet due",G101)))</formula>
    </cfRule>
    <cfRule type="containsText" dxfId="2553" priority="2529" operator="containsText" text="Update not Provided">
      <formula>NOT(ISERROR(SEARCH("Update not Provided",G101)))</formula>
    </cfRule>
    <cfRule type="containsText" dxfId="2552" priority="2530" operator="containsText" text="Not yet due">
      <formula>NOT(ISERROR(SEARCH("Not yet due",G101)))</formula>
    </cfRule>
    <cfRule type="containsText" dxfId="2551" priority="2531" operator="containsText" text="Completed Behind Schedule">
      <formula>NOT(ISERROR(SEARCH("Completed Behind Schedule",G101)))</formula>
    </cfRule>
    <cfRule type="containsText" dxfId="2550" priority="2532" operator="containsText" text="Off Target">
      <formula>NOT(ISERROR(SEARCH("Off Target",G101)))</formula>
    </cfRule>
    <cfRule type="containsText" dxfId="2549" priority="2533" operator="containsText" text="On Track to be Achieved">
      <formula>NOT(ISERROR(SEARCH("On Track to be Achieved",G101)))</formula>
    </cfRule>
    <cfRule type="containsText" dxfId="2548" priority="2534" operator="containsText" text="Fully Achieved">
      <formula>NOT(ISERROR(SEARCH("Fully Achieved",G101)))</formula>
    </cfRule>
    <cfRule type="containsText" dxfId="2547" priority="2535" operator="containsText" text="Not yet due">
      <formula>NOT(ISERROR(SEARCH("Not yet due",G101)))</formula>
    </cfRule>
    <cfRule type="containsText" dxfId="2546" priority="2536" operator="containsText" text="Not Yet Due">
      <formula>NOT(ISERROR(SEARCH("Not Yet Due",G101)))</formula>
    </cfRule>
    <cfRule type="containsText" dxfId="2545" priority="2537" operator="containsText" text="Deferred">
      <formula>NOT(ISERROR(SEARCH("Deferred",G101)))</formula>
    </cfRule>
    <cfRule type="containsText" dxfId="2544" priority="2538" operator="containsText" text="Deleted">
      <formula>NOT(ISERROR(SEARCH("Deleted",G101)))</formula>
    </cfRule>
    <cfRule type="containsText" dxfId="2543" priority="2539" operator="containsText" text="In Danger of Falling Behind Target">
      <formula>NOT(ISERROR(SEARCH("In Danger of Falling Behind Target",G101)))</formula>
    </cfRule>
    <cfRule type="containsText" dxfId="2542" priority="2540" operator="containsText" text="Not yet due">
      <formula>NOT(ISERROR(SEARCH("Not yet due",G101)))</formula>
    </cfRule>
    <cfRule type="containsText" dxfId="2541" priority="2541" operator="containsText" text="Completed Behind Schedule">
      <formula>NOT(ISERROR(SEARCH("Completed Behind Schedule",G101)))</formula>
    </cfRule>
    <cfRule type="containsText" dxfId="2540" priority="2542" operator="containsText" text="Off Target">
      <formula>NOT(ISERROR(SEARCH("Off Target",G101)))</formula>
    </cfRule>
    <cfRule type="containsText" dxfId="2539" priority="2543" operator="containsText" text="In Danger of Falling Behind Target">
      <formula>NOT(ISERROR(SEARCH("In Danger of Falling Behind Target",G101)))</formula>
    </cfRule>
    <cfRule type="containsText" dxfId="2538" priority="2544" operator="containsText" text="On Track to be Achieved">
      <formula>NOT(ISERROR(SEARCH("On Track to be Achieved",G101)))</formula>
    </cfRule>
    <cfRule type="containsText" dxfId="2537" priority="2545" operator="containsText" text="Fully Achieved">
      <formula>NOT(ISERROR(SEARCH("Fully Achieved",G101)))</formula>
    </cfRule>
    <cfRule type="containsText" dxfId="2536" priority="2546" operator="containsText" text="Update not Provided">
      <formula>NOT(ISERROR(SEARCH("Update not Provided",G101)))</formula>
    </cfRule>
    <cfRule type="containsText" dxfId="2535" priority="2547" operator="containsText" text="Not yet due">
      <formula>NOT(ISERROR(SEARCH("Not yet due",G101)))</formula>
    </cfRule>
    <cfRule type="containsText" dxfId="2534" priority="2548" operator="containsText" text="Completed Behind Schedule">
      <formula>NOT(ISERROR(SEARCH("Completed Behind Schedule",G101)))</formula>
    </cfRule>
    <cfRule type="containsText" dxfId="2533" priority="2549" operator="containsText" text="Off Target">
      <formula>NOT(ISERROR(SEARCH("Off Target",G101)))</formula>
    </cfRule>
    <cfRule type="containsText" dxfId="2532" priority="2550" operator="containsText" text="In Danger of Falling Behind Target">
      <formula>NOT(ISERROR(SEARCH("In Danger of Falling Behind Target",G101)))</formula>
    </cfRule>
    <cfRule type="containsText" dxfId="2531" priority="2551" operator="containsText" text="On Track to be Achieved">
      <formula>NOT(ISERROR(SEARCH("On Track to be Achieved",G101)))</formula>
    </cfRule>
    <cfRule type="containsText" dxfId="2530" priority="2552" operator="containsText" text="Fully Achieved">
      <formula>NOT(ISERROR(SEARCH("Fully Achieved",G101)))</formula>
    </cfRule>
    <cfRule type="containsText" dxfId="2529" priority="2553" operator="containsText" text="Fully Achieved">
      <formula>NOT(ISERROR(SEARCH("Fully Achieved",G101)))</formula>
    </cfRule>
    <cfRule type="containsText" dxfId="2528" priority="2554" operator="containsText" text="Fully Achieved">
      <formula>NOT(ISERROR(SEARCH("Fully Achieved",G101)))</formula>
    </cfRule>
    <cfRule type="containsText" dxfId="2527" priority="2555" operator="containsText" text="Deferred">
      <formula>NOT(ISERROR(SEARCH("Deferred",G101)))</formula>
    </cfRule>
    <cfRule type="containsText" dxfId="2526" priority="2556" operator="containsText" text="Deleted">
      <formula>NOT(ISERROR(SEARCH("Deleted",G101)))</formula>
    </cfRule>
    <cfRule type="containsText" dxfId="2525" priority="2557" operator="containsText" text="In Danger of Falling Behind Target">
      <formula>NOT(ISERROR(SEARCH("In Danger of Falling Behind Target",G101)))</formula>
    </cfRule>
    <cfRule type="containsText" dxfId="2524" priority="2558" operator="containsText" text="Not yet due">
      <formula>NOT(ISERROR(SEARCH("Not yet due",G101)))</formula>
    </cfRule>
    <cfRule type="containsText" dxfId="2523" priority="2559" operator="containsText" text="Update not Provided">
      <formula>NOT(ISERROR(SEARCH("Update not Provided",G101)))</formula>
    </cfRule>
  </conditionalFormatting>
  <conditionalFormatting sqref="G103:G121">
    <cfRule type="containsText" dxfId="2522" priority="2488" operator="containsText" text="On track to be achieved">
      <formula>NOT(ISERROR(SEARCH("On track to be achieved",G103)))</formula>
    </cfRule>
    <cfRule type="containsText" dxfId="2521" priority="2489" operator="containsText" text="Deferred">
      <formula>NOT(ISERROR(SEARCH("Deferred",G103)))</formula>
    </cfRule>
    <cfRule type="containsText" dxfId="2520" priority="2490" operator="containsText" text="Deleted">
      <formula>NOT(ISERROR(SEARCH("Deleted",G103)))</formula>
    </cfRule>
    <cfRule type="containsText" dxfId="2519" priority="2491" operator="containsText" text="In Danger of Falling Behind Target">
      <formula>NOT(ISERROR(SEARCH("In Danger of Falling Behind Target",G103)))</formula>
    </cfRule>
    <cfRule type="containsText" dxfId="2518" priority="2492" operator="containsText" text="Not yet due">
      <formula>NOT(ISERROR(SEARCH("Not yet due",G103)))</formula>
    </cfRule>
    <cfRule type="containsText" dxfId="2517" priority="2493" operator="containsText" text="Update not Provided">
      <formula>NOT(ISERROR(SEARCH("Update not Provided",G103)))</formula>
    </cfRule>
    <cfRule type="containsText" dxfId="2516" priority="2494" operator="containsText" text="Not yet due">
      <formula>NOT(ISERROR(SEARCH("Not yet due",G103)))</formula>
    </cfRule>
    <cfRule type="containsText" dxfId="2515" priority="2495" operator="containsText" text="Completed Behind Schedule">
      <formula>NOT(ISERROR(SEARCH("Completed Behind Schedule",G103)))</formula>
    </cfRule>
    <cfRule type="containsText" dxfId="2514" priority="2496" operator="containsText" text="Off Target">
      <formula>NOT(ISERROR(SEARCH("Off Target",G103)))</formula>
    </cfRule>
    <cfRule type="containsText" dxfId="2513" priority="2497" operator="containsText" text="On Track to be Achieved">
      <formula>NOT(ISERROR(SEARCH("On Track to be Achieved",G103)))</formula>
    </cfRule>
    <cfRule type="containsText" dxfId="2512" priority="2498" operator="containsText" text="Fully Achieved">
      <formula>NOT(ISERROR(SEARCH("Fully Achieved",G103)))</formula>
    </cfRule>
    <cfRule type="containsText" dxfId="2511" priority="2499" operator="containsText" text="Not yet due">
      <formula>NOT(ISERROR(SEARCH("Not yet due",G103)))</formula>
    </cfRule>
    <cfRule type="containsText" dxfId="2510" priority="2500" operator="containsText" text="Not Yet Due">
      <formula>NOT(ISERROR(SEARCH("Not Yet Due",G103)))</formula>
    </cfRule>
    <cfRule type="containsText" dxfId="2509" priority="2501" operator="containsText" text="Deferred">
      <formula>NOT(ISERROR(SEARCH("Deferred",G103)))</formula>
    </cfRule>
    <cfRule type="containsText" dxfId="2508" priority="2502" operator="containsText" text="Deleted">
      <formula>NOT(ISERROR(SEARCH("Deleted",G103)))</formula>
    </cfRule>
    <cfRule type="containsText" dxfId="2507" priority="2503" operator="containsText" text="In Danger of Falling Behind Target">
      <formula>NOT(ISERROR(SEARCH("In Danger of Falling Behind Target",G103)))</formula>
    </cfRule>
    <cfRule type="containsText" dxfId="2506" priority="2504" operator="containsText" text="Not yet due">
      <formula>NOT(ISERROR(SEARCH("Not yet due",G103)))</formula>
    </cfRule>
    <cfRule type="containsText" dxfId="2505" priority="2505" operator="containsText" text="Completed Behind Schedule">
      <formula>NOT(ISERROR(SEARCH("Completed Behind Schedule",G103)))</formula>
    </cfRule>
    <cfRule type="containsText" dxfId="2504" priority="2506" operator="containsText" text="Off Target">
      <formula>NOT(ISERROR(SEARCH("Off Target",G103)))</formula>
    </cfRule>
    <cfRule type="containsText" dxfId="2503" priority="2507" operator="containsText" text="In Danger of Falling Behind Target">
      <formula>NOT(ISERROR(SEARCH("In Danger of Falling Behind Target",G103)))</formula>
    </cfRule>
    <cfRule type="containsText" dxfId="2502" priority="2508" operator="containsText" text="On Track to be Achieved">
      <formula>NOT(ISERROR(SEARCH("On Track to be Achieved",G103)))</formula>
    </cfRule>
    <cfRule type="containsText" dxfId="2501" priority="2509" operator="containsText" text="Fully Achieved">
      <formula>NOT(ISERROR(SEARCH("Fully Achieved",G103)))</formula>
    </cfRule>
    <cfRule type="containsText" dxfId="2500" priority="2510" operator="containsText" text="Update not Provided">
      <formula>NOT(ISERROR(SEARCH("Update not Provided",G103)))</formula>
    </cfRule>
    <cfRule type="containsText" dxfId="2499" priority="2511" operator="containsText" text="Not yet due">
      <formula>NOT(ISERROR(SEARCH("Not yet due",G103)))</formula>
    </cfRule>
    <cfRule type="containsText" dxfId="2498" priority="2512" operator="containsText" text="Completed Behind Schedule">
      <formula>NOT(ISERROR(SEARCH("Completed Behind Schedule",G103)))</formula>
    </cfRule>
    <cfRule type="containsText" dxfId="2497" priority="2513" operator="containsText" text="Off Target">
      <formula>NOT(ISERROR(SEARCH("Off Target",G103)))</formula>
    </cfRule>
    <cfRule type="containsText" dxfId="2496" priority="2514" operator="containsText" text="In Danger of Falling Behind Target">
      <formula>NOT(ISERROR(SEARCH("In Danger of Falling Behind Target",G103)))</formula>
    </cfRule>
    <cfRule type="containsText" dxfId="2495" priority="2515" operator="containsText" text="On Track to be Achieved">
      <formula>NOT(ISERROR(SEARCH("On Track to be Achieved",G103)))</formula>
    </cfRule>
    <cfRule type="containsText" dxfId="2494" priority="2516" operator="containsText" text="Fully Achieved">
      <formula>NOT(ISERROR(SEARCH("Fully Achieved",G103)))</formula>
    </cfRule>
    <cfRule type="containsText" dxfId="2493" priority="2517" operator="containsText" text="Fully Achieved">
      <formula>NOT(ISERROR(SEARCH("Fully Achieved",G103)))</formula>
    </cfRule>
    <cfRule type="containsText" dxfId="2492" priority="2518" operator="containsText" text="Fully Achieved">
      <formula>NOT(ISERROR(SEARCH("Fully Achieved",G103)))</formula>
    </cfRule>
    <cfRule type="containsText" dxfId="2491" priority="2519" operator="containsText" text="Deferred">
      <formula>NOT(ISERROR(SEARCH("Deferred",G103)))</formula>
    </cfRule>
    <cfRule type="containsText" dxfId="2490" priority="2520" operator="containsText" text="Deleted">
      <formula>NOT(ISERROR(SEARCH("Deleted",G103)))</formula>
    </cfRule>
    <cfRule type="containsText" dxfId="2489" priority="2521" operator="containsText" text="In Danger of Falling Behind Target">
      <formula>NOT(ISERROR(SEARCH("In Danger of Falling Behind Target",G103)))</formula>
    </cfRule>
    <cfRule type="containsText" dxfId="2488" priority="2522" operator="containsText" text="Not yet due">
      <formula>NOT(ISERROR(SEARCH("Not yet due",G103)))</formula>
    </cfRule>
    <cfRule type="containsText" dxfId="2487" priority="2523" operator="containsText" text="Update not Provided">
      <formula>NOT(ISERROR(SEARCH("Update not Provided",G103)))</formula>
    </cfRule>
  </conditionalFormatting>
  <conditionalFormatting sqref="G122">
    <cfRule type="containsText" dxfId="2486" priority="2452" operator="containsText" text="On track to be achieved">
      <formula>NOT(ISERROR(SEARCH("On track to be achieved",G122)))</formula>
    </cfRule>
    <cfRule type="containsText" dxfId="2485" priority="2453" operator="containsText" text="Deferred">
      <formula>NOT(ISERROR(SEARCH("Deferred",G122)))</formula>
    </cfRule>
    <cfRule type="containsText" dxfId="2484" priority="2454" operator="containsText" text="Deleted">
      <formula>NOT(ISERROR(SEARCH("Deleted",G122)))</formula>
    </cfRule>
    <cfRule type="containsText" dxfId="2483" priority="2455" operator="containsText" text="In Danger of Falling Behind Target">
      <formula>NOT(ISERROR(SEARCH("In Danger of Falling Behind Target",G122)))</formula>
    </cfRule>
    <cfRule type="containsText" dxfId="2482" priority="2456" operator="containsText" text="Not yet due">
      <formula>NOT(ISERROR(SEARCH("Not yet due",G122)))</formula>
    </cfRule>
    <cfRule type="containsText" dxfId="2481" priority="2457" operator="containsText" text="Update not Provided">
      <formula>NOT(ISERROR(SEARCH("Update not Provided",G122)))</formula>
    </cfRule>
    <cfRule type="containsText" dxfId="2480" priority="2458" operator="containsText" text="Not yet due">
      <formula>NOT(ISERROR(SEARCH("Not yet due",G122)))</formula>
    </cfRule>
    <cfRule type="containsText" dxfId="2479" priority="2459" operator="containsText" text="Completed Behind Schedule">
      <formula>NOT(ISERROR(SEARCH("Completed Behind Schedule",G122)))</formula>
    </cfRule>
    <cfRule type="containsText" dxfId="2478" priority="2460" operator="containsText" text="Off Target">
      <formula>NOT(ISERROR(SEARCH("Off Target",G122)))</formula>
    </cfRule>
    <cfRule type="containsText" dxfId="2477" priority="2461" operator="containsText" text="On Track to be Achieved">
      <formula>NOT(ISERROR(SEARCH("On Track to be Achieved",G122)))</formula>
    </cfRule>
    <cfRule type="containsText" dxfId="2476" priority="2462" operator="containsText" text="Fully Achieved">
      <formula>NOT(ISERROR(SEARCH("Fully Achieved",G122)))</formula>
    </cfRule>
    <cfRule type="containsText" dxfId="2475" priority="2463" operator="containsText" text="Not yet due">
      <formula>NOT(ISERROR(SEARCH("Not yet due",G122)))</formula>
    </cfRule>
    <cfRule type="containsText" dxfId="2474" priority="2464" operator="containsText" text="Not Yet Due">
      <formula>NOT(ISERROR(SEARCH("Not Yet Due",G122)))</formula>
    </cfRule>
    <cfRule type="containsText" dxfId="2473" priority="2465" operator="containsText" text="Deferred">
      <formula>NOT(ISERROR(SEARCH("Deferred",G122)))</formula>
    </cfRule>
    <cfRule type="containsText" dxfId="2472" priority="2466" operator="containsText" text="Deleted">
      <formula>NOT(ISERROR(SEARCH("Deleted",G122)))</formula>
    </cfRule>
    <cfRule type="containsText" dxfId="2471" priority="2467" operator="containsText" text="In Danger of Falling Behind Target">
      <formula>NOT(ISERROR(SEARCH("In Danger of Falling Behind Target",G122)))</formula>
    </cfRule>
    <cfRule type="containsText" dxfId="2470" priority="2468" operator="containsText" text="Not yet due">
      <formula>NOT(ISERROR(SEARCH("Not yet due",G122)))</formula>
    </cfRule>
    <cfRule type="containsText" dxfId="2469" priority="2469" operator="containsText" text="Completed Behind Schedule">
      <formula>NOT(ISERROR(SEARCH("Completed Behind Schedule",G122)))</formula>
    </cfRule>
    <cfRule type="containsText" dxfId="2468" priority="2470" operator="containsText" text="Off Target">
      <formula>NOT(ISERROR(SEARCH("Off Target",G122)))</formula>
    </cfRule>
    <cfRule type="containsText" dxfId="2467" priority="2471" operator="containsText" text="In Danger of Falling Behind Target">
      <formula>NOT(ISERROR(SEARCH("In Danger of Falling Behind Target",G122)))</formula>
    </cfRule>
    <cfRule type="containsText" dxfId="2466" priority="2472" operator="containsText" text="On Track to be Achieved">
      <formula>NOT(ISERROR(SEARCH("On Track to be Achieved",G122)))</formula>
    </cfRule>
    <cfRule type="containsText" dxfId="2465" priority="2473" operator="containsText" text="Fully Achieved">
      <formula>NOT(ISERROR(SEARCH("Fully Achieved",G122)))</formula>
    </cfRule>
    <cfRule type="containsText" dxfId="2464" priority="2474" operator="containsText" text="Update not Provided">
      <formula>NOT(ISERROR(SEARCH("Update not Provided",G122)))</formula>
    </cfRule>
    <cfRule type="containsText" dxfId="2463" priority="2475" operator="containsText" text="Not yet due">
      <formula>NOT(ISERROR(SEARCH("Not yet due",G122)))</formula>
    </cfRule>
    <cfRule type="containsText" dxfId="2462" priority="2476" operator="containsText" text="Completed Behind Schedule">
      <formula>NOT(ISERROR(SEARCH("Completed Behind Schedule",G122)))</formula>
    </cfRule>
    <cfRule type="containsText" dxfId="2461" priority="2477" operator="containsText" text="Off Target">
      <formula>NOT(ISERROR(SEARCH("Off Target",G122)))</formula>
    </cfRule>
    <cfRule type="containsText" dxfId="2460" priority="2478" operator="containsText" text="In Danger of Falling Behind Target">
      <formula>NOT(ISERROR(SEARCH("In Danger of Falling Behind Target",G122)))</formula>
    </cfRule>
    <cfRule type="containsText" dxfId="2459" priority="2479" operator="containsText" text="On Track to be Achieved">
      <formula>NOT(ISERROR(SEARCH("On Track to be Achieved",G122)))</formula>
    </cfRule>
    <cfRule type="containsText" dxfId="2458" priority="2480" operator="containsText" text="Fully Achieved">
      <formula>NOT(ISERROR(SEARCH("Fully Achieved",G122)))</formula>
    </cfRule>
    <cfRule type="containsText" dxfId="2457" priority="2481" operator="containsText" text="Fully Achieved">
      <formula>NOT(ISERROR(SEARCH("Fully Achieved",G122)))</formula>
    </cfRule>
    <cfRule type="containsText" dxfId="2456" priority="2482" operator="containsText" text="Fully Achieved">
      <formula>NOT(ISERROR(SEARCH("Fully Achieved",G122)))</formula>
    </cfRule>
    <cfRule type="containsText" dxfId="2455" priority="2483" operator="containsText" text="Deferred">
      <formula>NOT(ISERROR(SEARCH("Deferred",G122)))</formula>
    </cfRule>
    <cfRule type="containsText" dxfId="2454" priority="2484" operator="containsText" text="Deleted">
      <formula>NOT(ISERROR(SEARCH("Deleted",G122)))</formula>
    </cfRule>
    <cfRule type="containsText" dxfId="2453" priority="2485" operator="containsText" text="In Danger of Falling Behind Target">
      <formula>NOT(ISERROR(SEARCH("In Danger of Falling Behind Target",G122)))</formula>
    </cfRule>
    <cfRule type="containsText" dxfId="2452" priority="2486" operator="containsText" text="Not yet due">
      <formula>NOT(ISERROR(SEARCH("Not yet due",G122)))</formula>
    </cfRule>
    <cfRule type="containsText" dxfId="2451" priority="2487" operator="containsText" text="Update not Provided">
      <formula>NOT(ISERROR(SEARCH("Update not Provided",G122)))</formula>
    </cfRule>
  </conditionalFormatting>
  <conditionalFormatting sqref="G122">
    <cfRule type="containsText" dxfId="2450" priority="2416" operator="containsText" text="On track to be achieved">
      <formula>NOT(ISERROR(SEARCH("On track to be achieved",G122)))</formula>
    </cfRule>
    <cfRule type="containsText" dxfId="2449" priority="2417" operator="containsText" text="Deferred">
      <formula>NOT(ISERROR(SEARCH("Deferred",G122)))</formula>
    </cfRule>
    <cfRule type="containsText" dxfId="2448" priority="2418" operator="containsText" text="Deleted">
      <formula>NOT(ISERROR(SEARCH("Deleted",G122)))</formula>
    </cfRule>
    <cfRule type="containsText" dxfId="2447" priority="2419" operator="containsText" text="In Danger of Falling Behind Target">
      <formula>NOT(ISERROR(SEARCH("In Danger of Falling Behind Target",G122)))</formula>
    </cfRule>
    <cfRule type="containsText" dxfId="2446" priority="2420" operator="containsText" text="Not yet due">
      <formula>NOT(ISERROR(SEARCH("Not yet due",G122)))</formula>
    </cfRule>
    <cfRule type="containsText" dxfId="2445" priority="2421" operator="containsText" text="Update not Provided">
      <formula>NOT(ISERROR(SEARCH("Update not Provided",G122)))</formula>
    </cfRule>
    <cfRule type="containsText" dxfId="2444" priority="2422" operator="containsText" text="Not yet due">
      <formula>NOT(ISERROR(SEARCH("Not yet due",G122)))</formula>
    </cfRule>
    <cfRule type="containsText" dxfId="2443" priority="2423" operator="containsText" text="Completed Behind Schedule">
      <formula>NOT(ISERROR(SEARCH("Completed Behind Schedule",G122)))</formula>
    </cfRule>
    <cfRule type="containsText" dxfId="2442" priority="2424" operator="containsText" text="Off Target">
      <formula>NOT(ISERROR(SEARCH("Off Target",G122)))</formula>
    </cfRule>
    <cfRule type="containsText" dxfId="2441" priority="2425" operator="containsText" text="On Track to be Achieved">
      <formula>NOT(ISERROR(SEARCH("On Track to be Achieved",G122)))</formula>
    </cfRule>
    <cfRule type="containsText" dxfId="2440" priority="2426" operator="containsText" text="Fully Achieved">
      <formula>NOT(ISERROR(SEARCH("Fully Achieved",G122)))</formula>
    </cfRule>
    <cfRule type="containsText" dxfId="2439" priority="2427" operator="containsText" text="Not yet due">
      <formula>NOT(ISERROR(SEARCH("Not yet due",G122)))</formula>
    </cfRule>
    <cfRule type="containsText" dxfId="2438" priority="2428" operator="containsText" text="Not Yet Due">
      <formula>NOT(ISERROR(SEARCH("Not Yet Due",G122)))</formula>
    </cfRule>
    <cfRule type="containsText" dxfId="2437" priority="2429" operator="containsText" text="Deferred">
      <formula>NOT(ISERROR(SEARCH("Deferred",G122)))</formula>
    </cfRule>
    <cfRule type="containsText" dxfId="2436" priority="2430" operator="containsText" text="Deleted">
      <formula>NOT(ISERROR(SEARCH("Deleted",G122)))</formula>
    </cfRule>
    <cfRule type="containsText" dxfId="2435" priority="2431" operator="containsText" text="In Danger of Falling Behind Target">
      <formula>NOT(ISERROR(SEARCH("In Danger of Falling Behind Target",G122)))</formula>
    </cfRule>
    <cfRule type="containsText" dxfId="2434" priority="2432" operator="containsText" text="Not yet due">
      <formula>NOT(ISERROR(SEARCH("Not yet due",G122)))</formula>
    </cfRule>
    <cfRule type="containsText" dxfId="2433" priority="2433" operator="containsText" text="Completed Behind Schedule">
      <formula>NOT(ISERROR(SEARCH("Completed Behind Schedule",G122)))</formula>
    </cfRule>
    <cfRule type="containsText" dxfId="2432" priority="2434" operator="containsText" text="Off Target">
      <formula>NOT(ISERROR(SEARCH("Off Target",G122)))</formula>
    </cfRule>
    <cfRule type="containsText" dxfId="2431" priority="2435" operator="containsText" text="In Danger of Falling Behind Target">
      <formula>NOT(ISERROR(SEARCH("In Danger of Falling Behind Target",G122)))</formula>
    </cfRule>
    <cfRule type="containsText" dxfId="2430" priority="2436" operator="containsText" text="On Track to be Achieved">
      <formula>NOT(ISERROR(SEARCH("On Track to be Achieved",G122)))</formula>
    </cfRule>
    <cfRule type="containsText" dxfId="2429" priority="2437" operator="containsText" text="Fully Achieved">
      <formula>NOT(ISERROR(SEARCH("Fully Achieved",G122)))</formula>
    </cfRule>
    <cfRule type="containsText" dxfId="2428" priority="2438" operator="containsText" text="Update not Provided">
      <formula>NOT(ISERROR(SEARCH("Update not Provided",G122)))</formula>
    </cfRule>
    <cfRule type="containsText" dxfId="2427" priority="2439" operator="containsText" text="Not yet due">
      <formula>NOT(ISERROR(SEARCH("Not yet due",G122)))</formula>
    </cfRule>
    <cfRule type="containsText" dxfId="2426" priority="2440" operator="containsText" text="Completed Behind Schedule">
      <formula>NOT(ISERROR(SEARCH("Completed Behind Schedule",G122)))</formula>
    </cfRule>
    <cfRule type="containsText" dxfId="2425" priority="2441" operator="containsText" text="Off Target">
      <formula>NOT(ISERROR(SEARCH("Off Target",G122)))</formula>
    </cfRule>
    <cfRule type="containsText" dxfId="2424" priority="2442" operator="containsText" text="In Danger of Falling Behind Target">
      <formula>NOT(ISERROR(SEARCH("In Danger of Falling Behind Target",G122)))</formula>
    </cfRule>
    <cfRule type="containsText" dxfId="2423" priority="2443" operator="containsText" text="On Track to be Achieved">
      <formula>NOT(ISERROR(SEARCH("On Track to be Achieved",G122)))</formula>
    </cfRule>
    <cfRule type="containsText" dxfId="2422" priority="2444" operator="containsText" text="Fully Achieved">
      <formula>NOT(ISERROR(SEARCH("Fully Achieved",G122)))</formula>
    </cfRule>
    <cfRule type="containsText" dxfId="2421" priority="2445" operator="containsText" text="Fully Achieved">
      <formula>NOT(ISERROR(SEARCH("Fully Achieved",G122)))</formula>
    </cfRule>
    <cfRule type="containsText" dxfId="2420" priority="2446" operator="containsText" text="Fully Achieved">
      <formula>NOT(ISERROR(SEARCH("Fully Achieved",G122)))</formula>
    </cfRule>
    <cfRule type="containsText" dxfId="2419" priority="2447" operator="containsText" text="Deferred">
      <formula>NOT(ISERROR(SEARCH("Deferred",G122)))</formula>
    </cfRule>
    <cfRule type="containsText" dxfId="2418" priority="2448" operator="containsText" text="Deleted">
      <formula>NOT(ISERROR(SEARCH("Deleted",G122)))</formula>
    </cfRule>
    <cfRule type="containsText" dxfId="2417" priority="2449" operator="containsText" text="In Danger of Falling Behind Target">
      <formula>NOT(ISERROR(SEARCH("In Danger of Falling Behind Target",G122)))</formula>
    </cfRule>
    <cfRule type="containsText" dxfId="2416" priority="2450" operator="containsText" text="Not yet due">
      <formula>NOT(ISERROR(SEARCH("Not yet due",G122)))</formula>
    </cfRule>
    <cfRule type="containsText" dxfId="2415" priority="2451" operator="containsText" text="Update not Provided">
      <formula>NOT(ISERROR(SEARCH("Update not Provided",G122)))</formula>
    </cfRule>
  </conditionalFormatting>
  <conditionalFormatting sqref="I4:I12">
    <cfRule type="containsText" dxfId="2414" priority="2380" operator="containsText" text="On track to be achieved">
      <formula>NOT(ISERROR(SEARCH("On track to be achieved",I4)))</formula>
    </cfRule>
    <cfRule type="containsText" dxfId="2413" priority="2381" operator="containsText" text="Deferred">
      <formula>NOT(ISERROR(SEARCH("Deferred",I4)))</formula>
    </cfRule>
    <cfRule type="containsText" dxfId="2412" priority="2382" operator="containsText" text="Deleted">
      <formula>NOT(ISERROR(SEARCH("Deleted",I4)))</formula>
    </cfRule>
    <cfRule type="containsText" dxfId="2411" priority="2383" operator="containsText" text="In Danger of Falling Behind Target">
      <formula>NOT(ISERROR(SEARCH("In Danger of Falling Behind Target",I4)))</formula>
    </cfRule>
    <cfRule type="containsText" dxfId="2410" priority="2384" operator="containsText" text="Not yet due">
      <formula>NOT(ISERROR(SEARCH("Not yet due",I4)))</formula>
    </cfRule>
    <cfRule type="containsText" dxfId="2409" priority="2385" operator="containsText" text="Update not Provided">
      <formula>NOT(ISERROR(SEARCH("Update not Provided",I4)))</formula>
    </cfRule>
    <cfRule type="containsText" dxfId="2408" priority="2386" operator="containsText" text="Not yet due">
      <formula>NOT(ISERROR(SEARCH("Not yet due",I4)))</formula>
    </cfRule>
    <cfRule type="containsText" dxfId="2407" priority="2387" operator="containsText" text="Completed Behind Schedule">
      <formula>NOT(ISERROR(SEARCH("Completed Behind Schedule",I4)))</formula>
    </cfRule>
    <cfRule type="containsText" dxfId="2406" priority="2388" operator="containsText" text="Off Target">
      <formula>NOT(ISERROR(SEARCH("Off Target",I4)))</formula>
    </cfRule>
    <cfRule type="containsText" dxfId="2405" priority="2389" operator="containsText" text="On Track to be Achieved">
      <formula>NOT(ISERROR(SEARCH("On Track to be Achieved",I4)))</formula>
    </cfRule>
    <cfRule type="containsText" dxfId="2404" priority="2390" operator="containsText" text="Fully Achieved">
      <formula>NOT(ISERROR(SEARCH("Fully Achieved",I4)))</formula>
    </cfRule>
    <cfRule type="containsText" dxfId="2403" priority="2391" operator="containsText" text="Not yet due">
      <formula>NOT(ISERROR(SEARCH("Not yet due",I4)))</formula>
    </cfRule>
    <cfRule type="containsText" dxfId="2402" priority="2392" operator="containsText" text="Not Yet Due">
      <formula>NOT(ISERROR(SEARCH("Not Yet Due",I4)))</formula>
    </cfRule>
    <cfRule type="containsText" dxfId="2401" priority="2393" operator="containsText" text="Deferred">
      <formula>NOT(ISERROR(SEARCH("Deferred",I4)))</formula>
    </cfRule>
    <cfRule type="containsText" dxfId="2400" priority="2394" operator="containsText" text="Deleted">
      <formula>NOT(ISERROR(SEARCH("Deleted",I4)))</formula>
    </cfRule>
    <cfRule type="containsText" dxfId="2399" priority="2395" operator="containsText" text="In Danger of Falling Behind Target">
      <formula>NOT(ISERROR(SEARCH("In Danger of Falling Behind Target",I4)))</formula>
    </cfRule>
    <cfRule type="containsText" dxfId="2398" priority="2396" operator="containsText" text="Not yet due">
      <formula>NOT(ISERROR(SEARCH("Not yet due",I4)))</formula>
    </cfRule>
    <cfRule type="containsText" dxfId="2397" priority="2397" operator="containsText" text="Completed Behind Schedule">
      <formula>NOT(ISERROR(SEARCH("Completed Behind Schedule",I4)))</formula>
    </cfRule>
    <cfRule type="containsText" dxfId="2396" priority="2398" operator="containsText" text="Off Target">
      <formula>NOT(ISERROR(SEARCH("Off Target",I4)))</formula>
    </cfRule>
    <cfRule type="containsText" dxfId="2395" priority="2399" operator="containsText" text="In Danger of Falling Behind Target">
      <formula>NOT(ISERROR(SEARCH("In Danger of Falling Behind Target",I4)))</formula>
    </cfRule>
    <cfRule type="containsText" dxfId="2394" priority="2400" operator="containsText" text="On Track to be Achieved">
      <formula>NOT(ISERROR(SEARCH("On Track to be Achieved",I4)))</formula>
    </cfRule>
    <cfRule type="containsText" dxfId="2393" priority="2401" operator="containsText" text="Fully Achieved">
      <formula>NOT(ISERROR(SEARCH("Fully Achieved",I4)))</formula>
    </cfRule>
    <cfRule type="containsText" dxfId="2392" priority="2402" operator="containsText" text="Update not Provided">
      <formula>NOT(ISERROR(SEARCH("Update not Provided",I4)))</formula>
    </cfRule>
    <cfRule type="containsText" dxfId="2391" priority="2403" operator="containsText" text="Not yet due">
      <formula>NOT(ISERROR(SEARCH("Not yet due",I4)))</formula>
    </cfRule>
    <cfRule type="containsText" dxfId="2390" priority="2404" operator="containsText" text="Completed Behind Schedule">
      <formula>NOT(ISERROR(SEARCH("Completed Behind Schedule",I4)))</formula>
    </cfRule>
    <cfRule type="containsText" dxfId="2389" priority="2405" operator="containsText" text="Off Target">
      <formula>NOT(ISERROR(SEARCH("Off Target",I4)))</formula>
    </cfRule>
    <cfRule type="containsText" dxfId="2388" priority="2406" operator="containsText" text="In Danger of Falling Behind Target">
      <formula>NOT(ISERROR(SEARCH("In Danger of Falling Behind Target",I4)))</formula>
    </cfRule>
    <cfRule type="containsText" dxfId="2387" priority="2407" operator="containsText" text="On Track to be Achieved">
      <formula>NOT(ISERROR(SEARCH("On Track to be Achieved",I4)))</formula>
    </cfRule>
    <cfRule type="containsText" dxfId="2386" priority="2408" operator="containsText" text="Fully Achieved">
      <formula>NOT(ISERROR(SEARCH("Fully Achieved",I4)))</formula>
    </cfRule>
    <cfRule type="containsText" dxfId="2385" priority="2409" operator="containsText" text="Fully Achieved">
      <formula>NOT(ISERROR(SEARCH("Fully Achieved",I4)))</formula>
    </cfRule>
    <cfRule type="containsText" dxfId="2384" priority="2410" operator="containsText" text="Fully Achieved">
      <formula>NOT(ISERROR(SEARCH("Fully Achieved",I4)))</formula>
    </cfRule>
    <cfRule type="containsText" dxfId="2383" priority="2411" operator="containsText" text="Deferred">
      <formula>NOT(ISERROR(SEARCH("Deferred",I4)))</formula>
    </cfRule>
    <cfRule type="containsText" dxfId="2382" priority="2412" operator="containsText" text="Deleted">
      <formula>NOT(ISERROR(SEARCH("Deleted",I4)))</formula>
    </cfRule>
    <cfRule type="containsText" dxfId="2381" priority="2413" operator="containsText" text="In Danger of Falling Behind Target">
      <formula>NOT(ISERROR(SEARCH("In Danger of Falling Behind Target",I4)))</formula>
    </cfRule>
    <cfRule type="containsText" dxfId="2380" priority="2414" operator="containsText" text="Not yet due">
      <formula>NOT(ISERROR(SEARCH("Not yet due",I4)))</formula>
    </cfRule>
    <cfRule type="containsText" dxfId="2379" priority="2415" operator="containsText" text="Update not Provided">
      <formula>NOT(ISERROR(SEARCH("Update not Provided",I4)))</formula>
    </cfRule>
  </conditionalFormatting>
  <conditionalFormatting sqref="I14:I31">
    <cfRule type="containsText" dxfId="2378" priority="2344" operator="containsText" text="On track to be achieved">
      <formula>NOT(ISERROR(SEARCH("On track to be achieved",I14)))</formula>
    </cfRule>
    <cfRule type="containsText" dxfId="2377" priority="2345" operator="containsText" text="Deferred">
      <formula>NOT(ISERROR(SEARCH("Deferred",I14)))</formula>
    </cfRule>
    <cfRule type="containsText" dxfId="2376" priority="2346" operator="containsText" text="Deleted">
      <formula>NOT(ISERROR(SEARCH("Deleted",I14)))</formula>
    </cfRule>
    <cfRule type="containsText" dxfId="2375" priority="2347" operator="containsText" text="In Danger of Falling Behind Target">
      <formula>NOT(ISERROR(SEARCH("In Danger of Falling Behind Target",I14)))</formula>
    </cfRule>
    <cfRule type="containsText" dxfId="2374" priority="2348" operator="containsText" text="Not yet due">
      <formula>NOT(ISERROR(SEARCH("Not yet due",I14)))</formula>
    </cfRule>
    <cfRule type="containsText" dxfId="2373" priority="2349" operator="containsText" text="Update not Provided">
      <formula>NOT(ISERROR(SEARCH("Update not Provided",I14)))</formula>
    </cfRule>
    <cfRule type="containsText" dxfId="2372" priority="2350" operator="containsText" text="Not yet due">
      <formula>NOT(ISERROR(SEARCH("Not yet due",I14)))</formula>
    </cfRule>
    <cfRule type="containsText" dxfId="2371" priority="2351" operator="containsText" text="Completed Behind Schedule">
      <formula>NOT(ISERROR(SEARCH("Completed Behind Schedule",I14)))</formula>
    </cfRule>
    <cfRule type="containsText" dxfId="2370" priority="2352" operator="containsText" text="Off Target">
      <formula>NOT(ISERROR(SEARCH("Off Target",I14)))</formula>
    </cfRule>
    <cfRule type="containsText" dxfId="2369" priority="2353" operator="containsText" text="On Track to be Achieved">
      <formula>NOT(ISERROR(SEARCH("On Track to be Achieved",I14)))</formula>
    </cfRule>
    <cfRule type="containsText" dxfId="2368" priority="2354" operator="containsText" text="Fully Achieved">
      <formula>NOT(ISERROR(SEARCH("Fully Achieved",I14)))</formula>
    </cfRule>
    <cfRule type="containsText" dxfId="2367" priority="2355" operator="containsText" text="Not yet due">
      <formula>NOT(ISERROR(SEARCH("Not yet due",I14)))</formula>
    </cfRule>
    <cfRule type="containsText" dxfId="2366" priority="2356" operator="containsText" text="Not Yet Due">
      <formula>NOT(ISERROR(SEARCH("Not Yet Due",I14)))</formula>
    </cfRule>
    <cfRule type="containsText" dxfId="2365" priority="2357" operator="containsText" text="Deferred">
      <formula>NOT(ISERROR(SEARCH("Deferred",I14)))</formula>
    </cfRule>
    <cfRule type="containsText" dxfId="2364" priority="2358" operator="containsText" text="Deleted">
      <formula>NOT(ISERROR(SEARCH("Deleted",I14)))</formula>
    </cfRule>
    <cfRule type="containsText" dxfId="2363" priority="2359" operator="containsText" text="In Danger of Falling Behind Target">
      <formula>NOT(ISERROR(SEARCH("In Danger of Falling Behind Target",I14)))</formula>
    </cfRule>
    <cfRule type="containsText" dxfId="2362" priority="2360" operator="containsText" text="Not yet due">
      <formula>NOT(ISERROR(SEARCH("Not yet due",I14)))</formula>
    </cfRule>
    <cfRule type="containsText" dxfId="2361" priority="2361" operator="containsText" text="Completed Behind Schedule">
      <formula>NOT(ISERROR(SEARCH("Completed Behind Schedule",I14)))</formula>
    </cfRule>
    <cfRule type="containsText" dxfId="2360" priority="2362" operator="containsText" text="Off Target">
      <formula>NOT(ISERROR(SEARCH("Off Target",I14)))</formula>
    </cfRule>
    <cfRule type="containsText" dxfId="2359" priority="2363" operator="containsText" text="In Danger of Falling Behind Target">
      <formula>NOT(ISERROR(SEARCH("In Danger of Falling Behind Target",I14)))</formula>
    </cfRule>
    <cfRule type="containsText" dxfId="2358" priority="2364" operator="containsText" text="On Track to be Achieved">
      <formula>NOT(ISERROR(SEARCH("On Track to be Achieved",I14)))</formula>
    </cfRule>
    <cfRule type="containsText" dxfId="2357" priority="2365" operator="containsText" text="Fully Achieved">
      <formula>NOT(ISERROR(SEARCH("Fully Achieved",I14)))</formula>
    </cfRule>
    <cfRule type="containsText" dxfId="2356" priority="2366" operator="containsText" text="Update not Provided">
      <formula>NOT(ISERROR(SEARCH("Update not Provided",I14)))</formula>
    </cfRule>
    <cfRule type="containsText" dxfId="2355" priority="2367" operator="containsText" text="Not yet due">
      <formula>NOT(ISERROR(SEARCH("Not yet due",I14)))</formula>
    </cfRule>
    <cfRule type="containsText" dxfId="2354" priority="2368" operator="containsText" text="Completed Behind Schedule">
      <formula>NOT(ISERROR(SEARCH("Completed Behind Schedule",I14)))</formula>
    </cfRule>
    <cfRule type="containsText" dxfId="2353" priority="2369" operator="containsText" text="Off Target">
      <formula>NOT(ISERROR(SEARCH("Off Target",I14)))</formula>
    </cfRule>
    <cfRule type="containsText" dxfId="2352" priority="2370" operator="containsText" text="In Danger of Falling Behind Target">
      <formula>NOT(ISERROR(SEARCH("In Danger of Falling Behind Target",I14)))</formula>
    </cfRule>
    <cfRule type="containsText" dxfId="2351" priority="2371" operator="containsText" text="On Track to be Achieved">
      <formula>NOT(ISERROR(SEARCH("On Track to be Achieved",I14)))</formula>
    </cfRule>
    <cfRule type="containsText" dxfId="2350" priority="2372" operator="containsText" text="Fully Achieved">
      <formula>NOT(ISERROR(SEARCH("Fully Achieved",I14)))</formula>
    </cfRule>
    <cfRule type="containsText" dxfId="2349" priority="2373" operator="containsText" text="Fully Achieved">
      <formula>NOT(ISERROR(SEARCH("Fully Achieved",I14)))</formula>
    </cfRule>
    <cfRule type="containsText" dxfId="2348" priority="2374" operator="containsText" text="Fully Achieved">
      <formula>NOT(ISERROR(SEARCH("Fully Achieved",I14)))</formula>
    </cfRule>
    <cfRule type="containsText" dxfId="2347" priority="2375" operator="containsText" text="Deferred">
      <formula>NOT(ISERROR(SEARCH("Deferred",I14)))</formula>
    </cfRule>
    <cfRule type="containsText" dxfId="2346" priority="2376" operator="containsText" text="Deleted">
      <formula>NOT(ISERROR(SEARCH("Deleted",I14)))</formula>
    </cfRule>
    <cfRule type="containsText" dxfId="2345" priority="2377" operator="containsText" text="In Danger of Falling Behind Target">
      <formula>NOT(ISERROR(SEARCH("In Danger of Falling Behind Target",I14)))</formula>
    </cfRule>
    <cfRule type="containsText" dxfId="2344" priority="2378" operator="containsText" text="Not yet due">
      <formula>NOT(ISERROR(SEARCH("Not yet due",I14)))</formula>
    </cfRule>
    <cfRule type="containsText" dxfId="2343" priority="2379" operator="containsText" text="Update not Provided">
      <formula>NOT(ISERROR(SEARCH("Update not Provided",I14)))</formula>
    </cfRule>
  </conditionalFormatting>
  <conditionalFormatting sqref="I32:I42">
    <cfRule type="containsText" dxfId="2342" priority="2308" operator="containsText" text="On track to be achieved">
      <formula>NOT(ISERROR(SEARCH("On track to be achieved",I32)))</formula>
    </cfRule>
    <cfRule type="containsText" dxfId="2341" priority="2309" operator="containsText" text="Deferred">
      <formula>NOT(ISERROR(SEARCH("Deferred",I32)))</formula>
    </cfRule>
    <cfRule type="containsText" dxfId="2340" priority="2310" operator="containsText" text="Deleted">
      <formula>NOT(ISERROR(SEARCH("Deleted",I32)))</formula>
    </cfRule>
    <cfRule type="containsText" dxfId="2339" priority="2311" operator="containsText" text="In Danger of Falling Behind Target">
      <formula>NOT(ISERROR(SEARCH("In Danger of Falling Behind Target",I32)))</formula>
    </cfRule>
    <cfRule type="containsText" dxfId="2338" priority="2312" operator="containsText" text="Not yet due">
      <formula>NOT(ISERROR(SEARCH("Not yet due",I32)))</formula>
    </cfRule>
    <cfRule type="containsText" dxfId="2337" priority="2313" operator="containsText" text="Update not Provided">
      <formula>NOT(ISERROR(SEARCH("Update not Provided",I32)))</formula>
    </cfRule>
    <cfRule type="containsText" dxfId="2336" priority="2314" operator="containsText" text="Not yet due">
      <formula>NOT(ISERROR(SEARCH("Not yet due",I32)))</formula>
    </cfRule>
    <cfRule type="containsText" dxfId="2335" priority="2315" operator="containsText" text="Completed Behind Schedule">
      <formula>NOT(ISERROR(SEARCH("Completed Behind Schedule",I32)))</formula>
    </cfRule>
    <cfRule type="containsText" dxfId="2334" priority="2316" operator="containsText" text="Off Target">
      <formula>NOT(ISERROR(SEARCH("Off Target",I32)))</formula>
    </cfRule>
    <cfRule type="containsText" dxfId="2333" priority="2317" operator="containsText" text="On Track to be Achieved">
      <formula>NOT(ISERROR(SEARCH("On Track to be Achieved",I32)))</formula>
    </cfRule>
    <cfRule type="containsText" dxfId="2332" priority="2318" operator="containsText" text="Fully Achieved">
      <formula>NOT(ISERROR(SEARCH("Fully Achieved",I32)))</formula>
    </cfRule>
    <cfRule type="containsText" dxfId="2331" priority="2319" operator="containsText" text="Not yet due">
      <formula>NOT(ISERROR(SEARCH("Not yet due",I32)))</formula>
    </cfRule>
    <cfRule type="containsText" dxfId="2330" priority="2320" operator="containsText" text="Not Yet Due">
      <formula>NOT(ISERROR(SEARCH("Not Yet Due",I32)))</formula>
    </cfRule>
    <cfRule type="containsText" dxfId="2329" priority="2321" operator="containsText" text="Deferred">
      <formula>NOT(ISERROR(SEARCH("Deferred",I32)))</formula>
    </cfRule>
    <cfRule type="containsText" dxfId="2328" priority="2322" operator="containsText" text="Deleted">
      <formula>NOT(ISERROR(SEARCH("Deleted",I32)))</formula>
    </cfRule>
    <cfRule type="containsText" dxfId="2327" priority="2323" operator="containsText" text="In Danger of Falling Behind Target">
      <formula>NOT(ISERROR(SEARCH("In Danger of Falling Behind Target",I32)))</formula>
    </cfRule>
    <cfRule type="containsText" dxfId="2326" priority="2324" operator="containsText" text="Not yet due">
      <formula>NOT(ISERROR(SEARCH("Not yet due",I32)))</formula>
    </cfRule>
    <cfRule type="containsText" dxfId="2325" priority="2325" operator="containsText" text="Completed Behind Schedule">
      <formula>NOT(ISERROR(SEARCH("Completed Behind Schedule",I32)))</formula>
    </cfRule>
    <cfRule type="containsText" dxfId="2324" priority="2326" operator="containsText" text="Off Target">
      <formula>NOT(ISERROR(SEARCH("Off Target",I32)))</formula>
    </cfRule>
    <cfRule type="containsText" dxfId="2323" priority="2327" operator="containsText" text="In Danger of Falling Behind Target">
      <formula>NOT(ISERROR(SEARCH("In Danger of Falling Behind Target",I32)))</formula>
    </cfRule>
    <cfRule type="containsText" dxfId="2322" priority="2328" operator="containsText" text="On Track to be Achieved">
      <formula>NOT(ISERROR(SEARCH("On Track to be Achieved",I32)))</formula>
    </cfRule>
    <cfRule type="containsText" dxfId="2321" priority="2329" operator="containsText" text="Fully Achieved">
      <formula>NOT(ISERROR(SEARCH("Fully Achieved",I32)))</formula>
    </cfRule>
    <cfRule type="containsText" dxfId="2320" priority="2330" operator="containsText" text="Update not Provided">
      <formula>NOT(ISERROR(SEARCH("Update not Provided",I32)))</formula>
    </cfRule>
    <cfRule type="containsText" dxfId="2319" priority="2331" operator="containsText" text="Not yet due">
      <formula>NOT(ISERROR(SEARCH("Not yet due",I32)))</formula>
    </cfRule>
    <cfRule type="containsText" dxfId="2318" priority="2332" operator="containsText" text="Completed Behind Schedule">
      <formula>NOT(ISERROR(SEARCH("Completed Behind Schedule",I32)))</formula>
    </cfRule>
    <cfRule type="containsText" dxfId="2317" priority="2333" operator="containsText" text="Off Target">
      <formula>NOT(ISERROR(SEARCH("Off Target",I32)))</formula>
    </cfRule>
    <cfRule type="containsText" dxfId="2316" priority="2334" operator="containsText" text="In Danger of Falling Behind Target">
      <formula>NOT(ISERROR(SEARCH("In Danger of Falling Behind Target",I32)))</formula>
    </cfRule>
    <cfRule type="containsText" dxfId="2315" priority="2335" operator="containsText" text="On Track to be Achieved">
      <formula>NOT(ISERROR(SEARCH("On Track to be Achieved",I32)))</formula>
    </cfRule>
    <cfRule type="containsText" dxfId="2314" priority="2336" operator="containsText" text="Fully Achieved">
      <formula>NOT(ISERROR(SEARCH("Fully Achieved",I32)))</formula>
    </cfRule>
    <cfRule type="containsText" dxfId="2313" priority="2337" operator="containsText" text="Fully Achieved">
      <formula>NOT(ISERROR(SEARCH("Fully Achieved",I32)))</formula>
    </cfRule>
    <cfRule type="containsText" dxfId="2312" priority="2338" operator="containsText" text="Fully Achieved">
      <formula>NOT(ISERROR(SEARCH("Fully Achieved",I32)))</formula>
    </cfRule>
    <cfRule type="containsText" dxfId="2311" priority="2339" operator="containsText" text="Deferred">
      <formula>NOT(ISERROR(SEARCH("Deferred",I32)))</formula>
    </cfRule>
    <cfRule type="containsText" dxfId="2310" priority="2340" operator="containsText" text="Deleted">
      <formula>NOT(ISERROR(SEARCH("Deleted",I32)))</formula>
    </cfRule>
    <cfRule type="containsText" dxfId="2309" priority="2341" operator="containsText" text="In Danger of Falling Behind Target">
      <formula>NOT(ISERROR(SEARCH("In Danger of Falling Behind Target",I32)))</formula>
    </cfRule>
    <cfRule type="containsText" dxfId="2308" priority="2342" operator="containsText" text="Not yet due">
      <formula>NOT(ISERROR(SEARCH("Not yet due",I32)))</formula>
    </cfRule>
    <cfRule type="containsText" dxfId="2307" priority="2343" operator="containsText" text="Update not Provided">
      <formula>NOT(ISERROR(SEARCH("Update not Provided",I32)))</formula>
    </cfRule>
  </conditionalFormatting>
  <conditionalFormatting sqref="I43">
    <cfRule type="containsText" dxfId="2306" priority="2272" operator="containsText" text="On track to be achieved">
      <formula>NOT(ISERROR(SEARCH("On track to be achieved",I43)))</formula>
    </cfRule>
    <cfRule type="containsText" dxfId="2305" priority="2273" operator="containsText" text="Deferred">
      <formula>NOT(ISERROR(SEARCH("Deferred",I43)))</formula>
    </cfRule>
    <cfRule type="containsText" dxfId="2304" priority="2274" operator="containsText" text="Deleted">
      <formula>NOT(ISERROR(SEARCH("Deleted",I43)))</formula>
    </cfRule>
    <cfRule type="containsText" dxfId="2303" priority="2275" operator="containsText" text="In Danger of Falling Behind Target">
      <formula>NOT(ISERROR(SEARCH("In Danger of Falling Behind Target",I43)))</formula>
    </cfRule>
    <cfRule type="containsText" dxfId="2302" priority="2276" operator="containsText" text="Not yet due">
      <formula>NOT(ISERROR(SEARCH("Not yet due",I43)))</formula>
    </cfRule>
    <cfRule type="containsText" dxfId="2301" priority="2277" operator="containsText" text="Update not Provided">
      <formula>NOT(ISERROR(SEARCH("Update not Provided",I43)))</formula>
    </cfRule>
    <cfRule type="containsText" dxfId="2300" priority="2278" operator="containsText" text="Not yet due">
      <formula>NOT(ISERROR(SEARCH("Not yet due",I43)))</formula>
    </cfRule>
    <cfRule type="containsText" dxfId="2299" priority="2279" operator="containsText" text="Completed Behind Schedule">
      <formula>NOT(ISERROR(SEARCH("Completed Behind Schedule",I43)))</formula>
    </cfRule>
    <cfRule type="containsText" dxfId="2298" priority="2280" operator="containsText" text="Off Target">
      <formula>NOT(ISERROR(SEARCH("Off Target",I43)))</formula>
    </cfRule>
    <cfRule type="containsText" dxfId="2297" priority="2281" operator="containsText" text="On Track to be Achieved">
      <formula>NOT(ISERROR(SEARCH("On Track to be Achieved",I43)))</formula>
    </cfRule>
    <cfRule type="containsText" dxfId="2296" priority="2282" operator="containsText" text="Fully Achieved">
      <formula>NOT(ISERROR(SEARCH("Fully Achieved",I43)))</formula>
    </cfRule>
    <cfRule type="containsText" dxfId="2295" priority="2283" operator="containsText" text="Not yet due">
      <formula>NOT(ISERROR(SEARCH("Not yet due",I43)))</formula>
    </cfRule>
    <cfRule type="containsText" dxfId="2294" priority="2284" operator="containsText" text="Not Yet Due">
      <formula>NOT(ISERROR(SEARCH("Not Yet Due",I43)))</formula>
    </cfRule>
    <cfRule type="containsText" dxfId="2293" priority="2285" operator="containsText" text="Deferred">
      <formula>NOT(ISERROR(SEARCH("Deferred",I43)))</formula>
    </cfRule>
    <cfRule type="containsText" dxfId="2292" priority="2286" operator="containsText" text="Deleted">
      <formula>NOT(ISERROR(SEARCH("Deleted",I43)))</formula>
    </cfRule>
    <cfRule type="containsText" dxfId="2291" priority="2287" operator="containsText" text="In Danger of Falling Behind Target">
      <formula>NOT(ISERROR(SEARCH("In Danger of Falling Behind Target",I43)))</formula>
    </cfRule>
    <cfRule type="containsText" dxfId="2290" priority="2288" operator="containsText" text="Not yet due">
      <formula>NOT(ISERROR(SEARCH("Not yet due",I43)))</formula>
    </cfRule>
    <cfRule type="containsText" dxfId="2289" priority="2289" operator="containsText" text="Completed Behind Schedule">
      <formula>NOT(ISERROR(SEARCH("Completed Behind Schedule",I43)))</formula>
    </cfRule>
    <cfRule type="containsText" dxfId="2288" priority="2290" operator="containsText" text="Off Target">
      <formula>NOT(ISERROR(SEARCH("Off Target",I43)))</formula>
    </cfRule>
    <cfRule type="containsText" dxfId="2287" priority="2291" operator="containsText" text="In Danger of Falling Behind Target">
      <formula>NOT(ISERROR(SEARCH("In Danger of Falling Behind Target",I43)))</formula>
    </cfRule>
    <cfRule type="containsText" dxfId="2286" priority="2292" operator="containsText" text="On Track to be Achieved">
      <formula>NOT(ISERROR(SEARCH("On Track to be Achieved",I43)))</formula>
    </cfRule>
    <cfRule type="containsText" dxfId="2285" priority="2293" operator="containsText" text="Fully Achieved">
      <formula>NOT(ISERROR(SEARCH("Fully Achieved",I43)))</formula>
    </cfRule>
    <cfRule type="containsText" dxfId="2284" priority="2294" operator="containsText" text="Update not Provided">
      <formula>NOT(ISERROR(SEARCH("Update not Provided",I43)))</formula>
    </cfRule>
    <cfRule type="containsText" dxfId="2283" priority="2295" operator="containsText" text="Not yet due">
      <formula>NOT(ISERROR(SEARCH("Not yet due",I43)))</formula>
    </cfRule>
    <cfRule type="containsText" dxfId="2282" priority="2296" operator="containsText" text="Completed Behind Schedule">
      <formula>NOT(ISERROR(SEARCH("Completed Behind Schedule",I43)))</formula>
    </cfRule>
    <cfRule type="containsText" dxfId="2281" priority="2297" operator="containsText" text="Off Target">
      <formula>NOT(ISERROR(SEARCH("Off Target",I43)))</formula>
    </cfRule>
    <cfRule type="containsText" dxfId="2280" priority="2298" operator="containsText" text="In Danger of Falling Behind Target">
      <formula>NOT(ISERROR(SEARCH("In Danger of Falling Behind Target",I43)))</formula>
    </cfRule>
    <cfRule type="containsText" dxfId="2279" priority="2299" operator="containsText" text="On Track to be Achieved">
      <formula>NOT(ISERROR(SEARCH("On Track to be Achieved",I43)))</formula>
    </cfRule>
    <cfRule type="containsText" dxfId="2278" priority="2300" operator="containsText" text="Fully Achieved">
      <formula>NOT(ISERROR(SEARCH("Fully Achieved",I43)))</formula>
    </cfRule>
    <cfRule type="containsText" dxfId="2277" priority="2301" operator="containsText" text="Fully Achieved">
      <formula>NOT(ISERROR(SEARCH("Fully Achieved",I43)))</formula>
    </cfRule>
    <cfRule type="containsText" dxfId="2276" priority="2302" operator="containsText" text="Fully Achieved">
      <formula>NOT(ISERROR(SEARCH("Fully Achieved",I43)))</formula>
    </cfRule>
    <cfRule type="containsText" dxfId="2275" priority="2303" operator="containsText" text="Deferred">
      <formula>NOT(ISERROR(SEARCH("Deferred",I43)))</formula>
    </cfRule>
    <cfRule type="containsText" dxfId="2274" priority="2304" operator="containsText" text="Deleted">
      <formula>NOT(ISERROR(SEARCH("Deleted",I43)))</formula>
    </cfRule>
    <cfRule type="containsText" dxfId="2273" priority="2305" operator="containsText" text="In Danger of Falling Behind Target">
      <formula>NOT(ISERROR(SEARCH("In Danger of Falling Behind Target",I43)))</formula>
    </cfRule>
    <cfRule type="containsText" dxfId="2272" priority="2306" operator="containsText" text="Not yet due">
      <formula>NOT(ISERROR(SEARCH("Not yet due",I43)))</formula>
    </cfRule>
    <cfRule type="containsText" dxfId="2271" priority="2307" operator="containsText" text="Update not Provided">
      <formula>NOT(ISERROR(SEARCH("Update not Provided",I43)))</formula>
    </cfRule>
  </conditionalFormatting>
  <conditionalFormatting sqref="I43">
    <cfRule type="containsText" dxfId="2270" priority="2236" operator="containsText" text="On track to be achieved">
      <formula>NOT(ISERROR(SEARCH("On track to be achieved",I43)))</formula>
    </cfRule>
    <cfRule type="containsText" dxfId="2269" priority="2237" operator="containsText" text="Deferred">
      <formula>NOT(ISERROR(SEARCH("Deferred",I43)))</formula>
    </cfRule>
    <cfRule type="containsText" dxfId="2268" priority="2238" operator="containsText" text="Deleted">
      <formula>NOT(ISERROR(SEARCH("Deleted",I43)))</formula>
    </cfRule>
    <cfRule type="containsText" dxfId="2267" priority="2239" operator="containsText" text="In Danger of Falling Behind Target">
      <formula>NOT(ISERROR(SEARCH("In Danger of Falling Behind Target",I43)))</formula>
    </cfRule>
    <cfRule type="containsText" dxfId="2266" priority="2240" operator="containsText" text="Not yet due">
      <formula>NOT(ISERROR(SEARCH("Not yet due",I43)))</formula>
    </cfRule>
    <cfRule type="containsText" dxfId="2265" priority="2241" operator="containsText" text="Update not Provided">
      <formula>NOT(ISERROR(SEARCH("Update not Provided",I43)))</formula>
    </cfRule>
    <cfRule type="containsText" dxfId="2264" priority="2242" operator="containsText" text="Not yet due">
      <formula>NOT(ISERROR(SEARCH("Not yet due",I43)))</formula>
    </cfRule>
    <cfRule type="containsText" dxfId="2263" priority="2243" operator="containsText" text="Completed Behind Schedule">
      <formula>NOT(ISERROR(SEARCH("Completed Behind Schedule",I43)))</formula>
    </cfRule>
    <cfRule type="containsText" dxfId="2262" priority="2244" operator="containsText" text="Off Target">
      <formula>NOT(ISERROR(SEARCH("Off Target",I43)))</formula>
    </cfRule>
    <cfRule type="containsText" dxfId="2261" priority="2245" operator="containsText" text="On Track to be Achieved">
      <formula>NOT(ISERROR(SEARCH("On Track to be Achieved",I43)))</formula>
    </cfRule>
    <cfRule type="containsText" dxfId="2260" priority="2246" operator="containsText" text="Fully Achieved">
      <formula>NOT(ISERROR(SEARCH("Fully Achieved",I43)))</formula>
    </cfRule>
    <cfRule type="containsText" dxfId="2259" priority="2247" operator="containsText" text="Not yet due">
      <formula>NOT(ISERROR(SEARCH("Not yet due",I43)))</formula>
    </cfRule>
    <cfRule type="containsText" dxfId="2258" priority="2248" operator="containsText" text="Not Yet Due">
      <formula>NOT(ISERROR(SEARCH("Not Yet Due",I43)))</formula>
    </cfRule>
    <cfRule type="containsText" dxfId="2257" priority="2249" operator="containsText" text="Deferred">
      <formula>NOT(ISERROR(SEARCH("Deferred",I43)))</formula>
    </cfRule>
    <cfRule type="containsText" dxfId="2256" priority="2250" operator="containsText" text="Deleted">
      <formula>NOT(ISERROR(SEARCH("Deleted",I43)))</formula>
    </cfRule>
    <cfRule type="containsText" dxfId="2255" priority="2251" operator="containsText" text="In Danger of Falling Behind Target">
      <formula>NOT(ISERROR(SEARCH("In Danger of Falling Behind Target",I43)))</formula>
    </cfRule>
    <cfRule type="containsText" dxfId="2254" priority="2252" operator="containsText" text="Not yet due">
      <formula>NOT(ISERROR(SEARCH("Not yet due",I43)))</formula>
    </cfRule>
    <cfRule type="containsText" dxfId="2253" priority="2253" operator="containsText" text="Completed Behind Schedule">
      <formula>NOT(ISERROR(SEARCH("Completed Behind Schedule",I43)))</formula>
    </cfRule>
    <cfRule type="containsText" dxfId="2252" priority="2254" operator="containsText" text="Off Target">
      <formula>NOT(ISERROR(SEARCH("Off Target",I43)))</formula>
    </cfRule>
    <cfRule type="containsText" dxfId="2251" priority="2255" operator="containsText" text="In Danger of Falling Behind Target">
      <formula>NOT(ISERROR(SEARCH("In Danger of Falling Behind Target",I43)))</formula>
    </cfRule>
    <cfRule type="containsText" dxfId="2250" priority="2256" operator="containsText" text="On Track to be Achieved">
      <formula>NOT(ISERROR(SEARCH("On Track to be Achieved",I43)))</formula>
    </cfRule>
    <cfRule type="containsText" dxfId="2249" priority="2257" operator="containsText" text="Fully Achieved">
      <formula>NOT(ISERROR(SEARCH("Fully Achieved",I43)))</formula>
    </cfRule>
    <cfRule type="containsText" dxfId="2248" priority="2258" operator="containsText" text="Update not Provided">
      <formula>NOT(ISERROR(SEARCH("Update not Provided",I43)))</formula>
    </cfRule>
    <cfRule type="containsText" dxfId="2247" priority="2259" operator="containsText" text="Not yet due">
      <formula>NOT(ISERROR(SEARCH("Not yet due",I43)))</formula>
    </cfRule>
    <cfRule type="containsText" dxfId="2246" priority="2260" operator="containsText" text="Completed Behind Schedule">
      <formula>NOT(ISERROR(SEARCH("Completed Behind Schedule",I43)))</formula>
    </cfRule>
    <cfRule type="containsText" dxfId="2245" priority="2261" operator="containsText" text="Off Target">
      <formula>NOT(ISERROR(SEARCH("Off Target",I43)))</formula>
    </cfRule>
    <cfRule type="containsText" dxfId="2244" priority="2262" operator="containsText" text="In Danger of Falling Behind Target">
      <formula>NOT(ISERROR(SEARCH("In Danger of Falling Behind Target",I43)))</formula>
    </cfRule>
    <cfRule type="containsText" dxfId="2243" priority="2263" operator="containsText" text="On Track to be Achieved">
      <formula>NOT(ISERROR(SEARCH("On Track to be Achieved",I43)))</formula>
    </cfRule>
    <cfRule type="containsText" dxfId="2242" priority="2264" operator="containsText" text="Fully Achieved">
      <formula>NOT(ISERROR(SEARCH("Fully Achieved",I43)))</formula>
    </cfRule>
    <cfRule type="containsText" dxfId="2241" priority="2265" operator="containsText" text="Fully Achieved">
      <formula>NOT(ISERROR(SEARCH("Fully Achieved",I43)))</formula>
    </cfRule>
    <cfRule type="containsText" dxfId="2240" priority="2266" operator="containsText" text="Fully Achieved">
      <formula>NOT(ISERROR(SEARCH("Fully Achieved",I43)))</formula>
    </cfRule>
    <cfRule type="containsText" dxfId="2239" priority="2267" operator="containsText" text="Deferred">
      <formula>NOT(ISERROR(SEARCH("Deferred",I43)))</formula>
    </cfRule>
    <cfRule type="containsText" dxfId="2238" priority="2268" operator="containsText" text="Deleted">
      <formula>NOT(ISERROR(SEARCH("Deleted",I43)))</formula>
    </cfRule>
    <cfRule type="containsText" dxfId="2237" priority="2269" operator="containsText" text="In Danger of Falling Behind Target">
      <formula>NOT(ISERROR(SEARCH("In Danger of Falling Behind Target",I43)))</formula>
    </cfRule>
    <cfRule type="containsText" dxfId="2236" priority="2270" operator="containsText" text="Not yet due">
      <formula>NOT(ISERROR(SEARCH("Not yet due",I43)))</formula>
    </cfRule>
    <cfRule type="containsText" dxfId="2235" priority="2271" operator="containsText" text="Update not Provided">
      <formula>NOT(ISERROR(SEARCH("Update not Provided",I43)))</formula>
    </cfRule>
  </conditionalFormatting>
  <conditionalFormatting sqref="I43">
    <cfRule type="containsText" dxfId="2234" priority="2200" operator="containsText" text="On track to be achieved">
      <formula>NOT(ISERROR(SEARCH("On track to be achieved",I43)))</formula>
    </cfRule>
    <cfRule type="containsText" dxfId="2233" priority="2201" operator="containsText" text="Deferred">
      <formula>NOT(ISERROR(SEARCH("Deferred",I43)))</formula>
    </cfRule>
    <cfRule type="containsText" dxfId="2232" priority="2202" operator="containsText" text="Deleted">
      <formula>NOT(ISERROR(SEARCH("Deleted",I43)))</formula>
    </cfRule>
    <cfRule type="containsText" dxfId="2231" priority="2203" operator="containsText" text="In Danger of Falling Behind Target">
      <formula>NOT(ISERROR(SEARCH("In Danger of Falling Behind Target",I43)))</formula>
    </cfRule>
    <cfRule type="containsText" dxfId="2230" priority="2204" operator="containsText" text="Not yet due">
      <formula>NOT(ISERROR(SEARCH("Not yet due",I43)))</formula>
    </cfRule>
    <cfRule type="containsText" dxfId="2229" priority="2205" operator="containsText" text="Update not Provided">
      <formula>NOT(ISERROR(SEARCH("Update not Provided",I43)))</formula>
    </cfRule>
    <cfRule type="containsText" dxfId="2228" priority="2206" operator="containsText" text="Not yet due">
      <formula>NOT(ISERROR(SEARCH("Not yet due",I43)))</formula>
    </cfRule>
    <cfRule type="containsText" dxfId="2227" priority="2207" operator="containsText" text="Completed Behind Schedule">
      <formula>NOT(ISERROR(SEARCH("Completed Behind Schedule",I43)))</formula>
    </cfRule>
    <cfRule type="containsText" dxfId="2226" priority="2208" operator="containsText" text="Off Target">
      <formula>NOT(ISERROR(SEARCH("Off Target",I43)))</formula>
    </cfRule>
    <cfRule type="containsText" dxfId="2225" priority="2209" operator="containsText" text="On Track to be Achieved">
      <formula>NOT(ISERROR(SEARCH("On Track to be Achieved",I43)))</formula>
    </cfRule>
    <cfRule type="containsText" dxfId="2224" priority="2210" operator="containsText" text="Fully Achieved">
      <formula>NOT(ISERROR(SEARCH("Fully Achieved",I43)))</formula>
    </cfRule>
    <cfRule type="containsText" dxfId="2223" priority="2211" operator="containsText" text="Not yet due">
      <formula>NOT(ISERROR(SEARCH("Not yet due",I43)))</formula>
    </cfRule>
    <cfRule type="containsText" dxfId="2222" priority="2212" operator="containsText" text="Not Yet Due">
      <formula>NOT(ISERROR(SEARCH("Not Yet Due",I43)))</formula>
    </cfRule>
    <cfRule type="containsText" dxfId="2221" priority="2213" operator="containsText" text="Deferred">
      <formula>NOT(ISERROR(SEARCH("Deferred",I43)))</formula>
    </cfRule>
    <cfRule type="containsText" dxfId="2220" priority="2214" operator="containsText" text="Deleted">
      <formula>NOT(ISERROR(SEARCH("Deleted",I43)))</formula>
    </cfRule>
    <cfRule type="containsText" dxfId="2219" priority="2215" operator="containsText" text="In Danger of Falling Behind Target">
      <formula>NOT(ISERROR(SEARCH("In Danger of Falling Behind Target",I43)))</formula>
    </cfRule>
    <cfRule type="containsText" dxfId="2218" priority="2216" operator="containsText" text="Not yet due">
      <formula>NOT(ISERROR(SEARCH("Not yet due",I43)))</formula>
    </cfRule>
    <cfRule type="containsText" dxfId="2217" priority="2217" operator="containsText" text="Completed Behind Schedule">
      <formula>NOT(ISERROR(SEARCH("Completed Behind Schedule",I43)))</formula>
    </cfRule>
    <cfRule type="containsText" dxfId="2216" priority="2218" operator="containsText" text="Off Target">
      <formula>NOT(ISERROR(SEARCH("Off Target",I43)))</formula>
    </cfRule>
    <cfRule type="containsText" dxfId="2215" priority="2219" operator="containsText" text="In Danger of Falling Behind Target">
      <formula>NOT(ISERROR(SEARCH("In Danger of Falling Behind Target",I43)))</formula>
    </cfRule>
    <cfRule type="containsText" dxfId="2214" priority="2220" operator="containsText" text="On Track to be Achieved">
      <formula>NOT(ISERROR(SEARCH("On Track to be Achieved",I43)))</formula>
    </cfRule>
    <cfRule type="containsText" dxfId="2213" priority="2221" operator="containsText" text="Fully Achieved">
      <formula>NOT(ISERROR(SEARCH("Fully Achieved",I43)))</formula>
    </cfRule>
    <cfRule type="containsText" dxfId="2212" priority="2222" operator="containsText" text="Update not Provided">
      <formula>NOT(ISERROR(SEARCH("Update not Provided",I43)))</formula>
    </cfRule>
    <cfRule type="containsText" dxfId="2211" priority="2223" operator="containsText" text="Not yet due">
      <formula>NOT(ISERROR(SEARCH("Not yet due",I43)))</formula>
    </cfRule>
    <cfRule type="containsText" dxfId="2210" priority="2224" operator="containsText" text="Completed Behind Schedule">
      <formula>NOT(ISERROR(SEARCH("Completed Behind Schedule",I43)))</formula>
    </cfRule>
    <cfRule type="containsText" dxfId="2209" priority="2225" operator="containsText" text="Off Target">
      <formula>NOT(ISERROR(SEARCH("Off Target",I43)))</formula>
    </cfRule>
    <cfRule type="containsText" dxfId="2208" priority="2226" operator="containsText" text="In Danger of Falling Behind Target">
      <formula>NOT(ISERROR(SEARCH("In Danger of Falling Behind Target",I43)))</formula>
    </cfRule>
    <cfRule type="containsText" dxfId="2207" priority="2227" operator="containsText" text="On Track to be Achieved">
      <formula>NOT(ISERROR(SEARCH("On Track to be Achieved",I43)))</formula>
    </cfRule>
    <cfRule type="containsText" dxfId="2206" priority="2228" operator="containsText" text="Fully Achieved">
      <formula>NOT(ISERROR(SEARCH("Fully Achieved",I43)))</formula>
    </cfRule>
    <cfRule type="containsText" dxfId="2205" priority="2229" operator="containsText" text="Fully Achieved">
      <formula>NOT(ISERROR(SEARCH("Fully Achieved",I43)))</formula>
    </cfRule>
    <cfRule type="containsText" dxfId="2204" priority="2230" operator="containsText" text="Fully Achieved">
      <formula>NOT(ISERROR(SEARCH("Fully Achieved",I43)))</formula>
    </cfRule>
    <cfRule type="containsText" dxfId="2203" priority="2231" operator="containsText" text="Deferred">
      <formula>NOT(ISERROR(SEARCH("Deferred",I43)))</formula>
    </cfRule>
    <cfRule type="containsText" dxfId="2202" priority="2232" operator="containsText" text="Deleted">
      <formula>NOT(ISERROR(SEARCH("Deleted",I43)))</formula>
    </cfRule>
    <cfRule type="containsText" dxfId="2201" priority="2233" operator="containsText" text="In Danger of Falling Behind Target">
      <formula>NOT(ISERROR(SEARCH("In Danger of Falling Behind Target",I43)))</formula>
    </cfRule>
    <cfRule type="containsText" dxfId="2200" priority="2234" operator="containsText" text="Not yet due">
      <formula>NOT(ISERROR(SEARCH("Not yet due",I43)))</formula>
    </cfRule>
    <cfRule type="containsText" dxfId="2199" priority="2235" operator="containsText" text="Update not Provided">
      <formula>NOT(ISERROR(SEARCH("Update not Provided",I43)))</formula>
    </cfRule>
  </conditionalFormatting>
  <conditionalFormatting sqref="I44:I50">
    <cfRule type="containsText" dxfId="2198" priority="2164" operator="containsText" text="On track to be achieved">
      <formula>NOT(ISERROR(SEARCH("On track to be achieved",I44)))</formula>
    </cfRule>
    <cfRule type="containsText" dxfId="2197" priority="2165" operator="containsText" text="Deferred">
      <formula>NOT(ISERROR(SEARCH("Deferred",I44)))</formula>
    </cfRule>
    <cfRule type="containsText" dxfId="2196" priority="2166" operator="containsText" text="Deleted">
      <formula>NOT(ISERROR(SEARCH("Deleted",I44)))</formula>
    </cfRule>
    <cfRule type="containsText" dxfId="2195" priority="2167" operator="containsText" text="In Danger of Falling Behind Target">
      <formula>NOT(ISERROR(SEARCH("In Danger of Falling Behind Target",I44)))</formula>
    </cfRule>
    <cfRule type="containsText" dxfId="2194" priority="2168" operator="containsText" text="Not yet due">
      <formula>NOT(ISERROR(SEARCH("Not yet due",I44)))</formula>
    </cfRule>
    <cfRule type="containsText" dxfId="2193" priority="2169" operator="containsText" text="Update not Provided">
      <formula>NOT(ISERROR(SEARCH("Update not Provided",I44)))</formula>
    </cfRule>
    <cfRule type="containsText" dxfId="2192" priority="2170" operator="containsText" text="Not yet due">
      <formula>NOT(ISERROR(SEARCH("Not yet due",I44)))</formula>
    </cfRule>
    <cfRule type="containsText" dxfId="2191" priority="2171" operator="containsText" text="Completed Behind Schedule">
      <formula>NOT(ISERROR(SEARCH("Completed Behind Schedule",I44)))</formula>
    </cfRule>
    <cfRule type="containsText" dxfId="2190" priority="2172" operator="containsText" text="Off Target">
      <formula>NOT(ISERROR(SEARCH("Off Target",I44)))</formula>
    </cfRule>
    <cfRule type="containsText" dxfId="2189" priority="2173" operator="containsText" text="On Track to be Achieved">
      <formula>NOT(ISERROR(SEARCH("On Track to be Achieved",I44)))</formula>
    </cfRule>
    <cfRule type="containsText" dxfId="2188" priority="2174" operator="containsText" text="Fully Achieved">
      <formula>NOT(ISERROR(SEARCH("Fully Achieved",I44)))</formula>
    </cfRule>
    <cfRule type="containsText" dxfId="2187" priority="2175" operator="containsText" text="Not yet due">
      <formula>NOT(ISERROR(SEARCH("Not yet due",I44)))</formula>
    </cfRule>
    <cfRule type="containsText" dxfId="2186" priority="2176" operator="containsText" text="Not Yet Due">
      <formula>NOT(ISERROR(SEARCH("Not Yet Due",I44)))</formula>
    </cfRule>
    <cfRule type="containsText" dxfId="2185" priority="2177" operator="containsText" text="Deferred">
      <formula>NOT(ISERROR(SEARCH("Deferred",I44)))</formula>
    </cfRule>
    <cfRule type="containsText" dxfId="2184" priority="2178" operator="containsText" text="Deleted">
      <formula>NOT(ISERROR(SEARCH("Deleted",I44)))</formula>
    </cfRule>
    <cfRule type="containsText" dxfId="2183" priority="2179" operator="containsText" text="In Danger of Falling Behind Target">
      <formula>NOT(ISERROR(SEARCH("In Danger of Falling Behind Target",I44)))</formula>
    </cfRule>
    <cfRule type="containsText" dxfId="2182" priority="2180" operator="containsText" text="Not yet due">
      <formula>NOT(ISERROR(SEARCH("Not yet due",I44)))</formula>
    </cfRule>
    <cfRule type="containsText" dxfId="2181" priority="2181" operator="containsText" text="Completed Behind Schedule">
      <formula>NOT(ISERROR(SEARCH("Completed Behind Schedule",I44)))</formula>
    </cfRule>
    <cfRule type="containsText" dxfId="2180" priority="2182" operator="containsText" text="Off Target">
      <formula>NOT(ISERROR(SEARCH("Off Target",I44)))</formula>
    </cfRule>
    <cfRule type="containsText" dxfId="2179" priority="2183" operator="containsText" text="In Danger of Falling Behind Target">
      <formula>NOT(ISERROR(SEARCH("In Danger of Falling Behind Target",I44)))</formula>
    </cfRule>
    <cfRule type="containsText" dxfId="2178" priority="2184" operator="containsText" text="On Track to be Achieved">
      <formula>NOT(ISERROR(SEARCH("On Track to be Achieved",I44)))</formula>
    </cfRule>
    <cfRule type="containsText" dxfId="2177" priority="2185" operator="containsText" text="Fully Achieved">
      <formula>NOT(ISERROR(SEARCH("Fully Achieved",I44)))</formula>
    </cfRule>
    <cfRule type="containsText" dxfId="2176" priority="2186" operator="containsText" text="Update not Provided">
      <formula>NOT(ISERROR(SEARCH("Update not Provided",I44)))</formula>
    </cfRule>
    <cfRule type="containsText" dxfId="2175" priority="2187" operator="containsText" text="Not yet due">
      <formula>NOT(ISERROR(SEARCH("Not yet due",I44)))</formula>
    </cfRule>
    <cfRule type="containsText" dxfId="2174" priority="2188" operator="containsText" text="Completed Behind Schedule">
      <formula>NOT(ISERROR(SEARCH("Completed Behind Schedule",I44)))</formula>
    </cfRule>
    <cfRule type="containsText" dxfId="2173" priority="2189" operator="containsText" text="Off Target">
      <formula>NOT(ISERROR(SEARCH("Off Target",I44)))</formula>
    </cfRule>
    <cfRule type="containsText" dxfId="2172" priority="2190" operator="containsText" text="In Danger of Falling Behind Target">
      <formula>NOT(ISERROR(SEARCH("In Danger of Falling Behind Target",I44)))</formula>
    </cfRule>
    <cfRule type="containsText" dxfId="2171" priority="2191" operator="containsText" text="On Track to be Achieved">
      <formula>NOT(ISERROR(SEARCH("On Track to be Achieved",I44)))</formula>
    </cfRule>
    <cfRule type="containsText" dxfId="2170" priority="2192" operator="containsText" text="Fully Achieved">
      <formula>NOT(ISERROR(SEARCH("Fully Achieved",I44)))</formula>
    </cfRule>
    <cfRule type="containsText" dxfId="2169" priority="2193" operator="containsText" text="Fully Achieved">
      <formula>NOT(ISERROR(SEARCH("Fully Achieved",I44)))</formula>
    </cfRule>
    <cfRule type="containsText" dxfId="2168" priority="2194" operator="containsText" text="Fully Achieved">
      <formula>NOT(ISERROR(SEARCH("Fully Achieved",I44)))</formula>
    </cfRule>
    <cfRule type="containsText" dxfId="2167" priority="2195" operator="containsText" text="Deferred">
      <formula>NOT(ISERROR(SEARCH("Deferred",I44)))</formula>
    </cfRule>
    <cfRule type="containsText" dxfId="2166" priority="2196" operator="containsText" text="Deleted">
      <formula>NOT(ISERROR(SEARCH("Deleted",I44)))</formula>
    </cfRule>
    <cfRule type="containsText" dxfId="2165" priority="2197" operator="containsText" text="In Danger of Falling Behind Target">
      <formula>NOT(ISERROR(SEARCH("In Danger of Falling Behind Target",I44)))</formula>
    </cfRule>
    <cfRule type="containsText" dxfId="2164" priority="2198" operator="containsText" text="Not yet due">
      <formula>NOT(ISERROR(SEARCH("Not yet due",I44)))</formula>
    </cfRule>
    <cfRule type="containsText" dxfId="2163" priority="2199" operator="containsText" text="Update not Provided">
      <formula>NOT(ISERROR(SEARCH("Update not Provided",I44)))</formula>
    </cfRule>
  </conditionalFormatting>
  <conditionalFormatting sqref="I51">
    <cfRule type="containsText" dxfId="2162" priority="2128" operator="containsText" text="On track to be achieved">
      <formula>NOT(ISERROR(SEARCH("On track to be achieved",I51)))</formula>
    </cfRule>
    <cfRule type="containsText" dxfId="2161" priority="2129" operator="containsText" text="Deferred">
      <formula>NOT(ISERROR(SEARCH("Deferred",I51)))</formula>
    </cfRule>
    <cfRule type="containsText" dxfId="2160" priority="2130" operator="containsText" text="Deleted">
      <formula>NOT(ISERROR(SEARCH("Deleted",I51)))</formula>
    </cfRule>
    <cfRule type="containsText" dxfId="2159" priority="2131" operator="containsText" text="In Danger of Falling Behind Target">
      <formula>NOT(ISERROR(SEARCH("In Danger of Falling Behind Target",I51)))</formula>
    </cfRule>
    <cfRule type="containsText" dxfId="2158" priority="2132" operator="containsText" text="Not yet due">
      <formula>NOT(ISERROR(SEARCH("Not yet due",I51)))</formula>
    </cfRule>
    <cfRule type="containsText" dxfId="2157" priority="2133" operator="containsText" text="Update not Provided">
      <formula>NOT(ISERROR(SEARCH("Update not Provided",I51)))</formula>
    </cfRule>
    <cfRule type="containsText" dxfId="2156" priority="2134" operator="containsText" text="Not yet due">
      <formula>NOT(ISERROR(SEARCH("Not yet due",I51)))</formula>
    </cfRule>
    <cfRule type="containsText" dxfId="2155" priority="2135" operator="containsText" text="Completed Behind Schedule">
      <formula>NOT(ISERROR(SEARCH("Completed Behind Schedule",I51)))</formula>
    </cfRule>
    <cfRule type="containsText" dxfId="2154" priority="2136" operator="containsText" text="Off Target">
      <formula>NOT(ISERROR(SEARCH("Off Target",I51)))</formula>
    </cfRule>
    <cfRule type="containsText" dxfId="2153" priority="2137" operator="containsText" text="On Track to be Achieved">
      <formula>NOT(ISERROR(SEARCH("On Track to be Achieved",I51)))</formula>
    </cfRule>
    <cfRule type="containsText" dxfId="2152" priority="2138" operator="containsText" text="Fully Achieved">
      <formula>NOT(ISERROR(SEARCH("Fully Achieved",I51)))</formula>
    </cfRule>
    <cfRule type="containsText" dxfId="2151" priority="2139" operator="containsText" text="Not yet due">
      <formula>NOT(ISERROR(SEARCH("Not yet due",I51)))</formula>
    </cfRule>
    <cfRule type="containsText" dxfId="2150" priority="2140" operator="containsText" text="Not Yet Due">
      <formula>NOT(ISERROR(SEARCH("Not Yet Due",I51)))</formula>
    </cfRule>
    <cfRule type="containsText" dxfId="2149" priority="2141" operator="containsText" text="Deferred">
      <formula>NOT(ISERROR(SEARCH("Deferred",I51)))</formula>
    </cfRule>
    <cfRule type="containsText" dxfId="2148" priority="2142" operator="containsText" text="Deleted">
      <formula>NOT(ISERROR(SEARCH("Deleted",I51)))</formula>
    </cfRule>
    <cfRule type="containsText" dxfId="2147" priority="2143" operator="containsText" text="In Danger of Falling Behind Target">
      <formula>NOT(ISERROR(SEARCH("In Danger of Falling Behind Target",I51)))</formula>
    </cfRule>
    <cfRule type="containsText" dxfId="2146" priority="2144" operator="containsText" text="Not yet due">
      <formula>NOT(ISERROR(SEARCH("Not yet due",I51)))</formula>
    </cfRule>
    <cfRule type="containsText" dxfId="2145" priority="2145" operator="containsText" text="Completed Behind Schedule">
      <formula>NOT(ISERROR(SEARCH("Completed Behind Schedule",I51)))</formula>
    </cfRule>
    <cfRule type="containsText" dxfId="2144" priority="2146" operator="containsText" text="Off Target">
      <formula>NOT(ISERROR(SEARCH("Off Target",I51)))</formula>
    </cfRule>
    <cfRule type="containsText" dxfId="2143" priority="2147" operator="containsText" text="In Danger of Falling Behind Target">
      <formula>NOT(ISERROR(SEARCH("In Danger of Falling Behind Target",I51)))</formula>
    </cfRule>
    <cfRule type="containsText" dxfId="2142" priority="2148" operator="containsText" text="On Track to be Achieved">
      <formula>NOT(ISERROR(SEARCH("On Track to be Achieved",I51)))</formula>
    </cfRule>
    <cfRule type="containsText" dxfId="2141" priority="2149" operator="containsText" text="Fully Achieved">
      <formula>NOT(ISERROR(SEARCH("Fully Achieved",I51)))</formula>
    </cfRule>
    <cfRule type="containsText" dxfId="2140" priority="2150" operator="containsText" text="Update not Provided">
      <formula>NOT(ISERROR(SEARCH("Update not Provided",I51)))</formula>
    </cfRule>
    <cfRule type="containsText" dxfId="2139" priority="2151" operator="containsText" text="Not yet due">
      <formula>NOT(ISERROR(SEARCH("Not yet due",I51)))</formula>
    </cfRule>
    <cfRule type="containsText" dxfId="2138" priority="2152" operator="containsText" text="Completed Behind Schedule">
      <formula>NOT(ISERROR(SEARCH("Completed Behind Schedule",I51)))</formula>
    </cfRule>
    <cfRule type="containsText" dxfId="2137" priority="2153" operator="containsText" text="Off Target">
      <formula>NOT(ISERROR(SEARCH("Off Target",I51)))</formula>
    </cfRule>
    <cfRule type="containsText" dxfId="2136" priority="2154" operator="containsText" text="In Danger of Falling Behind Target">
      <formula>NOT(ISERROR(SEARCH("In Danger of Falling Behind Target",I51)))</formula>
    </cfRule>
    <cfRule type="containsText" dxfId="2135" priority="2155" operator="containsText" text="On Track to be Achieved">
      <formula>NOT(ISERROR(SEARCH("On Track to be Achieved",I51)))</formula>
    </cfRule>
    <cfRule type="containsText" dxfId="2134" priority="2156" operator="containsText" text="Fully Achieved">
      <formula>NOT(ISERROR(SEARCH("Fully Achieved",I51)))</formula>
    </cfRule>
    <cfRule type="containsText" dxfId="2133" priority="2157" operator="containsText" text="Fully Achieved">
      <formula>NOT(ISERROR(SEARCH("Fully Achieved",I51)))</formula>
    </cfRule>
    <cfRule type="containsText" dxfId="2132" priority="2158" operator="containsText" text="Fully Achieved">
      <formula>NOT(ISERROR(SEARCH("Fully Achieved",I51)))</formula>
    </cfRule>
    <cfRule type="containsText" dxfId="2131" priority="2159" operator="containsText" text="Deferred">
      <formula>NOT(ISERROR(SEARCH("Deferred",I51)))</formula>
    </cfRule>
    <cfRule type="containsText" dxfId="2130" priority="2160" operator="containsText" text="Deleted">
      <formula>NOT(ISERROR(SEARCH("Deleted",I51)))</formula>
    </cfRule>
    <cfRule type="containsText" dxfId="2129" priority="2161" operator="containsText" text="In Danger of Falling Behind Target">
      <formula>NOT(ISERROR(SEARCH("In Danger of Falling Behind Target",I51)))</formula>
    </cfRule>
    <cfRule type="containsText" dxfId="2128" priority="2162" operator="containsText" text="Not yet due">
      <formula>NOT(ISERROR(SEARCH("Not yet due",I51)))</formula>
    </cfRule>
    <cfRule type="containsText" dxfId="2127" priority="2163" operator="containsText" text="Update not Provided">
      <formula>NOT(ISERROR(SEARCH("Update not Provided",I51)))</formula>
    </cfRule>
  </conditionalFormatting>
  <conditionalFormatting sqref="I51">
    <cfRule type="containsText" dxfId="2126" priority="2092" operator="containsText" text="On track to be achieved">
      <formula>NOT(ISERROR(SEARCH("On track to be achieved",I51)))</formula>
    </cfRule>
    <cfRule type="containsText" dxfId="2125" priority="2093" operator="containsText" text="Deferred">
      <formula>NOT(ISERROR(SEARCH("Deferred",I51)))</formula>
    </cfRule>
    <cfRule type="containsText" dxfId="2124" priority="2094" operator="containsText" text="Deleted">
      <formula>NOT(ISERROR(SEARCH("Deleted",I51)))</formula>
    </cfRule>
    <cfRule type="containsText" dxfId="2123" priority="2095" operator="containsText" text="In Danger of Falling Behind Target">
      <formula>NOT(ISERROR(SEARCH("In Danger of Falling Behind Target",I51)))</formula>
    </cfRule>
    <cfRule type="containsText" dxfId="2122" priority="2096" operator="containsText" text="Not yet due">
      <formula>NOT(ISERROR(SEARCH("Not yet due",I51)))</formula>
    </cfRule>
    <cfRule type="containsText" dxfId="2121" priority="2097" operator="containsText" text="Update not Provided">
      <formula>NOT(ISERROR(SEARCH("Update not Provided",I51)))</formula>
    </cfRule>
    <cfRule type="containsText" dxfId="2120" priority="2098" operator="containsText" text="Not yet due">
      <formula>NOT(ISERROR(SEARCH("Not yet due",I51)))</formula>
    </cfRule>
    <cfRule type="containsText" dxfId="2119" priority="2099" operator="containsText" text="Completed Behind Schedule">
      <formula>NOT(ISERROR(SEARCH("Completed Behind Schedule",I51)))</formula>
    </cfRule>
    <cfRule type="containsText" dxfId="2118" priority="2100" operator="containsText" text="Off Target">
      <formula>NOT(ISERROR(SEARCH("Off Target",I51)))</formula>
    </cfRule>
    <cfRule type="containsText" dxfId="2117" priority="2101" operator="containsText" text="On Track to be Achieved">
      <formula>NOT(ISERROR(SEARCH("On Track to be Achieved",I51)))</formula>
    </cfRule>
    <cfRule type="containsText" dxfId="2116" priority="2102" operator="containsText" text="Fully Achieved">
      <formula>NOT(ISERROR(SEARCH("Fully Achieved",I51)))</formula>
    </cfRule>
    <cfRule type="containsText" dxfId="2115" priority="2103" operator="containsText" text="Not yet due">
      <formula>NOT(ISERROR(SEARCH("Not yet due",I51)))</formula>
    </cfRule>
    <cfRule type="containsText" dxfId="2114" priority="2104" operator="containsText" text="Not Yet Due">
      <formula>NOT(ISERROR(SEARCH("Not Yet Due",I51)))</formula>
    </cfRule>
    <cfRule type="containsText" dxfId="2113" priority="2105" operator="containsText" text="Deferred">
      <formula>NOT(ISERROR(SEARCH("Deferred",I51)))</formula>
    </cfRule>
    <cfRule type="containsText" dxfId="2112" priority="2106" operator="containsText" text="Deleted">
      <formula>NOT(ISERROR(SEARCH("Deleted",I51)))</formula>
    </cfRule>
    <cfRule type="containsText" dxfId="2111" priority="2107" operator="containsText" text="In Danger of Falling Behind Target">
      <formula>NOT(ISERROR(SEARCH("In Danger of Falling Behind Target",I51)))</formula>
    </cfRule>
    <cfRule type="containsText" dxfId="2110" priority="2108" operator="containsText" text="Not yet due">
      <formula>NOT(ISERROR(SEARCH("Not yet due",I51)))</formula>
    </cfRule>
    <cfRule type="containsText" dxfId="2109" priority="2109" operator="containsText" text="Completed Behind Schedule">
      <formula>NOT(ISERROR(SEARCH("Completed Behind Schedule",I51)))</formula>
    </cfRule>
    <cfRule type="containsText" dxfId="2108" priority="2110" operator="containsText" text="Off Target">
      <formula>NOT(ISERROR(SEARCH("Off Target",I51)))</formula>
    </cfRule>
    <cfRule type="containsText" dxfId="2107" priority="2111" operator="containsText" text="In Danger of Falling Behind Target">
      <formula>NOT(ISERROR(SEARCH("In Danger of Falling Behind Target",I51)))</formula>
    </cfRule>
    <cfRule type="containsText" dxfId="2106" priority="2112" operator="containsText" text="On Track to be Achieved">
      <formula>NOT(ISERROR(SEARCH("On Track to be Achieved",I51)))</formula>
    </cfRule>
    <cfRule type="containsText" dxfId="2105" priority="2113" operator="containsText" text="Fully Achieved">
      <formula>NOT(ISERROR(SEARCH("Fully Achieved",I51)))</formula>
    </cfRule>
    <cfRule type="containsText" dxfId="2104" priority="2114" operator="containsText" text="Update not Provided">
      <formula>NOT(ISERROR(SEARCH("Update not Provided",I51)))</formula>
    </cfRule>
    <cfRule type="containsText" dxfId="2103" priority="2115" operator="containsText" text="Not yet due">
      <formula>NOT(ISERROR(SEARCH("Not yet due",I51)))</formula>
    </cfRule>
    <cfRule type="containsText" dxfId="2102" priority="2116" operator="containsText" text="Completed Behind Schedule">
      <formula>NOT(ISERROR(SEARCH("Completed Behind Schedule",I51)))</formula>
    </cfRule>
    <cfRule type="containsText" dxfId="2101" priority="2117" operator="containsText" text="Off Target">
      <formula>NOT(ISERROR(SEARCH("Off Target",I51)))</formula>
    </cfRule>
    <cfRule type="containsText" dxfId="2100" priority="2118" operator="containsText" text="In Danger of Falling Behind Target">
      <formula>NOT(ISERROR(SEARCH("In Danger of Falling Behind Target",I51)))</formula>
    </cfRule>
    <cfRule type="containsText" dxfId="2099" priority="2119" operator="containsText" text="On Track to be Achieved">
      <formula>NOT(ISERROR(SEARCH("On Track to be Achieved",I51)))</formula>
    </cfRule>
    <cfRule type="containsText" dxfId="2098" priority="2120" operator="containsText" text="Fully Achieved">
      <formula>NOT(ISERROR(SEARCH("Fully Achieved",I51)))</formula>
    </cfRule>
    <cfRule type="containsText" dxfId="2097" priority="2121" operator="containsText" text="Fully Achieved">
      <formula>NOT(ISERROR(SEARCH("Fully Achieved",I51)))</formula>
    </cfRule>
    <cfRule type="containsText" dxfId="2096" priority="2122" operator="containsText" text="Fully Achieved">
      <formula>NOT(ISERROR(SEARCH("Fully Achieved",I51)))</formula>
    </cfRule>
    <cfRule type="containsText" dxfId="2095" priority="2123" operator="containsText" text="Deferred">
      <formula>NOT(ISERROR(SEARCH("Deferred",I51)))</formula>
    </cfRule>
    <cfRule type="containsText" dxfId="2094" priority="2124" operator="containsText" text="Deleted">
      <formula>NOT(ISERROR(SEARCH("Deleted",I51)))</formula>
    </cfRule>
    <cfRule type="containsText" dxfId="2093" priority="2125" operator="containsText" text="In Danger of Falling Behind Target">
      <formula>NOT(ISERROR(SEARCH("In Danger of Falling Behind Target",I51)))</formula>
    </cfRule>
    <cfRule type="containsText" dxfId="2092" priority="2126" operator="containsText" text="Not yet due">
      <formula>NOT(ISERROR(SEARCH("Not yet due",I51)))</formula>
    </cfRule>
    <cfRule type="containsText" dxfId="2091" priority="2127" operator="containsText" text="Update not Provided">
      <formula>NOT(ISERROR(SEARCH("Update not Provided",I51)))</formula>
    </cfRule>
  </conditionalFormatting>
  <conditionalFormatting sqref="I51">
    <cfRule type="containsText" dxfId="2090" priority="2056" operator="containsText" text="On track to be achieved">
      <formula>NOT(ISERROR(SEARCH("On track to be achieved",I51)))</formula>
    </cfRule>
    <cfRule type="containsText" dxfId="2089" priority="2057" operator="containsText" text="Deferred">
      <formula>NOT(ISERROR(SEARCH("Deferred",I51)))</formula>
    </cfRule>
    <cfRule type="containsText" dxfId="2088" priority="2058" operator="containsText" text="Deleted">
      <formula>NOT(ISERROR(SEARCH("Deleted",I51)))</formula>
    </cfRule>
    <cfRule type="containsText" dxfId="2087" priority="2059" operator="containsText" text="In Danger of Falling Behind Target">
      <formula>NOT(ISERROR(SEARCH("In Danger of Falling Behind Target",I51)))</formula>
    </cfRule>
    <cfRule type="containsText" dxfId="2086" priority="2060" operator="containsText" text="Not yet due">
      <formula>NOT(ISERROR(SEARCH("Not yet due",I51)))</formula>
    </cfRule>
    <cfRule type="containsText" dxfId="2085" priority="2061" operator="containsText" text="Update not Provided">
      <formula>NOT(ISERROR(SEARCH("Update not Provided",I51)))</formula>
    </cfRule>
    <cfRule type="containsText" dxfId="2084" priority="2062" operator="containsText" text="Not yet due">
      <formula>NOT(ISERROR(SEARCH("Not yet due",I51)))</formula>
    </cfRule>
    <cfRule type="containsText" dxfId="2083" priority="2063" operator="containsText" text="Completed Behind Schedule">
      <formula>NOT(ISERROR(SEARCH("Completed Behind Schedule",I51)))</formula>
    </cfRule>
    <cfRule type="containsText" dxfId="2082" priority="2064" operator="containsText" text="Off Target">
      <formula>NOT(ISERROR(SEARCH("Off Target",I51)))</formula>
    </cfRule>
    <cfRule type="containsText" dxfId="2081" priority="2065" operator="containsText" text="On Track to be Achieved">
      <formula>NOT(ISERROR(SEARCH("On Track to be Achieved",I51)))</formula>
    </cfRule>
    <cfRule type="containsText" dxfId="2080" priority="2066" operator="containsText" text="Fully Achieved">
      <formula>NOT(ISERROR(SEARCH("Fully Achieved",I51)))</formula>
    </cfRule>
    <cfRule type="containsText" dxfId="2079" priority="2067" operator="containsText" text="Not yet due">
      <formula>NOT(ISERROR(SEARCH("Not yet due",I51)))</formula>
    </cfRule>
    <cfRule type="containsText" dxfId="2078" priority="2068" operator="containsText" text="Not Yet Due">
      <formula>NOT(ISERROR(SEARCH("Not Yet Due",I51)))</formula>
    </cfRule>
    <cfRule type="containsText" dxfId="2077" priority="2069" operator="containsText" text="Deferred">
      <formula>NOT(ISERROR(SEARCH("Deferred",I51)))</formula>
    </cfRule>
    <cfRule type="containsText" dxfId="2076" priority="2070" operator="containsText" text="Deleted">
      <formula>NOT(ISERROR(SEARCH("Deleted",I51)))</formula>
    </cfRule>
    <cfRule type="containsText" dxfId="2075" priority="2071" operator="containsText" text="In Danger of Falling Behind Target">
      <formula>NOT(ISERROR(SEARCH("In Danger of Falling Behind Target",I51)))</formula>
    </cfRule>
    <cfRule type="containsText" dxfId="2074" priority="2072" operator="containsText" text="Not yet due">
      <formula>NOT(ISERROR(SEARCH("Not yet due",I51)))</formula>
    </cfRule>
    <cfRule type="containsText" dxfId="2073" priority="2073" operator="containsText" text="Completed Behind Schedule">
      <formula>NOT(ISERROR(SEARCH("Completed Behind Schedule",I51)))</formula>
    </cfRule>
    <cfRule type="containsText" dxfId="2072" priority="2074" operator="containsText" text="Off Target">
      <formula>NOT(ISERROR(SEARCH("Off Target",I51)))</formula>
    </cfRule>
    <cfRule type="containsText" dxfId="2071" priority="2075" operator="containsText" text="In Danger of Falling Behind Target">
      <formula>NOT(ISERROR(SEARCH("In Danger of Falling Behind Target",I51)))</formula>
    </cfRule>
    <cfRule type="containsText" dxfId="2070" priority="2076" operator="containsText" text="On Track to be Achieved">
      <formula>NOT(ISERROR(SEARCH("On Track to be Achieved",I51)))</formula>
    </cfRule>
    <cfRule type="containsText" dxfId="2069" priority="2077" operator="containsText" text="Fully Achieved">
      <formula>NOT(ISERROR(SEARCH("Fully Achieved",I51)))</formula>
    </cfRule>
    <cfRule type="containsText" dxfId="2068" priority="2078" operator="containsText" text="Update not Provided">
      <formula>NOT(ISERROR(SEARCH("Update not Provided",I51)))</formula>
    </cfRule>
    <cfRule type="containsText" dxfId="2067" priority="2079" operator="containsText" text="Not yet due">
      <formula>NOT(ISERROR(SEARCH("Not yet due",I51)))</formula>
    </cfRule>
    <cfRule type="containsText" dxfId="2066" priority="2080" operator="containsText" text="Completed Behind Schedule">
      <formula>NOT(ISERROR(SEARCH("Completed Behind Schedule",I51)))</formula>
    </cfRule>
    <cfRule type="containsText" dxfId="2065" priority="2081" operator="containsText" text="Off Target">
      <formula>NOT(ISERROR(SEARCH("Off Target",I51)))</formula>
    </cfRule>
    <cfRule type="containsText" dxfId="2064" priority="2082" operator="containsText" text="In Danger of Falling Behind Target">
      <formula>NOT(ISERROR(SEARCH("In Danger of Falling Behind Target",I51)))</formula>
    </cfRule>
    <cfRule type="containsText" dxfId="2063" priority="2083" operator="containsText" text="On Track to be Achieved">
      <formula>NOT(ISERROR(SEARCH("On Track to be Achieved",I51)))</formula>
    </cfRule>
    <cfRule type="containsText" dxfId="2062" priority="2084" operator="containsText" text="Fully Achieved">
      <formula>NOT(ISERROR(SEARCH("Fully Achieved",I51)))</formula>
    </cfRule>
    <cfRule type="containsText" dxfId="2061" priority="2085" operator="containsText" text="Fully Achieved">
      <formula>NOT(ISERROR(SEARCH("Fully Achieved",I51)))</formula>
    </cfRule>
    <cfRule type="containsText" dxfId="2060" priority="2086" operator="containsText" text="Fully Achieved">
      <formula>NOT(ISERROR(SEARCH("Fully Achieved",I51)))</formula>
    </cfRule>
    <cfRule type="containsText" dxfId="2059" priority="2087" operator="containsText" text="Deferred">
      <formula>NOT(ISERROR(SEARCH("Deferred",I51)))</formula>
    </cfRule>
    <cfRule type="containsText" dxfId="2058" priority="2088" operator="containsText" text="Deleted">
      <formula>NOT(ISERROR(SEARCH("Deleted",I51)))</formula>
    </cfRule>
    <cfRule type="containsText" dxfId="2057" priority="2089" operator="containsText" text="In Danger of Falling Behind Target">
      <formula>NOT(ISERROR(SEARCH("In Danger of Falling Behind Target",I51)))</formula>
    </cfRule>
    <cfRule type="containsText" dxfId="2056" priority="2090" operator="containsText" text="Not yet due">
      <formula>NOT(ISERROR(SEARCH("Not yet due",I51)))</formula>
    </cfRule>
    <cfRule type="containsText" dxfId="2055" priority="2091" operator="containsText" text="Update not Provided">
      <formula>NOT(ISERROR(SEARCH("Update not Provided",I51)))</formula>
    </cfRule>
  </conditionalFormatting>
  <conditionalFormatting sqref="I52:I61">
    <cfRule type="containsText" dxfId="2054" priority="2020" operator="containsText" text="On track to be achieved">
      <formula>NOT(ISERROR(SEARCH("On track to be achieved",I52)))</formula>
    </cfRule>
    <cfRule type="containsText" dxfId="2053" priority="2021" operator="containsText" text="Deferred">
      <formula>NOT(ISERROR(SEARCH("Deferred",I52)))</formula>
    </cfRule>
    <cfRule type="containsText" dxfId="2052" priority="2022" operator="containsText" text="Deleted">
      <formula>NOT(ISERROR(SEARCH("Deleted",I52)))</formula>
    </cfRule>
    <cfRule type="containsText" dxfId="2051" priority="2023" operator="containsText" text="In Danger of Falling Behind Target">
      <formula>NOT(ISERROR(SEARCH("In Danger of Falling Behind Target",I52)))</formula>
    </cfRule>
    <cfRule type="containsText" dxfId="2050" priority="2024" operator="containsText" text="Not yet due">
      <formula>NOT(ISERROR(SEARCH("Not yet due",I52)))</formula>
    </cfRule>
    <cfRule type="containsText" dxfId="2049" priority="2025" operator="containsText" text="Update not Provided">
      <formula>NOT(ISERROR(SEARCH("Update not Provided",I52)))</formula>
    </cfRule>
    <cfRule type="containsText" dxfId="2048" priority="2026" operator="containsText" text="Not yet due">
      <formula>NOT(ISERROR(SEARCH("Not yet due",I52)))</formula>
    </cfRule>
    <cfRule type="containsText" dxfId="2047" priority="2027" operator="containsText" text="Completed Behind Schedule">
      <formula>NOT(ISERROR(SEARCH("Completed Behind Schedule",I52)))</formula>
    </cfRule>
    <cfRule type="containsText" dxfId="2046" priority="2028" operator="containsText" text="Off Target">
      <formula>NOT(ISERROR(SEARCH("Off Target",I52)))</formula>
    </cfRule>
    <cfRule type="containsText" dxfId="2045" priority="2029" operator="containsText" text="On Track to be Achieved">
      <formula>NOT(ISERROR(SEARCH("On Track to be Achieved",I52)))</formula>
    </cfRule>
    <cfRule type="containsText" dxfId="2044" priority="2030" operator="containsText" text="Fully Achieved">
      <formula>NOT(ISERROR(SEARCH("Fully Achieved",I52)))</formula>
    </cfRule>
    <cfRule type="containsText" dxfId="2043" priority="2031" operator="containsText" text="Not yet due">
      <formula>NOT(ISERROR(SEARCH("Not yet due",I52)))</formula>
    </cfRule>
    <cfRule type="containsText" dxfId="2042" priority="2032" operator="containsText" text="Not Yet Due">
      <formula>NOT(ISERROR(SEARCH("Not Yet Due",I52)))</formula>
    </cfRule>
    <cfRule type="containsText" dxfId="2041" priority="2033" operator="containsText" text="Deferred">
      <formula>NOT(ISERROR(SEARCH("Deferred",I52)))</formula>
    </cfRule>
    <cfRule type="containsText" dxfId="2040" priority="2034" operator="containsText" text="Deleted">
      <formula>NOT(ISERROR(SEARCH("Deleted",I52)))</formula>
    </cfRule>
    <cfRule type="containsText" dxfId="2039" priority="2035" operator="containsText" text="In Danger of Falling Behind Target">
      <formula>NOT(ISERROR(SEARCH("In Danger of Falling Behind Target",I52)))</formula>
    </cfRule>
    <cfRule type="containsText" dxfId="2038" priority="2036" operator="containsText" text="Not yet due">
      <formula>NOT(ISERROR(SEARCH("Not yet due",I52)))</formula>
    </cfRule>
    <cfRule type="containsText" dxfId="2037" priority="2037" operator="containsText" text="Completed Behind Schedule">
      <formula>NOT(ISERROR(SEARCH("Completed Behind Schedule",I52)))</formula>
    </cfRule>
    <cfRule type="containsText" dxfId="2036" priority="2038" operator="containsText" text="Off Target">
      <formula>NOT(ISERROR(SEARCH("Off Target",I52)))</formula>
    </cfRule>
    <cfRule type="containsText" dxfId="2035" priority="2039" operator="containsText" text="In Danger of Falling Behind Target">
      <formula>NOT(ISERROR(SEARCH("In Danger of Falling Behind Target",I52)))</formula>
    </cfRule>
    <cfRule type="containsText" dxfId="2034" priority="2040" operator="containsText" text="On Track to be Achieved">
      <formula>NOT(ISERROR(SEARCH("On Track to be Achieved",I52)))</formula>
    </cfRule>
    <cfRule type="containsText" dxfId="2033" priority="2041" operator="containsText" text="Fully Achieved">
      <formula>NOT(ISERROR(SEARCH("Fully Achieved",I52)))</formula>
    </cfRule>
    <cfRule type="containsText" dxfId="2032" priority="2042" operator="containsText" text="Update not Provided">
      <formula>NOT(ISERROR(SEARCH("Update not Provided",I52)))</formula>
    </cfRule>
    <cfRule type="containsText" dxfId="2031" priority="2043" operator="containsText" text="Not yet due">
      <formula>NOT(ISERROR(SEARCH("Not yet due",I52)))</formula>
    </cfRule>
    <cfRule type="containsText" dxfId="2030" priority="2044" operator="containsText" text="Completed Behind Schedule">
      <formula>NOT(ISERROR(SEARCH("Completed Behind Schedule",I52)))</formula>
    </cfRule>
    <cfRule type="containsText" dxfId="2029" priority="2045" operator="containsText" text="Off Target">
      <formula>NOT(ISERROR(SEARCH("Off Target",I52)))</formula>
    </cfRule>
    <cfRule type="containsText" dxfId="2028" priority="2046" operator="containsText" text="In Danger of Falling Behind Target">
      <formula>NOT(ISERROR(SEARCH("In Danger of Falling Behind Target",I52)))</formula>
    </cfRule>
    <cfRule type="containsText" dxfId="2027" priority="2047" operator="containsText" text="On Track to be Achieved">
      <formula>NOT(ISERROR(SEARCH("On Track to be Achieved",I52)))</formula>
    </cfRule>
    <cfRule type="containsText" dxfId="2026" priority="2048" operator="containsText" text="Fully Achieved">
      <formula>NOT(ISERROR(SEARCH("Fully Achieved",I52)))</formula>
    </cfRule>
    <cfRule type="containsText" dxfId="2025" priority="2049" operator="containsText" text="Fully Achieved">
      <formula>NOT(ISERROR(SEARCH("Fully Achieved",I52)))</formula>
    </cfRule>
    <cfRule type="containsText" dxfId="2024" priority="2050" operator="containsText" text="Fully Achieved">
      <formula>NOT(ISERROR(SEARCH("Fully Achieved",I52)))</formula>
    </cfRule>
    <cfRule type="containsText" dxfId="2023" priority="2051" operator="containsText" text="Deferred">
      <formula>NOT(ISERROR(SEARCH("Deferred",I52)))</formula>
    </cfRule>
    <cfRule type="containsText" dxfId="2022" priority="2052" operator="containsText" text="Deleted">
      <formula>NOT(ISERROR(SEARCH("Deleted",I52)))</formula>
    </cfRule>
    <cfRule type="containsText" dxfId="2021" priority="2053" operator="containsText" text="In Danger of Falling Behind Target">
      <formula>NOT(ISERROR(SEARCH("In Danger of Falling Behind Target",I52)))</formula>
    </cfRule>
    <cfRule type="containsText" dxfId="2020" priority="2054" operator="containsText" text="Not yet due">
      <formula>NOT(ISERROR(SEARCH("Not yet due",I52)))</formula>
    </cfRule>
    <cfRule type="containsText" dxfId="2019" priority="2055" operator="containsText" text="Update not Provided">
      <formula>NOT(ISERROR(SEARCH("Update not Provided",I52)))</formula>
    </cfRule>
  </conditionalFormatting>
  <conditionalFormatting sqref="I64:I70">
    <cfRule type="containsText" dxfId="2018" priority="1984" operator="containsText" text="On track to be achieved">
      <formula>NOT(ISERROR(SEARCH("On track to be achieved",I64)))</formula>
    </cfRule>
    <cfRule type="containsText" dxfId="2017" priority="1985" operator="containsText" text="Deferred">
      <formula>NOT(ISERROR(SEARCH("Deferred",I64)))</formula>
    </cfRule>
    <cfRule type="containsText" dxfId="2016" priority="1986" operator="containsText" text="Deleted">
      <formula>NOT(ISERROR(SEARCH("Deleted",I64)))</formula>
    </cfRule>
    <cfRule type="containsText" dxfId="2015" priority="1987" operator="containsText" text="In Danger of Falling Behind Target">
      <formula>NOT(ISERROR(SEARCH("In Danger of Falling Behind Target",I64)))</formula>
    </cfRule>
    <cfRule type="containsText" dxfId="2014" priority="1988" operator="containsText" text="Not yet due">
      <formula>NOT(ISERROR(SEARCH("Not yet due",I64)))</formula>
    </cfRule>
    <cfRule type="containsText" dxfId="2013" priority="1989" operator="containsText" text="Update not Provided">
      <formula>NOT(ISERROR(SEARCH("Update not Provided",I64)))</formula>
    </cfRule>
    <cfRule type="containsText" dxfId="2012" priority="1990" operator="containsText" text="Not yet due">
      <formula>NOT(ISERROR(SEARCH("Not yet due",I64)))</formula>
    </cfRule>
    <cfRule type="containsText" dxfId="2011" priority="1991" operator="containsText" text="Completed Behind Schedule">
      <formula>NOT(ISERROR(SEARCH("Completed Behind Schedule",I64)))</formula>
    </cfRule>
    <cfRule type="containsText" dxfId="2010" priority="1992" operator="containsText" text="Off Target">
      <formula>NOT(ISERROR(SEARCH("Off Target",I64)))</formula>
    </cfRule>
    <cfRule type="containsText" dxfId="2009" priority="1993" operator="containsText" text="On Track to be Achieved">
      <formula>NOT(ISERROR(SEARCH("On Track to be Achieved",I64)))</formula>
    </cfRule>
    <cfRule type="containsText" dxfId="2008" priority="1994" operator="containsText" text="Fully Achieved">
      <formula>NOT(ISERROR(SEARCH("Fully Achieved",I64)))</formula>
    </cfRule>
    <cfRule type="containsText" dxfId="2007" priority="1995" operator="containsText" text="Not yet due">
      <formula>NOT(ISERROR(SEARCH("Not yet due",I64)))</formula>
    </cfRule>
    <cfRule type="containsText" dxfId="2006" priority="1996" operator="containsText" text="Not Yet Due">
      <formula>NOT(ISERROR(SEARCH("Not Yet Due",I64)))</formula>
    </cfRule>
    <cfRule type="containsText" dxfId="2005" priority="1997" operator="containsText" text="Deferred">
      <formula>NOT(ISERROR(SEARCH("Deferred",I64)))</formula>
    </cfRule>
    <cfRule type="containsText" dxfId="2004" priority="1998" operator="containsText" text="Deleted">
      <formula>NOT(ISERROR(SEARCH("Deleted",I64)))</formula>
    </cfRule>
    <cfRule type="containsText" dxfId="2003" priority="1999" operator="containsText" text="In Danger of Falling Behind Target">
      <formula>NOT(ISERROR(SEARCH("In Danger of Falling Behind Target",I64)))</formula>
    </cfRule>
    <cfRule type="containsText" dxfId="2002" priority="2000" operator="containsText" text="Not yet due">
      <formula>NOT(ISERROR(SEARCH("Not yet due",I64)))</formula>
    </cfRule>
    <cfRule type="containsText" dxfId="2001" priority="2001" operator="containsText" text="Completed Behind Schedule">
      <formula>NOT(ISERROR(SEARCH("Completed Behind Schedule",I64)))</formula>
    </cfRule>
    <cfRule type="containsText" dxfId="2000" priority="2002" operator="containsText" text="Off Target">
      <formula>NOT(ISERROR(SEARCH("Off Target",I64)))</formula>
    </cfRule>
    <cfRule type="containsText" dxfId="1999" priority="2003" operator="containsText" text="In Danger of Falling Behind Target">
      <formula>NOT(ISERROR(SEARCH("In Danger of Falling Behind Target",I64)))</formula>
    </cfRule>
    <cfRule type="containsText" dxfId="1998" priority="2004" operator="containsText" text="On Track to be Achieved">
      <formula>NOT(ISERROR(SEARCH("On Track to be Achieved",I64)))</formula>
    </cfRule>
    <cfRule type="containsText" dxfId="1997" priority="2005" operator="containsText" text="Fully Achieved">
      <formula>NOT(ISERROR(SEARCH("Fully Achieved",I64)))</formula>
    </cfRule>
    <cfRule type="containsText" dxfId="1996" priority="2006" operator="containsText" text="Update not Provided">
      <formula>NOT(ISERROR(SEARCH("Update not Provided",I64)))</formula>
    </cfRule>
    <cfRule type="containsText" dxfId="1995" priority="2007" operator="containsText" text="Not yet due">
      <formula>NOT(ISERROR(SEARCH("Not yet due",I64)))</formula>
    </cfRule>
    <cfRule type="containsText" dxfId="1994" priority="2008" operator="containsText" text="Completed Behind Schedule">
      <formula>NOT(ISERROR(SEARCH("Completed Behind Schedule",I64)))</formula>
    </cfRule>
    <cfRule type="containsText" dxfId="1993" priority="2009" operator="containsText" text="Off Target">
      <formula>NOT(ISERROR(SEARCH("Off Target",I64)))</formula>
    </cfRule>
    <cfRule type="containsText" dxfId="1992" priority="2010" operator="containsText" text="In Danger of Falling Behind Target">
      <formula>NOT(ISERROR(SEARCH("In Danger of Falling Behind Target",I64)))</formula>
    </cfRule>
    <cfRule type="containsText" dxfId="1991" priority="2011" operator="containsText" text="On Track to be Achieved">
      <formula>NOT(ISERROR(SEARCH("On Track to be Achieved",I64)))</formula>
    </cfRule>
    <cfRule type="containsText" dxfId="1990" priority="2012" operator="containsText" text="Fully Achieved">
      <formula>NOT(ISERROR(SEARCH("Fully Achieved",I64)))</formula>
    </cfRule>
    <cfRule type="containsText" dxfId="1989" priority="2013" operator="containsText" text="Fully Achieved">
      <formula>NOT(ISERROR(SEARCH("Fully Achieved",I64)))</formula>
    </cfRule>
    <cfRule type="containsText" dxfId="1988" priority="2014" operator="containsText" text="Fully Achieved">
      <formula>NOT(ISERROR(SEARCH("Fully Achieved",I64)))</formula>
    </cfRule>
    <cfRule type="containsText" dxfId="1987" priority="2015" operator="containsText" text="Deferred">
      <formula>NOT(ISERROR(SEARCH("Deferred",I64)))</formula>
    </cfRule>
    <cfRule type="containsText" dxfId="1986" priority="2016" operator="containsText" text="Deleted">
      <formula>NOT(ISERROR(SEARCH("Deleted",I64)))</formula>
    </cfRule>
    <cfRule type="containsText" dxfId="1985" priority="2017" operator="containsText" text="In Danger of Falling Behind Target">
      <formula>NOT(ISERROR(SEARCH("In Danger of Falling Behind Target",I64)))</formula>
    </cfRule>
    <cfRule type="containsText" dxfId="1984" priority="2018" operator="containsText" text="Not yet due">
      <formula>NOT(ISERROR(SEARCH("Not yet due",I64)))</formula>
    </cfRule>
    <cfRule type="containsText" dxfId="1983" priority="2019" operator="containsText" text="Update not Provided">
      <formula>NOT(ISERROR(SEARCH("Update not Provided",I64)))</formula>
    </cfRule>
  </conditionalFormatting>
  <conditionalFormatting sqref="I71">
    <cfRule type="containsText" dxfId="1982" priority="1948" operator="containsText" text="On track to be achieved">
      <formula>NOT(ISERROR(SEARCH("On track to be achieved",I71)))</formula>
    </cfRule>
    <cfRule type="containsText" dxfId="1981" priority="1949" operator="containsText" text="Deferred">
      <formula>NOT(ISERROR(SEARCH("Deferred",I71)))</formula>
    </cfRule>
    <cfRule type="containsText" dxfId="1980" priority="1950" operator="containsText" text="Deleted">
      <formula>NOT(ISERROR(SEARCH("Deleted",I71)))</formula>
    </cfRule>
    <cfRule type="containsText" dxfId="1979" priority="1951" operator="containsText" text="In Danger of Falling Behind Target">
      <formula>NOT(ISERROR(SEARCH("In Danger of Falling Behind Target",I71)))</formula>
    </cfRule>
    <cfRule type="containsText" dxfId="1978" priority="1952" operator="containsText" text="Not yet due">
      <formula>NOT(ISERROR(SEARCH("Not yet due",I71)))</formula>
    </cfRule>
    <cfRule type="containsText" dxfId="1977" priority="1953" operator="containsText" text="Update not Provided">
      <formula>NOT(ISERROR(SEARCH("Update not Provided",I71)))</formula>
    </cfRule>
    <cfRule type="containsText" dxfId="1976" priority="1954" operator="containsText" text="Not yet due">
      <formula>NOT(ISERROR(SEARCH("Not yet due",I71)))</formula>
    </cfRule>
    <cfRule type="containsText" dxfId="1975" priority="1955" operator="containsText" text="Completed Behind Schedule">
      <formula>NOT(ISERROR(SEARCH("Completed Behind Schedule",I71)))</formula>
    </cfRule>
    <cfRule type="containsText" dxfId="1974" priority="1956" operator="containsText" text="Off Target">
      <formula>NOT(ISERROR(SEARCH("Off Target",I71)))</formula>
    </cfRule>
    <cfRule type="containsText" dxfId="1973" priority="1957" operator="containsText" text="On Track to be Achieved">
      <formula>NOT(ISERROR(SEARCH("On Track to be Achieved",I71)))</formula>
    </cfRule>
    <cfRule type="containsText" dxfId="1972" priority="1958" operator="containsText" text="Fully Achieved">
      <formula>NOT(ISERROR(SEARCH("Fully Achieved",I71)))</formula>
    </cfRule>
    <cfRule type="containsText" dxfId="1971" priority="1959" operator="containsText" text="Not yet due">
      <formula>NOT(ISERROR(SEARCH("Not yet due",I71)))</formula>
    </cfRule>
    <cfRule type="containsText" dxfId="1970" priority="1960" operator="containsText" text="Not Yet Due">
      <formula>NOT(ISERROR(SEARCH("Not Yet Due",I71)))</formula>
    </cfRule>
    <cfRule type="containsText" dxfId="1969" priority="1961" operator="containsText" text="Deferred">
      <formula>NOT(ISERROR(SEARCH("Deferred",I71)))</formula>
    </cfRule>
    <cfRule type="containsText" dxfId="1968" priority="1962" operator="containsText" text="Deleted">
      <formula>NOT(ISERROR(SEARCH("Deleted",I71)))</formula>
    </cfRule>
    <cfRule type="containsText" dxfId="1967" priority="1963" operator="containsText" text="In Danger of Falling Behind Target">
      <formula>NOT(ISERROR(SEARCH("In Danger of Falling Behind Target",I71)))</formula>
    </cfRule>
    <cfRule type="containsText" dxfId="1966" priority="1964" operator="containsText" text="Not yet due">
      <formula>NOT(ISERROR(SEARCH("Not yet due",I71)))</formula>
    </cfRule>
    <cfRule type="containsText" dxfId="1965" priority="1965" operator="containsText" text="Completed Behind Schedule">
      <formula>NOT(ISERROR(SEARCH("Completed Behind Schedule",I71)))</formula>
    </cfRule>
    <cfRule type="containsText" dxfId="1964" priority="1966" operator="containsText" text="Off Target">
      <formula>NOT(ISERROR(SEARCH("Off Target",I71)))</formula>
    </cfRule>
    <cfRule type="containsText" dxfId="1963" priority="1967" operator="containsText" text="In Danger of Falling Behind Target">
      <formula>NOT(ISERROR(SEARCH("In Danger of Falling Behind Target",I71)))</formula>
    </cfRule>
    <cfRule type="containsText" dxfId="1962" priority="1968" operator="containsText" text="On Track to be Achieved">
      <formula>NOT(ISERROR(SEARCH("On Track to be Achieved",I71)))</formula>
    </cfRule>
    <cfRule type="containsText" dxfId="1961" priority="1969" operator="containsText" text="Fully Achieved">
      <formula>NOT(ISERROR(SEARCH("Fully Achieved",I71)))</formula>
    </cfRule>
    <cfRule type="containsText" dxfId="1960" priority="1970" operator="containsText" text="Update not Provided">
      <formula>NOT(ISERROR(SEARCH("Update not Provided",I71)))</formula>
    </cfRule>
    <cfRule type="containsText" dxfId="1959" priority="1971" operator="containsText" text="Not yet due">
      <formula>NOT(ISERROR(SEARCH("Not yet due",I71)))</formula>
    </cfRule>
    <cfRule type="containsText" dxfId="1958" priority="1972" operator="containsText" text="Completed Behind Schedule">
      <formula>NOT(ISERROR(SEARCH("Completed Behind Schedule",I71)))</formula>
    </cfRule>
    <cfRule type="containsText" dxfId="1957" priority="1973" operator="containsText" text="Off Target">
      <formula>NOT(ISERROR(SEARCH("Off Target",I71)))</formula>
    </cfRule>
    <cfRule type="containsText" dxfId="1956" priority="1974" operator="containsText" text="In Danger of Falling Behind Target">
      <formula>NOT(ISERROR(SEARCH("In Danger of Falling Behind Target",I71)))</formula>
    </cfRule>
    <cfRule type="containsText" dxfId="1955" priority="1975" operator="containsText" text="On Track to be Achieved">
      <formula>NOT(ISERROR(SEARCH("On Track to be Achieved",I71)))</formula>
    </cfRule>
    <cfRule type="containsText" dxfId="1954" priority="1976" operator="containsText" text="Fully Achieved">
      <formula>NOT(ISERROR(SEARCH("Fully Achieved",I71)))</formula>
    </cfRule>
    <cfRule type="containsText" dxfId="1953" priority="1977" operator="containsText" text="Fully Achieved">
      <formula>NOT(ISERROR(SEARCH("Fully Achieved",I71)))</formula>
    </cfRule>
    <cfRule type="containsText" dxfId="1952" priority="1978" operator="containsText" text="Fully Achieved">
      <formula>NOT(ISERROR(SEARCH("Fully Achieved",I71)))</formula>
    </cfRule>
    <cfRule type="containsText" dxfId="1951" priority="1979" operator="containsText" text="Deferred">
      <formula>NOT(ISERROR(SEARCH("Deferred",I71)))</formula>
    </cfRule>
    <cfRule type="containsText" dxfId="1950" priority="1980" operator="containsText" text="Deleted">
      <formula>NOT(ISERROR(SEARCH("Deleted",I71)))</formula>
    </cfRule>
    <cfRule type="containsText" dxfId="1949" priority="1981" operator="containsText" text="In Danger of Falling Behind Target">
      <formula>NOT(ISERROR(SEARCH("In Danger of Falling Behind Target",I71)))</formula>
    </cfRule>
    <cfRule type="containsText" dxfId="1948" priority="1982" operator="containsText" text="Not yet due">
      <formula>NOT(ISERROR(SEARCH("Not yet due",I71)))</formula>
    </cfRule>
    <cfRule type="containsText" dxfId="1947" priority="1983" operator="containsText" text="Update not Provided">
      <formula>NOT(ISERROR(SEARCH("Update not Provided",I71)))</formula>
    </cfRule>
  </conditionalFormatting>
  <conditionalFormatting sqref="I71">
    <cfRule type="containsText" dxfId="1946" priority="1912" operator="containsText" text="On track to be achieved">
      <formula>NOT(ISERROR(SEARCH("On track to be achieved",I71)))</formula>
    </cfRule>
    <cfRule type="containsText" dxfId="1945" priority="1913" operator="containsText" text="Deferred">
      <formula>NOT(ISERROR(SEARCH("Deferred",I71)))</formula>
    </cfRule>
    <cfRule type="containsText" dxfId="1944" priority="1914" operator="containsText" text="Deleted">
      <formula>NOT(ISERROR(SEARCH("Deleted",I71)))</formula>
    </cfRule>
    <cfRule type="containsText" dxfId="1943" priority="1915" operator="containsText" text="In Danger of Falling Behind Target">
      <formula>NOT(ISERROR(SEARCH("In Danger of Falling Behind Target",I71)))</formula>
    </cfRule>
    <cfRule type="containsText" dxfId="1942" priority="1916" operator="containsText" text="Not yet due">
      <formula>NOT(ISERROR(SEARCH("Not yet due",I71)))</formula>
    </cfRule>
    <cfRule type="containsText" dxfId="1941" priority="1917" operator="containsText" text="Update not Provided">
      <formula>NOT(ISERROR(SEARCH("Update not Provided",I71)))</formula>
    </cfRule>
    <cfRule type="containsText" dxfId="1940" priority="1918" operator="containsText" text="Not yet due">
      <formula>NOT(ISERROR(SEARCH("Not yet due",I71)))</formula>
    </cfRule>
    <cfRule type="containsText" dxfId="1939" priority="1919" operator="containsText" text="Completed Behind Schedule">
      <formula>NOT(ISERROR(SEARCH("Completed Behind Schedule",I71)))</formula>
    </cfRule>
    <cfRule type="containsText" dxfId="1938" priority="1920" operator="containsText" text="Off Target">
      <formula>NOT(ISERROR(SEARCH("Off Target",I71)))</formula>
    </cfRule>
    <cfRule type="containsText" dxfId="1937" priority="1921" operator="containsText" text="On Track to be Achieved">
      <formula>NOT(ISERROR(SEARCH("On Track to be Achieved",I71)))</formula>
    </cfRule>
    <cfRule type="containsText" dxfId="1936" priority="1922" operator="containsText" text="Fully Achieved">
      <formula>NOT(ISERROR(SEARCH("Fully Achieved",I71)))</formula>
    </cfRule>
    <cfRule type="containsText" dxfId="1935" priority="1923" operator="containsText" text="Not yet due">
      <formula>NOT(ISERROR(SEARCH("Not yet due",I71)))</formula>
    </cfRule>
    <cfRule type="containsText" dxfId="1934" priority="1924" operator="containsText" text="Not Yet Due">
      <formula>NOT(ISERROR(SEARCH("Not Yet Due",I71)))</formula>
    </cfRule>
    <cfRule type="containsText" dxfId="1933" priority="1925" operator="containsText" text="Deferred">
      <formula>NOT(ISERROR(SEARCH("Deferred",I71)))</formula>
    </cfRule>
    <cfRule type="containsText" dxfId="1932" priority="1926" operator="containsText" text="Deleted">
      <formula>NOT(ISERROR(SEARCH("Deleted",I71)))</formula>
    </cfRule>
    <cfRule type="containsText" dxfId="1931" priority="1927" operator="containsText" text="In Danger of Falling Behind Target">
      <formula>NOT(ISERROR(SEARCH("In Danger of Falling Behind Target",I71)))</formula>
    </cfRule>
    <cfRule type="containsText" dxfId="1930" priority="1928" operator="containsText" text="Not yet due">
      <formula>NOT(ISERROR(SEARCH("Not yet due",I71)))</formula>
    </cfRule>
    <cfRule type="containsText" dxfId="1929" priority="1929" operator="containsText" text="Completed Behind Schedule">
      <formula>NOT(ISERROR(SEARCH("Completed Behind Schedule",I71)))</formula>
    </cfRule>
    <cfRule type="containsText" dxfId="1928" priority="1930" operator="containsText" text="Off Target">
      <formula>NOT(ISERROR(SEARCH("Off Target",I71)))</formula>
    </cfRule>
    <cfRule type="containsText" dxfId="1927" priority="1931" operator="containsText" text="In Danger of Falling Behind Target">
      <formula>NOT(ISERROR(SEARCH("In Danger of Falling Behind Target",I71)))</formula>
    </cfRule>
    <cfRule type="containsText" dxfId="1926" priority="1932" operator="containsText" text="On Track to be Achieved">
      <formula>NOT(ISERROR(SEARCH("On Track to be Achieved",I71)))</formula>
    </cfRule>
    <cfRule type="containsText" dxfId="1925" priority="1933" operator="containsText" text="Fully Achieved">
      <formula>NOT(ISERROR(SEARCH("Fully Achieved",I71)))</formula>
    </cfRule>
    <cfRule type="containsText" dxfId="1924" priority="1934" operator="containsText" text="Update not Provided">
      <formula>NOT(ISERROR(SEARCH("Update not Provided",I71)))</formula>
    </cfRule>
    <cfRule type="containsText" dxfId="1923" priority="1935" operator="containsText" text="Not yet due">
      <formula>NOT(ISERROR(SEARCH("Not yet due",I71)))</formula>
    </cfRule>
    <cfRule type="containsText" dxfId="1922" priority="1936" operator="containsText" text="Completed Behind Schedule">
      <formula>NOT(ISERROR(SEARCH("Completed Behind Schedule",I71)))</formula>
    </cfRule>
    <cfRule type="containsText" dxfId="1921" priority="1937" operator="containsText" text="Off Target">
      <formula>NOT(ISERROR(SEARCH("Off Target",I71)))</formula>
    </cfRule>
    <cfRule type="containsText" dxfId="1920" priority="1938" operator="containsText" text="In Danger of Falling Behind Target">
      <formula>NOT(ISERROR(SEARCH("In Danger of Falling Behind Target",I71)))</formula>
    </cfRule>
    <cfRule type="containsText" dxfId="1919" priority="1939" operator="containsText" text="On Track to be Achieved">
      <formula>NOT(ISERROR(SEARCH("On Track to be Achieved",I71)))</formula>
    </cfRule>
    <cfRule type="containsText" dxfId="1918" priority="1940" operator="containsText" text="Fully Achieved">
      <formula>NOT(ISERROR(SEARCH("Fully Achieved",I71)))</formula>
    </cfRule>
    <cfRule type="containsText" dxfId="1917" priority="1941" operator="containsText" text="Fully Achieved">
      <formula>NOT(ISERROR(SEARCH("Fully Achieved",I71)))</formula>
    </cfRule>
    <cfRule type="containsText" dxfId="1916" priority="1942" operator="containsText" text="Fully Achieved">
      <formula>NOT(ISERROR(SEARCH("Fully Achieved",I71)))</formula>
    </cfRule>
    <cfRule type="containsText" dxfId="1915" priority="1943" operator="containsText" text="Deferred">
      <formula>NOT(ISERROR(SEARCH("Deferred",I71)))</formula>
    </cfRule>
    <cfRule type="containsText" dxfId="1914" priority="1944" operator="containsText" text="Deleted">
      <formula>NOT(ISERROR(SEARCH("Deleted",I71)))</formula>
    </cfRule>
    <cfRule type="containsText" dxfId="1913" priority="1945" operator="containsText" text="In Danger of Falling Behind Target">
      <formula>NOT(ISERROR(SEARCH("In Danger of Falling Behind Target",I71)))</formula>
    </cfRule>
    <cfRule type="containsText" dxfId="1912" priority="1946" operator="containsText" text="Not yet due">
      <formula>NOT(ISERROR(SEARCH("Not yet due",I71)))</formula>
    </cfRule>
    <cfRule type="containsText" dxfId="1911" priority="1947" operator="containsText" text="Update not Provided">
      <formula>NOT(ISERROR(SEARCH("Update not Provided",I71)))</formula>
    </cfRule>
  </conditionalFormatting>
  <conditionalFormatting sqref="I71">
    <cfRule type="containsText" dxfId="1910" priority="1876" operator="containsText" text="On track to be achieved">
      <formula>NOT(ISERROR(SEARCH("On track to be achieved",I71)))</formula>
    </cfRule>
    <cfRule type="containsText" dxfId="1909" priority="1877" operator="containsText" text="Deferred">
      <formula>NOT(ISERROR(SEARCH("Deferred",I71)))</formula>
    </cfRule>
    <cfRule type="containsText" dxfId="1908" priority="1878" operator="containsText" text="Deleted">
      <formula>NOT(ISERROR(SEARCH("Deleted",I71)))</formula>
    </cfRule>
    <cfRule type="containsText" dxfId="1907" priority="1879" operator="containsText" text="In Danger of Falling Behind Target">
      <formula>NOT(ISERROR(SEARCH("In Danger of Falling Behind Target",I71)))</formula>
    </cfRule>
    <cfRule type="containsText" dxfId="1906" priority="1880" operator="containsText" text="Not yet due">
      <formula>NOT(ISERROR(SEARCH("Not yet due",I71)))</formula>
    </cfRule>
    <cfRule type="containsText" dxfId="1905" priority="1881" operator="containsText" text="Update not Provided">
      <formula>NOT(ISERROR(SEARCH("Update not Provided",I71)))</formula>
    </cfRule>
    <cfRule type="containsText" dxfId="1904" priority="1882" operator="containsText" text="Not yet due">
      <formula>NOT(ISERROR(SEARCH("Not yet due",I71)))</formula>
    </cfRule>
    <cfRule type="containsText" dxfId="1903" priority="1883" operator="containsText" text="Completed Behind Schedule">
      <formula>NOT(ISERROR(SEARCH("Completed Behind Schedule",I71)))</formula>
    </cfRule>
    <cfRule type="containsText" dxfId="1902" priority="1884" operator="containsText" text="Off Target">
      <formula>NOT(ISERROR(SEARCH("Off Target",I71)))</formula>
    </cfRule>
    <cfRule type="containsText" dxfId="1901" priority="1885" operator="containsText" text="On Track to be Achieved">
      <formula>NOT(ISERROR(SEARCH("On Track to be Achieved",I71)))</formula>
    </cfRule>
    <cfRule type="containsText" dxfId="1900" priority="1886" operator="containsText" text="Fully Achieved">
      <formula>NOT(ISERROR(SEARCH("Fully Achieved",I71)))</formula>
    </cfRule>
    <cfRule type="containsText" dxfId="1899" priority="1887" operator="containsText" text="Not yet due">
      <formula>NOT(ISERROR(SEARCH("Not yet due",I71)))</formula>
    </cfRule>
    <cfRule type="containsText" dxfId="1898" priority="1888" operator="containsText" text="Not Yet Due">
      <formula>NOT(ISERROR(SEARCH("Not Yet Due",I71)))</formula>
    </cfRule>
    <cfRule type="containsText" dxfId="1897" priority="1889" operator="containsText" text="Deferred">
      <formula>NOT(ISERROR(SEARCH("Deferred",I71)))</formula>
    </cfRule>
    <cfRule type="containsText" dxfId="1896" priority="1890" operator="containsText" text="Deleted">
      <formula>NOT(ISERROR(SEARCH("Deleted",I71)))</formula>
    </cfRule>
    <cfRule type="containsText" dxfId="1895" priority="1891" operator="containsText" text="In Danger of Falling Behind Target">
      <formula>NOT(ISERROR(SEARCH("In Danger of Falling Behind Target",I71)))</formula>
    </cfRule>
    <cfRule type="containsText" dxfId="1894" priority="1892" operator="containsText" text="Not yet due">
      <formula>NOT(ISERROR(SEARCH("Not yet due",I71)))</formula>
    </cfRule>
    <cfRule type="containsText" dxfId="1893" priority="1893" operator="containsText" text="Completed Behind Schedule">
      <formula>NOT(ISERROR(SEARCH("Completed Behind Schedule",I71)))</formula>
    </cfRule>
    <cfRule type="containsText" dxfId="1892" priority="1894" operator="containsText" text="Off Target">
      <formula>NOT(ISERROR(SEARCH("Off Target",I71)))</formula>
    </cfRule>
    <cfRule type="containsText" dxfId="1891" priority="1895" operator="containsText" text="In Danger of Falling Behind Target">
      <formula>NOT(ISERROR(SEARCH("In Danger of Falling Behind Target",I71)))</formula>
    </cfRule>
    <cfRule type="containsText" dxfId="1890" priority="1896" operator="containsText" text="On Track to be Achieved">
      <formula>NOT(ISERROR(SEARCH("On Track to be Achieved",I71)))</formula>
    </cfRule>
    <cfRule type="containsText" dxfId="1889" priority="1897" operator="containsText" text="Fully Achieved">
      <formula>NOT(ISERROR(SEARCH("Fully Achieved",I71)))</formula>
    </cfRule>
    <cfRule type="containsText" dxfId="1888" priority="1898" operator="containsText" text="Update not Provided">
      <formula>NOT(ISERROR(SEARCH("Update not Provided",I71)))</formula>
    </cfRule>
    <cfRule type="containsText" dxfId="1887" priority="1899" operator="containsText" text="Not yet due">
      <formula>NOT(ISERROR(SEARCH("Not yet due",I71)))</formula>
    </cfRule>
    <cfRule type="containsText" dxfId="1886" priority="1900" operator="containsText" text="Completed Behind Schedule">
      <formula>NOT(ISERROR(SEARCH("Completed Behind Schedule",I71)))</formula>
    </cfRule>
    <cfRule type="containsText" dxfId="1885" priority="1901" operator="containsText" text="Off Target">
      <formula>NOT(ISERROR(SEARCH("Off Target",I71)))</formula>
    </cfRule>
    <cfRule type="containsText" dxfId="1884" priority="1902" operator="containsText" text="In Danger of Falling Behind Target">
      <formula>NOT(ISERROR(SEARCH("In Danger of Falling Behind Target",I71)))</formula>
    </cfRule>
    <cfRule type="containsText" dxfId="1883" priority="1903" operator="containsText" text="On Track to be Achieved">
      <formula>NOT(ISERROR(SEARCH("On Track to be Achieved",I71)))</formula>
    </cfRule>
    <cfRule type="containsText" dxfId="1882" priority="1904" operator="containsText" text="Fully Achieved">
      <formula>NOT(ISERROR(SEARCH("Fully Achieved",I71)))</formula>
    </cfRule>
    <cfRule type="containsText" dxfId="1881" priority="1905" operator="containsText" text="Fully Achieved">
      <formula>NOT(ISERROR(SEARCH("Fully Achieved",I71)))</formula>
    </cfRule>
    <cfRule type="containsText" dxfId="1880" priority="1906" operator="containsText" text="Fully Achieved">
      <formula>NOT(ISERROR(SEARCH("Fully Achieved",I71)))</formula>
    </cfRule>
    <cfRule type="containsText" dxfId="1879" priority="1907" operator="containsText" text="Deferred">
      <formula>NOT(ISERROR(SEARCH("Deferred",I71)))</formula>
    </cfRule>
    <cfRule type="containsText" dxfId="1878" priority="1908" operator="containsText" text="Deleted">
      <formula>NOT(ISERROR(SEARCH("Deleted",I71)))</formula>
    </cfRule>
    <cfRule type="containsText" dxfId="1877" priority="1909" operator="containsText" text="In Danger of Falling Behind Target">
      <formula>NOT(ISERROR(SEARCH("In Danger of Falling Behind Target",I71)))</formula>
    </cfRule>
    <cfRule type="containsText" dxfId="1876" priority="1910" operator="containsText" text="Not yet due">
      <formula>NOT(ISERROR(SEARCH("Not yet due",I71)))</formula>
    </cfRule>
    <cfRule type="containsText" dxfId="1875" priority="1911" operator="containsText" text="Update not Provided">
      <formula>NOT(ISERROR(SEARCH("Update not Provided",I71)))</formula>
    </cfRule>
  </conditionalFormatting>
  <conditionalFormatting sqref="I71">
    <cfRule type="containsText" dxfId="1874" priority="1840" operator="containsText" text="On track to be achieved">
      <formula>NOT(ISERROR(SEARCH("On track to be achieved",I71)))</formula>
    </cfRule>
    <cfRule type="containsText" dxfId="1873" priority="1841" operator="containsText" text="Deferred">
      <formula>NOT(ISERROR(SEARCH("Deferred",I71)))</formula>
    </cfRule>
    <cfRule type="containsText" dxfId="1872" priority="1842" operator="containsText" text="Deleted">
      <formula>NOT(ISERROR(SEARCH("Deleted",I71)))</formula>
    </cfRule>
    <cfRule type="containsText" dxfId="1871" priority="1843" operator="containsText" text="In Danger of Falling Behind Target">
      <formula>NOT(ISERROR(SEARCH("In Danger of Falling Behind Target",I71)))</formula>
    </cfRule>
    <cfRule type="containsText" dxfId="1870" priority="1844" operator="containsText" text="Not yet due">
      <formula>NOT(ISERROR(SEARCH("Not yet due",I71)))</formula>
    </cfRule>
    <cfRule type="containsText" dxfId="1869" priority="1845" operator="containsText" text="Update not Provided">
      <formula>NOT(ISERROR(SEARCH("Update not Provided",I71)))</formula>
    </cfRule>
    <cfRule type="containsText" dxfId="1868" priority="1846" operator="containsText" text="Not yet due">
      <formula>NOT(ISERROR(SEARCH("Not yet due",I71)))</formula>
    </cfRule>
    <cfRule type="containsText" dxfId="1867" priority="1847" operator="containsText" text="Completed Behind Schedule">
      <formula>NOT(ISERROR(SEARCH("Completed Behind Schedule",I71)))</formula>
    </cfRule>
    <cfRule type="containsText" dxfId="1866" priority="1848" operator="containsText" text="Off Target">
      <formula>NOT(ISERROR(SEARCH("Off Target",I71)))</formula>
    </cfRule>
    <cfRule type="containsText" dxfId="1865" priority="1849" operator="containsText" text="On Track to be Achieved">
      <formula>NOT(ISERROR(SEARCH("On Track to be Achieved",I71)))</formula>
    </cfRule>
    <cfRule type="containsText" dxfId="1864" priority="1850" operator="containsText" text="Fully Achieved">
      <formula>NOT(ISERROR(SEARCH("Fully Achieved",I71)))</formula>
    </cfRule>
    <cfRule type="containsText" dxfId="1863" priority="1851" operator="containsText" text="Not yet due">
      <formula>NOT(ISERROR(SEARCH("Not yet due",I71)))</formula>
    </cfRule>
    <cfRule type="containsText" dxfId="1862" priority="1852" operator="containsText" text="Not Yet Due">
      <formula>NOT(ISERROR(SEARCH("Not Yet Due",I71)))</formula>
    </cfRule>
    <cfRule type="containsText" dxfId="1861" priority="1853" operator="containsText" text="Deferred">
      <formula>NOT(ISERROR(SEARCH("Deferred",I71)))</formula>
    </cfRule>
    <cfRule type="containsText" dxfId="1860" priority="1854" operator="containsText" text="Deleted">
      <formula>NOT(ISERROR(SEARCH("Deleted",I71)))</formula>
    </cfRule>
    <cfRule type="containsText" dxfId="1859" priority="1855" operator="containsText" text="In Danger of Falling Behind Target">
      <formula>NOT(ISERROR(SEARCH("In Danger of Falling Behind Target",I71)))</formula>
    </cfRule>
    <cfRule type="containsText" dxfId="1858" priority="1856" operator="containsText" text="Not yet due">
      <formula>NOT(ISERROR(SEARCH("Not yet due",I71)))</formula>
    </cfRule>
    <cfRule type="containsText" dxfId="1857" priority="1857" operator="containsText" text="Completed Behind Schedule">
      <formula>NOT(ISERROR(SEARCH("Completed Behind Schedule",I71)))</formula>
    </cfRule>
    <cfRule type="containsText" dxfId="1856" priority="1858" operator="containsText" text="Off Target">
      <formula>NOT(ISERROR(SEARCH("Off Target",I71)))</formula>
    </cfRule>
    <cfRule type="containsText" dxfId="1855" priority="1859" operator="containsText" text="In Danger of Falling Behind Target">
      <formula>NOT(ISERROR(SEARCH("In Danger of Falling Behind Target",I71)))</formula>
    </cfRule>
    <cfRule type="containsText" dxfId="1854" priority="1860" operator="containsText" text="On Track to be Achieved">
      <formula>NOT(ISERROR(SEARCH("On Track to be Achieved",I71)))</formula>
    </cfRule>
    <cfRule type="containsText" dxfId="1853" priority="1861" operator="containsText" text="Fully Achieved">
      <formula>NOT(ISERROR(SEARCH("Fully Achieved",I71)))</formula>
    </cfRule>
    <cfRule type="containsText" dxfId="1852" priority="1862" operator="containsText" text="Update not Provided">
      <formula>NOT(ISERROR(SEARCH("Update not Provided",I71)))</formula>
    </cfRule>
    <cfRule type="containsText" dxfId="1851" priority="1863" operator="containsText" text="Not yet due">
      <formula>NOT(ISERROR(SEARCH("Not yet due",I71)))</formula>
    </cfRule>
    <cfRule type="containsText" dxfId="1850" priority="1864" operator="containsText" text="Completed Behind Schedule">
      <formula>NOT(ISERROR(SEARCH("Completed Behind Schedule",I71)))</formula>
    </cfRule>
    <cfRule type="containsText" dxfId="1849" priority="1865" operator="containsText" text="Off Target">
      <formula>NOT(ISERROR(SEARCH("Off Target",I71)))</formula>
    </cfRule>
    <cfRule type="containsText" dxfId="1848" priority="1866" operator="containsText" text="In Danger of Falling Behind Target">
      <formula>NOT(ISERROR(SEARCH("In Danger of Falling Behind Target",I71)))</formula>
    </cfRule>
    <cfRule type="containsText" dxfId="1847" priority="1867" operator="containsText" text="On Track to be Achieved">
      <formula>NOT(ISERROR(SEARCH("On Track to be Achieved",I71)))</formula>
    </cfRule>
    <cfRule type="containsText" dxfId="1846" priority="1868" operator="containsText" text="Fully Achieved">
      <formula>NOT(ISERROR(SEARCH("Fully Achieved",I71)))</formula>
    </cfRule>
    <cfRule type="containsText" dxfId="1845" priority="1869" operator="containsText" text="Fully Achieved">
      <formula>NOT(ISERROR(SEARCH("Fully Achieved",I71)))</formula>
    </cfRule>
    <cfRule type="containsText" dxfId="1844" priority="1870" operator="containsText" text="Fully Achieved">
      <formula>NOT(ISERROR(SEARCH("Fully Achieved",I71)))</formula>
    </cfRule>
    <cfRule type="containsText" dxfId="1843" priority="1871" operator="containsText" text="Deferred">
      <formula>NOT(ISERROR(SEARCH("Deferred",I71)))</formula>
    </cfRule>
    <cfRule type="containsText" dxfId="1842" priority="1872" operator="containsText" text="Deleted">
      <formula>NOT(ISERROR(SEARCH("Deleted",I71)))</formula>
    </cfRule>
    <cfRule type="containsText" dxfId="1841" priority="1873" operator="containsText" text="In Danger of Falling Behind Target">
      <formula>NOT(ISERROR(SEARCH("In Danger of Falling Behind Target",I71)))</formula>
    </cfRule>
    <cfRule type="containsText" dxfId="1840" priority="1874" operator="containsText" text="Not yet due">
      <formula>NOT(ISERROR(SEARCH("Not yet due",I71)))</formula>
    </cfRule>
    <cfRule type="containsText" dxfId="1839" priority="1875" operator="containsText" text="Update not Provided">
      <formula>NOT(ISERROR(SEARCH("Update not Provided",I71)))</formula>
    </cfRule>
  </conditionalFormatting>
  <conditionalFormatting sqref="I72">
    <cfRule type="containsText" dxfId="1838" priority="1804" operator="containsText" text="On track to be achieved">
      <formula>NOT(ISERROR(SEARCH("On track to be achieved",I72)))</formula>
    </cfRule>
    <cfRule type="containsText" dxfId="1837" priority="1805" operator="containsText" text="Deferred">
      <formula>NOT(ISERROR(SEARCH("Deferred",I72)))</formula>
    </cfRule>
    <cfRule type="containsText" dxfId="1836" priority="1806" operator="containsText" text="Deleted">
      <formula>NOT(ISERROR(SEARCH("Deleted",I72)))</formula>
    </cfRule>
    <cfRule type="containsText" dxfId="1835" priority="1807" operator="containsText" text="In Danger of Falling Behind Target">
      <formula>NOT(ISERROR(SEARCH("In Danger of Falling Behind Target",I72)))</formula>
    </cfRule>
    <cfRule type="containsText" dxfId="1834" priority="1808" operator="containsText" text="Not yet due">
      <formula>NOT(ISERROR(SEARCH("Not yet due",I72)))</formula>
    </cfRule>
    <cfRule type="containsText" dxfId="1833" priority="1809" operator="containsText" text="Update not Provided">
      <formula>NOT(ISERROR(SEARCH("Update not Provided",I72)))</formula>
    </cfRule>
    <cfRule type="containsText" dxfId="1832" priority="1810" operator="containsText" text="Not yet due">
      <formula>NOT(ISERROR(SEARCH("Not yet due",I72)))</formula>
    </cfRule>
    <cfRule type="containsText" dxfId="1831" priority="1811" operator="containsText" text="Completed Behind Schedule">
      <formula>NOT(ISERROR(SEARCH("Completed Behind Schedule",I72)))</formula>
    </cfRule>
    <cfRule type="containsText" dxfId="1830" priority="1812" operator="containsText" text="Off Target">
      <formula>NOT(ISERROR(SEARCH("Off Target",I72)))</formula>
    </cfRule>
    <cfRule type="containsText" dxfId="1829" priority="1813" operator="containsText" text="On Track to be Achieved">
      <formula>NOT(ISERROR(SEARCH("On Track to be Achieved",I72)))</formula>
    </cfRule>
    <cfRule type="containsText" dxfId="1828" priority="1814" operator="containsText" text="Fully Achieved">
      <formula>NOT(ISERROR(SEARCH("Fully Achieved",I72)))</formula>
    </cfRule>
    <cfRule type="containsText" dxfId="1827" priority="1815" operator="containsText" text="Not yet due">
      <formula>NOT(ISERROR(SEARCH("Not yet due",I72)))</formula>
    </cfRule>
    <cfRule type="containsText" dxfId="1826" priority="1816" operator="containsText" text="Not Yet Due">
      <formula>NOT(ISERROR(SEARCH("Not Yet Due",I72)))</formula>
    </cfRule>
    <cfRule type="containsText" dxfId="1825" priority="1817" operator="containsText" text="Deferred">
      <formula>NOT(ISERROR(SEARCH("Deferred",I72)))</formula>
    </cfRule>
    <cfRule type="containsText" dxfId="1824" priority="1818" operator="containsText" text="Deleted">
      <formula>NOT(ISERROR(SEARCH("Deleted",I72)))</formula>
    </cfRule>
    <cfRule type="containsText" dxfId="1823" priority="1819" operator="containsText" text="In Danger of Falling Behind Target">
      <formula>NOT(ISERROR(SEARCH("In Danger of Falling Behind Target",I72)))</formula>
    </cfRule>
    <cfRule type="containsText" dxfId="1822" priority="1820" operator="containsText" text="Not yet due">
      <formula>NOT(ISERROR(SEARCH("Not yet due",I72)))</formula>
    </cfRule>
    <cfRule type="containsText" dxfId="1821" priority="1821" operator="containsText" text="Completed Behind Schedule">
      <formula>NOT(ISERROR(SEARCH("Completed Behind Schedule",I72)))</formula>
    </cfRule>
    <cfRule type="containsText" dxfId="1820" priority="1822" operator="containsText" text="Off Target">
      <formula>NOT(ISERROR(SEARCH("Off Target",I72)))</formula>
    </cfRule>
    <cfRule type="containsText" dxfId="1819" priority="1823" operator="containsText" text="In Danger of Falling Behind Target">
      <formula>NOT(ISERROR(SEARCH("In Danger of Falling Behind Target",I72)))</formula>
    </cfRule>
    <cfRule type="containsText" dxfId="1818" priority="1824" operator="containsText" text="On Track to be Achieved">
      <formula>NOT(ISERROR(SEARCH("On Track to be Achieved",I72)))</formula>
    </cfRule>
    <cfRule type="containsText" dxfId="1817" priority="1825" operator="containsText" text="Fully Achieved">
      <formula>NOT(ISERROR(SEARCH("Fully Achieved",I72)))</formula>
    </cfRule>
    <cfRule type="containsText" dxfId="1816" priority="1826" operator="containsText" text="Update not Provided">
      <formula>NOT(ISERROR(SEARCH("Update not Provided",I72)))</formula>
    </cfRule>
    <cfRule type="containsText" dxfId="1815" priority="1827" operator="containsText" text="Not yet due">
      <formula>NOT(ISERROR(SEARCH("Not yet due",I72)))</formula>
    </cfRule>
    <cfRule type="containsText" dxfId="1814" priority="1828" operator="containsText" text="Completed Behind Schedule">
      <formula>NOT(ISERROR(SEARCH("Completed Behind Schedule",I72)))</formula>
    </cfRule>
    <cfRule type="containsText" dxfId="1813" priority="1829" operator="containsText" text="Off Target">
      <formula>NOT(ISERROR(SEARCH("Off Target",I72)))</formula>
    </cfRule>
    <cfRule type="containsText" dxfId="1812" priority="1830" operator="containsText" text="In Danger of Falling Behind Target">
      <formula>NOT(ISERROR(SEARCH("In Danger of Falling Behind Target",I72)))</formula>
    </cfRule>
    <cfRule type="containsText" dxfId="1811" priority="1831" operator="containsText" text="On Track to be Achieved">
      <formula>NOT(ISERROR(SEARCH("On Track to be Achieved",I72)))</formula>
    </cfRule>
    <cfRule type="containsText" dxfId="1810" priority="1832" operator="containsText" text="Fully Achieved">
      <formula>NOT(ISERROR(SEARCH("Fully Achieved",I72)))</formula>
    </cfRule>
    <cfRule type="containsText" dxfId="1809" priority="1833" operator="containsText" text="Fully Achieved">
      <formula>NOT(ISERROR(SEARCH("Fully Achieved",I72)))</formula>
    </cfRule>
    <cfRule type="containsText" dxfId="1808" priority="1834" operator="containsText" text="Fully Achieved">
      <formula>NOT(ISERROR(SEARCH("Fully Achieved",I72)))</formula>
    </cfRule>
    <cfRule type="containsText" dxfId="1807" priority="1835" operator="containsText" text="Deferred">
      <formula>NOT(ISERROR(SEARCH("Deferred",I72)))</formula>
    </cfRule>
    <cfRule type="containsText" dxfId="1806" priority="1836" operator="containsText" text="Deleted">
      <formula>NOT(ISERROR(SEARCH("Deleted",I72)))</formula>
    </cfRule>
    <cfRule type="containsText" dxfId="1805" priority="1837" operator="containsText" text="In Danger of Falling Behind Target">
      <formula>NOT(ISERROR(SEARCH("In Danger of Falling Behind Target",I72)))</formula>
    </cfRule>
    <cfRule type="containsText" dxfId="1804" priority="1838" operator="containsText" text="Not yet due">
      <formula>NOT(ISERROR(SEARCH("Not yet due",I72)))</formula>
    </cfRule>
    <cfRule type="containsText" dxfId="1803" priority="1839" operator="containsText" text="Update not Provided">
      <formula>NOT(ISERROR(SEARCH("Update not Provided",I72)))</formula>
    </cfRule>
  </conditionalFormatting>
  <conditionalFormatting sqref="I72">
    <cfRule type="containsText" dxfId="1802" priority="1768" operator="containsText" text="On track to be achieved">
      <formula>NOT(ISERROR(SEARCH("On track to be achieved",I72)))</formula>
    </cfRule>
    <cfRule type="containsText" dxfId="1801" priority="1769" operator="containsText" text="Deferred">
      <formula>NOT(ISERROR(SEARCH("Deferred",I72)))</formula>
    </cfRule>
    <cfRule type="containsText" dxfId="1800" priority="1770" operator="containsText" text="Deleted">
      <formula>NOT(ISERROR(SEARCH("Deleted",I72)))</formula>
    </cfRule>
    <cfRule type="containsText" dxfId="1799" priority="1771" operator="containsText" text="In Danger of Falling Behind Target">
      <formula>NOT(ISERROR(SEARCH("In Danger of Falling Behind Target",I72)))</formula>
    </cfRule>
    <cfRule type="containsText" dxfId="1798" priority="1772" operator="containsText" text="Not yet due">
      <formula>NOT(ISERROR(SEARCH("Not yet due",I72)))</formula>
    </cfRule>
    <cfRule type="containsText" dxfId="1797" priority="1773" operator="containsText" text="Update not Provided">
      <formula>NOT(ISERROR(SEARCH("Update not Provided",I72)))</formula>
    </cfRule>
    <cfRule type="containsText" dxfId="1796" priority="1774" operator="containsText" text="Not yet due">
      <formula>NOT(ISERROR(SEARCH("Not yet due",I72)))</formula>
    </cfRule>
    <cfRule type="containsText" dxfId="1795" priority="1775" operator="containsText" text="Completed Behind Schedule">
      <formula>NOT(ISERROR(SEARCH("Completed Behind Schedule",I72)))</formula>
    </cfRule>
    <cfRule type="containsText" dxfId="1794" priority="1776" operator="containsText" text="Off Target">
      <formula>NOT(ISERROR(SEARCH("Off Target",I72)))</formula>
    </cfRule>
    <cfRule type="containsText" dxfId="1793" priority="1777" operator="containsText" text="On Track to be Achieved">
      <formula>NOT(ISERROR(SEARCH("On Track to be Achieved",I72)))</formula>
    </cfRule>
    <cfRule type="containsText" dxfId="1792" priority="1778" operator="containsText" text="Fully Achieved">
      <formula>NOT(ISERROR(SEARCH("Fully Achieved",I72)))</formula>
    </cfRule>
    <cfRule type="containsText" dxfId="1791" priority="1779" operator="containsText" text="Not yet due">
      <formula>NOT(ISERROR(SEARCH("Not yet due",I72)))</formula>
    </cfRule>
    <cfRule type="containsText" dxfId="1790" priority="1780" operator="containsText" text="Not Yet Due">
      <formula>NOT(ISERROR(SEARCH("Not Yet Due",I72)))</formula>
    </cfRule>
    <cfRule type="containsText" dxfId="1789" priority="1781" operator="containsText" text="Deferred">
      <formula>NOT(ISERROR(SEARCH("Deferred",I72)))</formula>
    </cfRule>
    <cfRule type="containsText" dxfId="1788" priority="1782" operator="containsText" text="Deleted">
      <formula>NOT(ISERROR(SEARCH("Deleted",I72)))</formula>
    </cfRule>
    <cfRule type="containsText" dxfId="1787" priority="1783" operator="containsText" text="In Danger of Falling Behind Target">
      <formula>NOT(ISERROR(SEARCH("In Danger of Falling Behind Target",I72)))</formula>
    </cfRule>
    <cfRule type="containsText" dxfId="1786" priority="1784" operator="containsText" text="Not yet due">
      <formula>NOT(ISERROR(SEARCH("Not yet due",I72)))</formula>
    </cfRule>
    <cfRule type="containsText" dxfId="1785" priority="1785" operator="containsText" text="Completed Behind Schedule">
      <formula>NOT(ISERROR(SEARCH("Completed Behind Schedule",I72)))</formula>
    </cfRule>
    <cfRule type="containsText" dxfId="1784" priority="1786" operator="containsText" text="Off Target">
      <formula>NOT(ISERROR(SEARCH("Off Target",I72)))</formula>
    </cfRule>
    <cfRule type="containsText" dxfId="1783" priority="1787" operator="containsText" text="In Danger of Falling Behind Target">
      <formula>NOT(ISERROR(SEARCH("In Danger of Falling Behind Target",I72)))</formula>
    </cfRule>
    <cfRule type="containsText" dxfId="1782" priority="1788" operator="containsText" text="On Track to be Achieved">
      <formula>NOT(ISERROR(SEARCH("On Track to be Achieved",I72)))</formula>
    </cfRule>
    <cfRule type="containsText" dxfId="1781" priority="1789" operator="containsText" text="Fully Achieved">
      <formula>NOT(ISERROR(SEARCH("Fully Achieved",I72)))</formula>
    </cfRule>
    <cfRule type="containsText" dxfId="1780" priority="1790" operator="containsText" text="Update not Provided">
      <formula>NOT(ISERROR(SEARCH("Update not Provided",I72)))</formula>
    </cfRule>
    <cfRule type="containsText" dxfId="1779" priority="1791" operator="containsText" text="Not yet due">
      <formula>NOT(ISERROR(SEARCH("Not yet due",I72)))</formula>
    </cfRule>
    <cfRule type="containsText" dxfId="1778" priority="1792" operator="containsText" text="Completed Behind Schedule">
      <formula>NOT(ISERROR(SEARCH("Completed Behind Schedule",I72)))</formula>
    </cfRule>
    <cfRule type="containsText" dxfId="1777" priority="1793" operator="containsText" text="Off Target">
      <formula>NOT(ISERROR(SEARCH("Off Target",I72)))</formula>
    </cfRule>
    <cfRule type="containsText" dxfId="1776" priority="1794" operator="containsText" text="In Danger of Falling Behind Target">
      <formula>NOT(ISERROR(SEARCH("In Danger of Falling Behind Target",I72)))</formula>
    </cfRule>
    <cfRule type="containsText" dxfId="1775" priority="1795" operator="containsText" text="On Track to be Achieved">
      <formula>NOT(ISERROR(SEARCH("On Track to be Achieved",I72)))</formula>
    </cfRule>
    <cfRule type="containsText" dxfId="1774" priority="1796" operator="containsText" text="Fully Achieved">
      <formula>NOT(ISERROR(SEARCH("Fully Achieved",I72)))</formula>
    </cfRule>
    <cfRule type="containsText" dxfId="1773" priority="1797" operator="containsText" text="Fully Achieved">
      <formula>NOT(ISERROR(SEARCH("Fully Achieved",I72)))</formula>
    </cfRule>
    <cfRule type="containsText" dxfId="1772" priority="1798" operator="containsText" text="Fully Achieved">
      <formula>NOT(ISERROR(SEARCH("Fully Achieved",I72)))</formula>
    </cfRule>
    <cfRule type="containsText" dxfId="1771" priority="1799" operator="containsText" text="Deferred">
      <formula>NOT(ISERROR(SEARCH("Deferred",I72)))</formula>
    </cfRule>
    <cfRule type="containsText" dxfId="1770" priority="1800" operator="containsText" text="Deleted">
      <formula>NOT(ISERROR(SEARCH("Deleted",I72)))</formula>
    </cfRule>
    <cfRule type="containsText" dxfId="1769" priority="1801" operator="containsText" text="In Danger of Falling Behind Target">
      <formula>NOT(ISERROR(SEARCH("In Danger of Falling Behind Target",I72)))</formula>
    </cfRule>
    <cfRule type="containsText" dxfId="1768" priority="1802" operator="containsText" text="Not yet due">
      <formula>NOT(ISERROR(SEARCH("Not yet due",I72)))</formula>
    </cfRule>
    <cfRule type="containsText" dxfId="1767" priority="1803" operator="containsText" text="Update not Provided">
      <formula>NOT(ISERROR(SEARCH("Update not Provided",I72)))</formula>
    </cfRule>
  </conditionalFormatting>
  <conditionalFormatting sqref="I72">
    <cfRule type="containsText" dxfId="1766" priority="1732" operator="containsText" text="On track to be achieved">
      <formula>NOT(ISERROR(SEARCH("On track to be achieved",I72)))</formula>
    </cfRule>
    <cfRule type="containsText" dxfId="1765" priority="1733" operator="containsText" text="Deferred">
      <formula>NOT(ISERROR(SEARCH("Deferred",I72)))</formula>
    </cfRule>
    <cfRule type="containsText" dxfId="1764" priority="1734" operator="containsText" text="Deleted">
      <formula>NOT(ISERROR(SEARCH("Deleted",I72)))</formula>
    </cfRule>
    <cfRule type="containsText" dxfId="1763" priority="1735" operator="containsText" text="In Danger of Falling Behind Target">
      <formula>NOT(ISERROR(SEARCH("In Danger of Falling Behind Target",I72)))</formula>
    </cfRule>
    <cfRule type="containsText" dxfId="1762" priority="1736" operator="containsText" text="Not yet due">
      <formula>NOT(ISERROR(SEARCH("Not yet due",I72)))</formula>
    </cfRule>
    <cfRule type="containsText" dxfId="1761" priority="1737" operator="containsText" text="Update not Provided">
      <formula>NOT(ISERROR(SEARCH("Update not Provided",I72)))</formula>
    </cfRule>
    <cfRule type="containsText" dxfId="1760" priority="1738" operator="containsText" text="Not yet due">
      <formula>NOT(ISERROR(SEARCH("Not yet due",I72)))</formula>
    </cfRule>
    <cfRule type="containsText" dxfId="1759" priority="1739" operator="containsText" text="Completed Behind Schedule">
      <formula>NOT(ISERROR(SEARCH("Completed Behind Schedule",I72)))</formula>
    </cfRule>
    <cfRule type="containsText" dxfId="1758" priority="1740" operator="containsText" text="Off Target">
      <formula>NOT(ISERROR(SEARCH("Off Target",I72)))</formula>
    </cfRule>
    <cfRule type="containsText" dxfId="1757" priority="1741" operator="containsText" text="On Track to be Achieved">
      <formula>NOT(ISERROR(SEARCH("On Track to be Achieved",I72)))</formula>
    </cfRule>
    <cfRule type="containsText" dxfId="1756" priority="1742" operator="containsText" text="Fully Achieved">
      <formula>NOT(ISERROR(SEARCH("Fully Achieved",I72)))</formula>
    </cfRule>
    <cfRule type="containsText" dxfId="1755" priority="1743" operator="containsText" text="Not yet due">
      <formula>NOT(ISERROR(SEARCH("Not yet due",I72)))</formula>
    </cfRule>
    <cfRule type="containsText" dxfId="1754" priority="1744" operator="containsText" text="Not Yet Due">
      <formula>NOT(ISERROR(SEARCH("Not Yet Due",I72)))</formula>
    </cfRule>
    <cfRule type="containsText" dxfId="1753" priority="1745" operator="containsText" text="Deferred">
      <formula>NOT(ISERROR(SEARCH("Deferred",I72)))</formula>
    </cfRule>
    <cfRule type="containsText" dxfId="1752" priority="1746" operator="containsText" text="Deleted">
      <formula>NOT(ISERROR(SEARCH("Deleted",I72)))</formula>
    </cfRule>
    <cfRule type="containsText" dxfId="1751" priority="1747" operator="containsText" text="In Danger of Falling Behind Target">
      <formula>NOT(ISERROR(SEARCH("In Danger of Falling Behind Target",I72)))</formula>
    </cfRule>
    <cfRule type="containsText" dxfId="1750" priority="1748" operator="containsText" text="Not yet due">
      <formula>NOT(ISERROR(SEARCH("Not yet due",I72)))</formula>
    </cfRule>
    <cfRule type="containsText" dxfId="1749" priority="1749" operator="containsText" text="Completed Behind Schedule">
      <formula>NOT(ISERROR(SEARCH("Completed Behind Schedule",I72)))</formula>
    </cfRule>
    <cfRule type="containsText" dxfId="1748" priority="1750" operator="containsText" text="Off Target">
      <formula>NOT(ISERROR(SEARCH("Off Target",I72)))</formula>
    </cfRule>
    <cfRule type="containsText" dxfId="1747" priority="1751" operator="containsText" text="In Danger of Falling Behind Target">
      <formula>NOT(ISERROR(SEARCH("In Danger of Falling Behind Target",I72)))</formula>
    </cfRule>
    <cfRule type="containsText" dxfId="1746" priority="1752" operator="containsText" text="On Track to be Achieved">
      <formula>NOT(ISERROR(SEARCH("On Track to be Achieved",I72)))</formula>
    </cfRule>
    <cfRule type="containsText" dxfId="1745" priority="1753" operator="containsText" text="Fully Achieved">
      <formula>NOT(ISERROR(SEARCH("Fully Achieved",I72)))</formula>
    </cfRule>
    <cfRule type="containsText" dxfId="1744" priority="1754" operator="containsText" text="Update not Provided">
      <formula>NOT(ISERROR(SEARCH("Update not Provided",I72)))</formula>
    </cfRule>
    <cfRule type="containsText" dxfId="1743" priority="1755" operator="containsText" text="Not yet due">
      <formula>NOT(ISERROR(SEARCH("Not yet due",I72)))</formula>
    </cfRule>
    <cfRule type="containsText" dxfId="1742" priority="1756" operator="containsText" text="Completed Behind Schedule">
      <formula>NOT(ISERROR(SEARCH("Completed Behind Schedule",I72)))</formula>
    </cfRule>
    <cfRule type="containsText" dxfId="1741" priority="1757" operator="containsText" text="Off Target">
      <formula>NOT(ISERROR(SEARCH("Off Target",I72)))</formula>
    </cfRule>
    <cfRule type="containsText" dxfId="1740" priority="1758" operator="containsText" text="In Danger of Falling Behind Target">
      <formula>NOT(ISERROR(SEARCH("In Danger of Falling Behind Target",I72)))</formula>
    </cfRule>
    <cfRule type="containsText" dxfId="1739" priority="1759" operator="containsText" text="On Track to be Achieved">
      <formula>NOT(ISERROR(SEARCH("On Track to be Achieved",I72)))</formula>
    </cfRule>
    <cfRule type="containsText" dxfId="1738" priority="1760" operator="containsText" text="Fully Achieved">
      <formula>NOT(ISERROR(SEARCH("Fully Achieved",I72)))</formula>
    </cfRule>
    <cfRule type="containsText" dxfId="1737" priority="1761" operator="containsText" text="Fully Achieved">
      <formula>NOT(ISERROR(SEARCH("Fully Achieved",I72)))</formula>
    </cfRule>
    <cfRule type="containsText" dxfId="1736" priority="1762" operator="containsText" text="Fully Achieved">
      <formula>NOT(ISERROR(SEARCH("Fully Achieved",I72)))</formula>
    </cfRule>
    <cfRule type="containsText" dxfId="1735" priority="1763" operator="containsText" text="Deferred">
      <formula>NOT(ISERROR(SEARCH("Deferred",I72)))</formula>
    </cfRule>
    <cfRule type="containsText" dxfId="1734" priority="1764" operator="containsText" text="Deleted">
      <formula>NOT(ISERROR(SEARCH("Deleted",I72)))</formula>
    </cfRule>
    <cfRule type="containsText" dxfId="1733" priority="1765" operator="containsText" text="In Danger of Falling Behind Target">
      <formula>NOT(ISERROR(SEARCH("In Danger of Falling Behind Target",I72)))</formula>
    </cfRule>
    <cfRule type="containsText" dxfId="1732" priority="1766" operator="containsText" text="Not yet due">
      <formula>NOT(ISERROR(SEARCH("Not yet due",I72)))</formula>
    </cfRule>
    <cfRule type="containsText" dxfId="1731" priority="1767" operator="containsText" text="Update not Provided">
      <formula>NOT(ISERROR(SEARCH("Update not Provided",I72)))</formula>
    </cfRule>
  </conditionalFormatting>
  <conditionalFormatting sqref="I72">
    <cfRule type="containsText" dxfId="1730" priority="1696" operator="containsText" text="On track to be achieved">
      <formula>NOT(ISERROR(SEARCH("On track to be achieved",I72)))</formula>
    </cfRule>
    <cfRule type="containsText" dxfId="1729" priority="1697" operator="containsText" text="Deferred">
      <formula>NOT(ISERROR(SEARCH("Deferred",I72)))</formula>
    </cfRule>
    <cfRule type="containsText" dxfId="1728" priority="1698" operator="containsText" text="Deleted">
      <formula>NOT(ISERROR(SEARCH("Deleted",I72)))</formula>
    </cfRule>
    <cfRule type="containsText" dxfId="1727" priority="1699" operator="containsText" text="In Danger of Falling Behind Target">
      <formula>NOT(ISERROR(SEARCH("In Danger of Falling Behind Target",I72)))</formula>
    </cfRule>
    <cfRule type="containsText" dxfId="1726" priority="1700" operator="containsText" text="Not yet due">
      <formula>NOT(ISERROR(SEARCH("Not yet due",I72)))</formula>
    </cfRule>
    <cfRule type="containsText" dxfId="1725" priority="1701" operator="containsText" text="Update not Provided">
      <formula>NOT(ISERROR(SEARCH("Update not Provided",I72)))</formula>
    </cfRule>
    <cfRule type="containsText" dxfId="1724" priority="1702" operator="containsText" text="Not yet due">
      <formula>NOT(ISERROR(SEARCH("Not yet due",I72)))</formula>
    </cfRule>
    <cfRule type="containsText" dxfId="1723" priority="1703" operator="containsText" text="Completed Behind Schedule">
      <formula>NOT(ISERROR(SEARCH("Completed Behind Schedule",I72)))</formula>
    </cfRule>
    <cfRule type="containsText" dxfId="1722" priority="1704" operator="containsText" text="Off Target">
      <formula>NOT(ISERROR(SEARCH("Off Target",I72)))</formula>
    </cfRule>
    <cfRule type="containsText" dxfId="1721" priority="1705" operator="containsText" text="On Track to be Achieved">
      <formula>NOT(ISERROR(SEARCH("On Track to be Achieved",I72)))</formula>
    </cfRule>
    <cfRule type="containsText" dxfId="1720" priority="1706" operator="containsText" text="Fully Achieved">
      <formula>NOT(ISERROR(SEARCH("Fully Achieved",I72)))</formula>
    </cfRule>
    <cfRule type="containsText" dxfId="1719" priority="1707" operator="containsText" text="Not yet due">
      <formula>NOT(ISERROR(SEARCH("Not yet due",I72)))</formula>
    </cfRule>
    <cfRule type="containsText" dxfId="1718" priority="1708" operator="containsText" text="Not Yet Due">
      <formula>NOT(ISERROR(SEARCH("Not Yet Due",I72)))</formula>
    </cfRule>
    <cfRule type="containsText" dxfId="1717" priority="1709" operator="containsText" text="Deferred">
      <formula>NOT(ISERROR(SEARCH("Deferred",I72)))</formula>
    </cfRule>
    <cfRule type="containsText" dxfId="1716" priority="1710" operator="containsText" text="Deleted">
      <formula>NOT(ISERROR(SEARCH("Deleted",I72)))</formula>
    </cfRule>
    <cfRule type="containsText" dxfId="1715" priority="1711" operator="containsText" text="In Danger of Falling Behind Target">
      <formula>NOT(ISERROR(SEARCH("In Danger of Falling Behind Target",I72)))</formula>
    </cfRule>
    <cfRule type="containsText" dxfId="1714" priority="1712" operator="containsText" text="Not yet due">
      <formula>NOT(ISERROR(SEARCH("Not yet due",I72)))</formula>
    </cfRule>
    <cfRule type="containsText" dxfId="1713" priority="1713" operator="containsText" text="Completed Behind Schedule">
      <formula>NOT(ISERROR(SEARCH("Completed Behind Schedule",I72)))</formula>
    </cfRule>
    <cfRule type="containsText" dxfId="1712" priority="1714" operator="containsText" text="Off Target">
      <formula>NOT(ISERROR(SEARCH("Off Target",I72)))</formula>
    </cfRule>
    <cfRule type="containsText" dxfId="1711" priority="1715" operator="containsText" text="In Danger of Falling Behind Target">
      <formula>NOT(ISERROR(SEARCH("In Danger of Falling Behind Target",I72)))</formula>
    </cfRule>
    <cfRule type="containsText" dxfId="1710" priority="1716" operator="containsText" text="On Track to be Achieved">
      <formula>NOT(ISERROR(SEARCH("On Track to be Achieved",I72)))</formula>
    </cfRule>
    <cfRule type="containsText" dxfId="1709" priority="1717" operator="containsText" text="Fully Achieved">
      <formula>NOT(ISERROR(SEARCH("Fully Achieved",I72)))</formula>
    </cfRule>
    <cfRule type="containsText" dxfId="1708" priority="1718" operator="containsText" text="Update not Provided">
      <formula>NOT(ISERROR(SEARCH("Update not Provided",I72)))</formula>
    </cfRule>
    <cfRule type="containsText" dxfId="1707" priority="1719" operator="containsText" text="Not yet due">
      <formula>NOT(ISERROR(SEARCH("Not yet due",I72)))</formula>
    </cfRule>
    <cfRule type="containsText" dxfId="1706" priority="1720" operator="containsText" text="Completed Behind Schedule">
      <formula>NOT(ISERROR(SEARCH("Completed Behind Schedule",I72)))</formula>
    </cfRule>
    <cfRule type="containsText" dxfId="1705" priority="1721" operator="containsText" text="Off Target">
      <formula>NOT(ISERROR(SEARCH("Off Target",I72)))</formula>
    </cfRule>
    <cfRule type="containsText" dxfId="1704" priority="1722" operator="containsText" text="In Danger of Falling Behind Target">
      <formula>NOT(ISERROR(SEARCH("In Danger of Falling Behind Target",I72)))</formula>
    </cfRule>
    <cfRule type="containsText" dxfId="1703" priority="1723" operator="containsText" text="On Track to be Achieved">
      <formula>NOT(ISERROR(SEARCH("On Track to be Achieved",I72)))</formula>
    </cfRule>
    <cfRule type="containsText" dxfId="1702" priority="1724" operator="containsText" text="Fully Achieved">
      <formula>NOT(ISERROR(SEARCH("Fully Achieved",I72)))</formula>
    </cfRule>
    <cfRule type="containsText" dxfId="1701" priority="1725" operator="containsText" text="Fully Achieved">
      <formula>NOT(ISERROR(SEARCH("Fully Achieved",I72)))</formula>
    </cfRule>
    <cfRule type="containsText" dxfId="1700" priority="1726" operator="containsText" text="Fully Achieved">
      <formula>NOT(ISERROR(SEARCH("Fully Achieved",I72)))</formula>
    </cfRule>
    <cfRule type="containsText" dxfId="1699" priority="1727" operator="containsText" text="Deferred">
      <formula>NOT(ISERROR(SEARCH("Deferred",I72)))</formula>
    </cfRule>
    <cfRule type="containsText" dxfId="1698" priority="1728" operator="containsText" text="Deleted">
      <formula>NOT(ISERROR(SEARCH("Deleted",I72)))</formula>
    </cfRule>
    <cfRule type="containsText" dxfId="1697" priority="1729" operator="containsText" text="In Danger of Falling Behind Target">
      <formula>NOT(ISERROR(SEARCH("In Danger of Falling Behind Target",I72)))</formula>
    </cfRule>
    <cfRule type="containsText" dxfId="1696" priority="1730" operator="containsText" text="Not yet due">
      <formula>NOT(ISERROR(SEARCH("Not yet due",I72)))</formula>
    </cfRule>
    <cfRule type="containsText" dxfId="1695" priority="1731" operator="containsText" text="Update not Provided">
      <formula>NOT(ISERROR(SEARCH("Update not Provided",I72)))</formula>
    </cfRule>
  </conditionalFormatting>
  <conditionalFormatting sqref="I73">
    <cfRule type="containsText" dxfId="1694" priority="1660" operator="containsText" text="On track to be achieved">
      <formula>NOT(ISERROR(SEARCH("On track to be achieved",I73)))</formula>
    </cfRule>
    <cfRule type="containsText" dxfId="1693" priority="1661" operator="containsText" text="Deferred">
      <formula>NOT(ISERROR(SEARCH("Deferred",I73)))</formula>
    </cfRule>
    <cfRule type="containsText" dxfId="1692" priority="1662" operator="containsText" text="Deleted">
      <formula>NOT(ISERROR(SEARCH("Deleted",I73)))</formula>
    </cfRule>
    <cfRule type="containsText" dxfId="1691" priority="1663" operator="containsText" text="In Danger of Falling Behind Target">
      <formula>NOT(ISERROR(SEARCH("In Danger of Falling Behind Target",I73)))</formula>
    </cfRule>
    <cfRule type="containsText" dxfId="1690" priority="1664" operator="containsText" text="Not yet due">
      <formula>NOT(ISERROR(SEARCH("Not yet due",I73)))</formula>
    </cfRule>
    <cfRule type="containsText" dxfId="1689" priority="1665" operator="containsText" text="Update not Provided">
      <formula>NOT(ISERROR(SEARCH("Update not Provided",I73)))</formula>
    </cfRule>
    <cfRule type="containsText" dxfId="1688" priority="1666" operator="containsText" text="Not yet due">
      <formula>NOT(ISERROR(SEARCH("Not yet due",I73)))</formula>
    </cfRule>
    <cfRule type="containsText" dxfId="1687" priority="1667" operator="containsText" text="Completed Behind Schedule">
      <formula>NOT(ISERROR(SEARCH("Completed Behind Schedule",I73)))</formula>
    </cfRule>
    <cfRule type="containsText" dxfId="1686" priority="1668" operator="containsText" text="Off Target">
      <formula>NOT(ISERROR(SEARCH("Off Target",I73)))</formula>
    </cfRule>
    <cfRule type="containsText" dxfId="1685" priority="1669" operator="containsText" text="On Track to be Achieved">
      <formula>NOT(ISERROR(SEARCH("On Track to be Achieved",I73)))</formula>
    </cfRule>
    <cfRule type="containsText" dxfId="1684" priority="1670" operator="containsText" text="Fully Achieved">
      <formula>NOT(ISERROR(SEARCH("Fully Achieved",I73)))</formula>
    </cfRule>
    <cfRule type="containsText" dxfId="1683" priority="1671" operator="containsText" text="Not yet due">
      <formula>NOT(ISERROR(SEARCH("Not yet due",I73)))</formula>
    </cfRule>
    <cfRule type="containsText" dxfId="1682" priority="1672" operator="containsText" text="Not Yet Due">
      <formula>NOT(ISERROR(SEARCH("Not Yet Due",I73)))</formula>
    </cfRule>
    <cfRule type="containsText" dxfId="1681" priority="1673" operator="containsText" text="Deferred">
      <formula>NOT(ISERROR(SEARCH("Deferred",I73)))</formula>
    </cfRule>
    <cfRule type="containsText" dxfId="1680" priority="1674" operator="containsText" text="Deleted">
      <formula>NOT(ISERROR(SEARCH("Deleted",I73)))</formula>
    </cfRule>
    <cfRule type="containsText" dxfId="1679" priority="1675" operator="containsText" text="In Danger of Falling Behind Target">
      <formula>NOT(ISERROR(SEARCH("In Danger of Falling Behind Target",I73)))</formula>
    </cfRule>
    <cfRule type="containsText" dxfId="1678" priority="1676" operator="containsText" text="Not yet due">
      <formula>NOT(ISERROR(SEARCH("Not yet due",I73)))</formula>
    </cfRule>
    <cfRule type="containsText" dxfId="1677" priority="1677" operator="containsText" text="Completed Behind Schedule">
      <formula>NOT(ISERROR(SEARCH("Completed Behind Schedule",I73)))</formula>
    </cfRule>
    <cfRule type="containsText" dxfId="1676" priority="1678" operator="containsText" text="Off Target">
      <formula>NOT(ISERROR(SEARCH("Off Target",I73)))</formula>
    </cfRule>
    <cfRule type="containsText" dxfId="1675" priority="1679" operator="containsText" text="In Danger of Falling Behind Target">
      <formula>NOT(ISERROR(SEARCH("In Danger of Falling Behind Target",I73)))</formula>
    </cfRule>
    <cfRule type="containsText" dxfId="1674" priority="1680" operator="containsText" text="On Track to be Achieved">
      <formula>NOT(ISERROR(SEARCH("On Track to be Achieved",I73)))</formula>
    </cfRule>
    <cfRule type="containsText" dxfId="1673" priority="1681" operator="containsText" text="Fully Achieved">
      <formula>NOT(ISERROR(SEARCH("Fully Achieved",I73)))</formula>
    </cfRule>
    <cfRule type="containsText" dxfId="1672" priority="1682" operator="containsText" text="Update not Provided">
      <formula>NOT(ISERROR(SEARCH("Update not Provided",I73)))</formula>
    </cfRule>
    <cfRule type="containsText" dxfId="1671" priority="1683" operator="containsText" text="Not yet due">
      <formula>NOT(ISERROR(SEARCH("Not yet due",I73)))</formula>
    </cfRule>
    <cfRule type="containsText" dxfId="1670" priority="1684" operator="containsText" text="Completed Behind Schedule">
      <formula>NOT(ISERROR(SEARCH("Completed Behind Schedule",I73)))</formula>
    </cfRule>
    <cfRule type="containsText" dxfId="1669" priority="1685" operator="containsText" text="Off Target">
      <formula>NOT(ISERROR(SEARCH("Off Target",I73)))</formula>
    </cfRule>
    <cfRule type="containsText" dxfId="1668" priority="1686" operator="containsText" text="In Danger of Falling Behind Target">
      <formula>NOT(ISERROR(SEARCH("In Danger of Falling Behind Target",I73)))</formula>
    </cfRule>
    <cfRule type="containsText" dxfId="1667" priority="1687" operator="containsText" text="On Track to be Achieved">
      <formula>NOT(ISERROR(SEARCH("On Track to be Achieved",I73)))</formula>
    </cfRule>
    <cfRule type="containsText" dxfId="1666" priority="1688" operator="containsText" text="Fully Achieved">
      <formula>NOT(ISERROR(SEARCH("Fully Achieved",I73)))</formula>
    </cfRule>
    <cfRule type="containsText" dxfId="1665" priority="1689" operator="containsText" text="Fully Achieved">
      <formula>NOT(ISERROR(SEARCH("Fully Achieved",I73)))</formula>
    </cfRule>
    <cfRule type="containsText" dxfId="1664" priority="1690" operator="containsText" text="Fully Achieved">
      <formula>NOT(ISERROR(SEARCH("Fully Achieved",I73)))</formula>
    </cfRule>
    <cfRule type="containsText" dxfId="1663" priority="1691" operator="containsText" text="Deferred">
      <formula>NOT(ISERROR(SEARCH("Deferred",I73)))</formula>
    </cfRule>
    <cfRule type="containsText" dxfId="1662" priority="1692" operator="containsText" text="Deleted">
      <formula>NOT(ISERROR(SEARCH("Deleted",I73)))</formula>
    </cfRule>
    <cfRule type="containsText" dxfId="1661" priority="1693" operator="containsText" text="In Danger of Falling Behind Target">
      <formula>NOT(ISERROR(SEARCH("In Danger of Falling Behind Target",I73)))</formula>
    </cfRule>
    <cfRule type="containsText" dxfId="1660" priority="1694" operator="containsText" text="Not yet due">
      <formula>NOT(ISERROR(SEARCH("Not yet due",I73)))</formula>
    </cfRule>
    <cfRule type="containsText" dxfId="1659" priority="1695" operator="containsText" text="Update not Provided">
      <formula>NOT(ISERROR(SEARCH("Update not Provided",I73)))</formula>
    </cfRule>
  </conditionalFormatting>
  <conditionalFormatting sqref="I73">
    <cfRule type="containsText" dxfId="1658" priority="1624" operator="containsText" text="On track to be achieved">
      <formula>NOT(ISERROR(SEARCH("On track to be achieved",I73)))</formula>
    </cfRule>
    <cfRule type="containsText" dxfId="1657" priority="1625" operator="containsText" text="Deferred">
      <formula>NOT(ISERROR(SEARCH("Deferred",I73)))</formula>
    </cfRule>
    <cfRule type="containsText" dxfId="1656" priority="1626" operator="containsText" text="Deleted">
      <formula>NOT(ISERROR(SEARCH("Deleted",I73)))</formula>
    </cfRule>
    <cfRule type="containsText" dxfId="1655" priority="1627" operator="containsText" text="In Danger of Falling Behind Target">
      <formula>NOT(ISERROR(SEARCH("In Danger of Falling Behind Target",I73)))</formula>
    </cfRule>
    <cfRule type="containsText" dxfId="1654" priority="1628" operator="containsText" text="Not yet due">
      <formula>NOT(ISERROR(SEARCH("Not yet due",I73)))</formula>
    </cfRule>
    <cfRule type="containsText" dxfId="1653" priority="1629" operator="containsText" text="Update not Provided">
      <formula>NOT(ISERROR(SEARCH("Update not Provided",I73)))</formula>
    </cfRule>
    <cfRule type="containsText" dxfId="1652" priority="1630" operator="containsText" text="Not yet due">
      <formula>NOT(ISERROR(SEARCH("Not yet due",I73)))</formula>
    </cfRule>
    <cfRule type="containsText" dxfId="1651" priority="1631" operator="containsText" text="Completed Behind Schedule">
      <formula>NOT(ISERROR(SEARCH("Completed Behind Schedule",I73)))</formula>
    </cfRule>
    <cfRule type="containsText" dxfId="1650" priority="1632" operator="containsText" text="Off Target">
      <formula>NOT(ISERROR(SEARCH("Off Target",I73)))</formula>
    </cfRule>
    <cfRule type="containsText" dxfId="1649" priority="1633" operator="containsText" text="On Track to be Achieved">
      <formula>NOT(ISERROR(SEARCH("On Track to be Achieved",I73)))</formula>
    </cfRule>
    <cfRule type="containsText" dxfId="1648" priority="1634" operator="containsText" text="Fully Achieved">
      <formula>NOT(ISERROR(SEARCH("Fully Achieved",I73)))</formula>
    </cfRule>
    <cfRule type="containsText" dxfId="1647" priority="1635" operator="containsText" text="Not yet due">
      <formula>NOT(ISERROR(SEARCH("Not yet due",I73)))</formula>
    </cfRule>
    <cfRule type="containsText" dxfId="1646" priority="1636" operator="containsText" text="Not Yet Due">
      <formula>NOT(ISERROR(SEARCH("Not Yet Due",I73)))</formula>
    </cfRule>
    <cfRule type="containsText" dxfId="1645" priority="1637" operator="containsText" text="Deferred">
      <formula>NOT(ISERROR(SEARCH("Deferred",I73)))</formula>
    </cfRule>
    <cfRule type="containsText" dxfId="1644" priority="1638" operator="containsText" text="Deleted">
      <formula>NOT(ISERROR(SEARCH("Deleted",I73)))</formula>
    </cfRule>
    <cfRule type="containsText" dxfId="1643" priority="1639" operator="containsText" text="In Danger of Falling Behind Target">
      <formula>NOT(ISERROR(SEARCH("In Danger of Falling Behind Target",I73)))</formula>
    </cfRule>
    <cfRule type="containsText" dxfId="1642" priority="1640" operator="containsText" text="Not yet due">
      <formula>NOT(ISERROR(SEARCH("Not yet due",I73)))</formula>
    </cfRule>
    <cfRule type="containsText" dxfId="1641" priority="1641" operator="containsText" text="Completed Behind Schedule">
      <formula>NOT(ISERROR(SEARCH("Completed Behind Schedule",I73)))</formula>
    </cfRule>
    <cfRule type="containsText" dxfId="1640" priority="1642" operator="containsText" text="Off Target">
      <formula>NOT(ISERROR(SEARCH("Off Target",I73)))</formula>
    </cfRule>
    <cfRule type="containsText" dxfId="1639" priority="1643" operator="containsText" text="In Danger of Falling Behind Target">
      <formula>NOT(ISERROR(SEARCH("In Danger of Falling Behind Target",I73)))</formula>
    </cfRule>
    <cfRule type="containsText" dxfId="1638" priority="1644" operator="containsText" text="On Track to be Achieved">
      <formula>NOT(ISERROR(SEARCH("On Track to be Achieved",I73)))</formula>
    </cfRule>
    <cfRule type="containsText" dxfId="1637" priority="1645" operator="containsText" text="Fully Achieved">
      <formula>NOT(ISERROR(SEARCH("Fully Achieved",I73)))</formula>
    </cfRule>
    <cfRule type="containsText" dxfId="1636" priority="1646" operator="containsText" text="Update not Provided">
      <formula>NOT(ISERROR(SEARCH("Update not Provided",I73)))</formula>
    </cfRule>
    <cfRule type="containsText" dxfId="1635" priority="1647" operator="containsText" text="Not yet due">
      <formula>NOT(ISERROR(SEARCH("Not yet due",I73)))</formula>
    </cfRule>
    <cfRule type="containsText" dxfId="1634" priority="1648" operator="containsText" text="Completed Behind Schedule">
      <formula>NOT(ISERROR(SEARCH("Completed Behind Schedule",I73)))</formula>
    </cfRule>
    <cfRule type="containsText" dxfId="1633" priority="1649" operator="containsText" text="Off Target">
      <formula>NOT(ISERROR(SEARCH("Off Target",I73)))</formula>
    </cfRule>
    <cfRule type="containsText" dxfId="1632" priority="1650" operator="containsText" text="In Danger of Falling Behind Target">
      <formula>NOT(ISERROR(SEARCH("In Danger of Falling Behind Target",I73)))</formula>
    </cfRule>
    <cfRule type="containsText" dxfId="1631" priority="1651" operator="containsText" text="On Track to be Achieved">
      <formula>NOT(ISERROR(SEARCH("On Track to be Achieved",I73)))</formula>
    </cfRule>
    <cfRule type="containsText" dxfId="1630" priority="1652" operator="containsText" text="Fully Achieved">
      <formula>NOT(ISERROR(SEARCH("Fully Achieved",I73)))</formula>
    </cfRule>
    <cfRule type="containsText" dxfId="1629" priority="1653" operator="containsText" text="Fully Achieved">
      <formula>NOT(ISERROR(SEARCH("Fully Achieved",I73)))</formula>
    </cfRule>
    <cfRule type="containsText" dxfId="1628" priority="1654" operator="containsText" text="Fully Achieved">
      <formula>NOT(ISERROR(SEARCH("Fully Achieved",I73)))</formula>
    </cfRule>
    <cfRule type="containsText" dxfId="1627" priority="1655" operator="containsText" text="Deferred">
      <formula>NOT(ISERROR(SEARCH("Deferred",I73)))</formula>
    </cfRule>
    <cfRule type="containsText" dxfId="1626" priority="1656" operator="containsText" text="Deleted">
      <formula>NOT(ISERROR(SEARCH("Deleted",I73)))</formula>
    </cfRule>
    <cfRule type="containsText" dxfId="1625" priority="1657" operator="containsText" text="In Danger of Falling Behind Target">
      <formula>NOT(ISERROR(SEARCH("In Danger of Falling Behind Target",I73)))</formula>
    </cfRule>
    <cfRule type="containsText" dxfId="1624" priority="1658" operator="containsText" text="Not yet due">
      <formula>NOT(ISERROR(SEARCH("Not yet due",I73)))</formula>
    </cfRule>
    <cfRule type="containsText" dxfId="1623" priority="1659" operator="containsText" text="Update not Provided">
      <formula>NOT(ISERROR(SEARCH("Update not Provided",I73)))</formula>
    </cfRule>
  </conditionalFormatting>
  <conditionalFormatting sqref="I73">
    <cfRule type="containsText" dxfId="1622" priority="1588" operator="containsText" text="On track to be achieved">
      <formula>NOT(ISERROR(SEARCH("On track to be achieved",I73)))</formula>
    </cfRule>
    <cfRule type="containsText" dxfId="1621" priority="1589" operator="containsText" text="Deferred">
      <formula>NOT(ISERROR(SEARCH("Deferred",I73)))</formula>
    </cfRule>
    <cfRule type="containsText" dxfId="1620" priority="1590" operator="containsText" text="Deleted">
      <formula>NOT(ISERROR(SEARCH("Deleted",I73)))</formula>
    </cfRule>
    <cfRule type="containsText" dxfId="1619" priority="1591" operator="containsText" text="In Danger of Falling Behind Target">
      <formula>NOT(ISERROR(SEARCH("In Danger of Falling Behind Target",I73)))</formula>
    </cfRule>
    <cfRule type="containsText" dxfId="1618" priority="1592" operator="containsText" text="Not yet due">
      <formula>NOT(ISERROR(SEARCH("Not yet due",I73)))</formula>
    </cfRule>
    <cfRule type="containsText" dxfId="1617" priority="1593" operator="containsText" text="Update not Provided">
      <formula>NOT(ISERROR(SEARCH("Update not Provided",I73)))</formula>
    </cfRule>
    <cfRule type="containsText" dxfId="1616" priority="1594" operator="containsText" text="Not yet due">
      <formula>NOT(ISERROR(SEARCH("Not yet due",I73)))</formula>
    </cfRule>
    <cfRule type="containsText" dxfId="1615" priority="1595" operator="containsText" text="Completed Behind Schedule">
      <formula>NOT(ISERROR(SEARCH("Completed Behind Schedule",I73)))</formula>
    </cfRule>
    <cfRule type="containsText" dxfId="1614" priority="1596" operator="containsText" text="Off Target">
      <formula>NOT(ISERROR(SEARCH("Off Target",I73)))</formula>
    </cfRule>
    <cfRule type="containsText" dxfId="1613" priority="1597" operator="containsText" text="On Track to be Achieved">
      <formula>NOT(ISERROR(SEARCH("On Track to be Achieved",I73)))</formula>
    </cfRule>
    <cfRule type="containsText" dxfId="1612" priority="1598" operator="containsText" text="Fully Achieved">
      <formula>NOT(ISERROR(SEARCH("Fully Achieved",I73)))</formula>
    </cfRule>
    <cfRule type="containsText" dxfId="1611" priority="1599" operator="containsText" text="Not yet due">
      <formula>NOT(ISERROR(SEARCH("Not yet due",I73)))</formula>
    </cfRule>
    <cfRule type="containsText" dxfId="1610" priority="1600" operator="containsText" text="Not Yet Due">
      <formula>NOT(ISERROR(SEARCH("Not Yet Due",I73)))</formula>
    </cfRule>
    <cfRule type="containsText" dxfId="1609" priority="1601" operator="containsText" text="Deferred">
      <formula>NOT(ISERROR(SEARCH("Deferred",I73)))</formula>
    </cfRule>
    <cfRule type="containsText" dxfId="1608" priority="1602" operator="containsText" text="Deleted">
      <formula>NOT(ISERROR(SEARCH("Deleted",I73)))</formula>
    </cfRule>
    <cfRule type="containsText" dxfId="1607" priority="1603" operator="containsText" text="In Danger of Falling Behind Target">
      <formula>NOT(ISERROR(SEARCH("In Danger of Falling Behind Target",I73)))</formula>
    </cfRule>
    <cfRule type="containsText" dxfId="1606" priority="1604" operator="containsText" text="Not yet due">
      <formula>NOT(ISERROR(SEARCH("Not yet due",I73)))</formula>
    </cfRule>
    <cfRule type="containsText" dxfId="1605" priority="1605" operator="containsText" text="Completed Behind Schedule">
      <formula>NOT(ISERROR(SEARCH("Completed Behind Schedule",I73)))</formula>
    </cfRule>
    <cfRule type="containsText" dxfId="1604" priority="1606" operator="containsText" text="Off Target">
      <formula>NOT(ISERROR(SEARCH("Off Target",I73)))</formula>
    </cfRule>
    <cfRule type="containsText" dxfId="1603" priority="1607" operator="containsText" text="In Danger of Falling Behind Target">
      <formula>NOT(ISERROR(SEARCH("In Danger of Falling Behind Target",I73)))</formula>
    </cfRule>
    <cfRule type="containsText" dxfId="1602" priority="1608" operator="containsText" text="On Track to be Achieved">
      <formula>NOT(ISERROR(SEARCH("On Track to be Achieved",I73)))</formula>
    </cfRule>
    <cfRule type="containsText" dxfId="1601" priority="1609" operator="containsText" text="Fully Achieved">
      <formula>NOT(ISERROR(SEARCH("Fully Achieved",I73)))</formula>
    </cfRule>
    <cfRule type="containsText" dxfId="1600" priority="1610" operator="containsText" text="Update not Provided">
      <formula>NOT(ISERROR(SEARCH("Update not Provided",I73)))</formula>
    </cfRule>
    <cfRule type="containsText" dxfId="1599" priority="1611" operator="containsText" text="Not yet due">
      <formula>NOT(ISERROR(SEARCH("Not yet due",I73)))</formula>
    </cfRule>
    <cfRule type="containsText" dxfId="1598" priority="1612" operator="containsText" text="Completed Behind Schedule">
      <formula>NOT(ISERROR(SEARCH("Completed Behind Schedule",I73)))</formula>
    </cfRule>
    <cfRule type="containsText" dxfId="1597" priority="1613" operator="containsText" text="Off Target">
      <formula>NOT(ISERROR(SEARCH("Off Target",I73)))</formula>
    </cfRule>
    <cfRule type="containsText" dxfId="1596" priority="1614" operator="containsText" text="In Danger of Falling Behind Target">
      <formula>NOT(ISERROR(SEARCH("In Danger of Falling Behind Target",I73)))</formula>
    </cfRule>
    <cfRule type="containsText" dxfId="1595" priority="1615" operator="containsText" text="On Track to be Achieved">
      <formula>NOT(ISERROR(SEARCH("On Track to be Achieved",I73)))</formula>
    </cfRule>
    <cfRule type="containsText" dxfId="1594" priority="1616" operator="containsText" text="Fully Achieved">
      <formula>NOT(ISERROR(SEARCH("Fully Achieved",I73)))</formula>
    </cfRule>
    <cfRule type="containsText" dxfId="1593" priority="1617" operator="containsText" text="Fully Achieved">
      <formula>NOT(ISERROR(SEARCH("Fully Achieved",I73)))</formula>
    </cfRule>
    <cfRule type="containsText" dxfId="1592" priority="1618" operator="containsText" text="Fully Achieved">
      <formula>NOT(ISERROR(SEARCH("Fully Achieved",I73)))</formula>
    </cfRule>
    <cfRule type="containsText" dxfId="1591" priority="1619" operator="containsText" text="Deferred">
      <formula>NOT(ISERROR(SEARCH("Deferred",I73)))</formula>
    </cfRule>
    <cfRule type="containsText" dxfId="1590" priority="1620" operator="containsText" text="Deleted">
      <formula>NOT(ISERROR(SEARCH("Deleted",I73)))</formula>
    </cfRule>
    <cfRule type="containsText" dxfId="1589" priority="1621" operator="containsText" text="In Danger of Falling Behind Target">
      <formula>NOT(ISERROR(SEARCH("In Danger of Falling Behind Target",I73)))</formula>
    </cfRule>
    <cfRule type="containsText" dxfId="1588" priority="1622" operator="containsText" text="Not yet due">
      <formula>NOT(ISERROR(SEARCH("Not yet due",I73)))</formula>
    </cfRule>
    <cfRule type="containsText" dxfId="1587" priority="1623" operator="containsText" text="Update not Provided">
      <formula>NOT(ISERROR(SEARCH("Update not Provided",I73)))</formula>
    </cfRule>
  </conditionalFormatting>
  <conditionalFormatting sqref="I73">
    <cfRule type="containsText" dxfId="1586" priority="1552" operator="containsText" text="On track to be achieved">
      <formula>NOT(ISERROR(SEARCH("On track to be achieved",I73)))</formula>
    </cfRule>
    <cfRule type="containsText" dxfId="1585" priority="1553" operator="containsText" text="Deferred">
      <formula>NOT(ISERROR(SEARCH("Deferred",I73)))</formula>
    </cfRule>
    <cfRule type="containsText" dxfId="1584" priority="1554" operator="containsText" text="Deleted">
      <formula>NOT(ISERROR(SEARCH("Deleted",I73)))</formula>
    </cfRule>
    <cfRule type="containsText" dxfId="1583" priority="1555" operator="containsText" text="In Danger of Falling Behind Target">
      <formula>NOT(ISERROR(SEARCH("In Danger of Falling Behind Target",I73)))</formula>
    </cfRule>
    <cfRule type="containsText" dxfId="1582" priority="1556" operator="containsText" text="Not yet due">
      <formula>NOT(ISERROR(SEARCH("Not yet due",I73)))</formula>
    </cfRule>
    <cfRule type="containsText" dxfId="1581" priority="1557" operator="containsText" text="Update not Provided">
      <formula>NOT(ISERROR(SEARCH("Update not Provided",I73)))</formula>
    </cfRule>
    <cfRule type="containsText" dxfId="1580" priority="1558" operator="containsText" text="Not yet due">
      <formula>NOT(ISERROR(SEARCH("Not yet due",I73)))</formula>
    </cfRule>
    <cfRule type="containsText" dxfId="1579" priority="1559" operator="containsText" text="Completed Behind Schedule">
      <formula>NOT(ISERROR(SEARCH("Completed Behind Schedule",I73)))</formula>
    </cfRule>
    <cfRule type="containsText" dxfId="1578" priority="1560" operator="containsText" text="Off Target">
      <formula>NOT(ISERROR(SEARCH("Off Target",I73)))</formula>
    </cfRule>
    <cfRule type="containsText" dxfId="1577" priority="1561" operator="containsText" text="On Track to be Achieved">
      <formula>NOT(ISERROR(SEARCH("On Track to be Achieved",I73)))</formula>
    </cfRule>
    <cfRule type="containsText" dxfId="1576" priority="1562" operator="containsText" text="Fully Achieved">
      <formula>NOT(ISERROR(SEARCH("Fully Achieved",I73)))</formula>
    </cfRule>
    <cfRule type="containsText" dxfId="1575" priority="1563" operator="containsText" text="Not yet due">
      <formula>NOT(ISERROR(SEARCH("Not yet due",I73)))</formula>
    </cfRule>
    <cfRule type="containsText" dxfId="1574" priority="1564" operator="containsText" text="Not Yet Due">
      <formula>NOT(ISERROR(SEARCH("Not Yet Due",I73)))</formula>
    </cfRule>
    <cfRule type="containsText" dxfId="1573" priority="1565" operator="containsText" text="Deferred">
      <formula>NOT(ISERROR(SEARCH("Deferred",I73)))</formula>
    </cfRule>
    <cfRule type="containsText" dxfId="1572" priority="1566" operator="containsText" text="Deleted">
      <formula>NOT(ISERROR(SEARCH("Deleted",I73)))</formula>
    </cfRule>
    <cfRule type="containsText" dxfId="1571" priority="1567" operator="containsText" text="In Danger of Falling Behind Target">
      <formula>NOT(ISERROR(SEARCH("In Danger of Falling Behind Target",I73)))</formula>
    </cfRule>
    <cfRule type="containsText" dxfId="1570" priority="1568" operator="containsText" text="Not yet due">
      <formula>NOT(ISERROR(SEARCH("Not yet due",I73)))</formula>
    </cfRule>
    <cfRule type="containsText" dxfId="1569" priority="1569" operator="containsText" text="Completed Behind Schedule">
      <formula>NOT(ISERROR(SEARCH("Completed Behind Schedule",I73)))</formula>
    </cfRule>
    <cfRule type="containsText" dxfId="1568" priority="1570" operator="containsText" text="Off Target">
      <formula>NOT(ISERROR(SEARCH("Off Target",I73)))</formula>
    </cfRule>
    <cfRule type="containsText" dxfId="1567" priority="1571" operator="containsText" text="In Danger of Falling Behind Target">
      <formula>NOT(ISERROR(SEARCH("In Danger of Falling Behind Target",I73)))</formula>
    </cfRule>
    <cfRule type="containsText" dxfId="1566" priority="1572" operator="containsText" text="On Track to be Achieved">
      <formula>NOT(ISERROR(SEARCH("On Track to be Achieved",I73)))</formula>
    </cfRule>
    <cfRule type="containsText" dxfId="1565" priority="1573" operator="containsText" text="Fully Achieved">
      <formula>NOT(ISERROR(SEARCH("Fully Achieved",I73)))</formula>
    </cfRule>
    <cfRule type="containsText" dxfId="1564" priority="1574" operator="containsText" text="Update not Provided">
      <formula>NOT(ISERROR(SEARCH("Update not Provided",I73)))</formula>
    </cfRule>
    <cfRule type="containsText" dxfId="1563" priority="1575" operator="containsText" text="Not yet due">
      <formula>NOT(ISERROR(SEARCH("Not yet due",I73)))</formula>
    </cfRule>
    <cfRule type="containsText" dxfId="1562" priority="1576" operator="containsText" text="Completed Behind Schedule">
      <formula>NOT(ISERROR(SEARCH("Completed Behind Schedule",I73)))</formula>
    </cfRule>
    <cfRule type="containsText" dxfId="1561" priority="1577" operator="containsText" text="Off Target">
      <formula>NOT(ISERROR(SEARCH("Off Target",I73)))</formula>
    </cfRule>
    <cfRule type="containsText" dxfId="1560" priority="1578" operator="containsText" text="In Danger of Falling Behind Target">
      <formula>NOT(ISERROR(SEARCH("In Danger of Falling Behind Target",I73)))</formula>
    </cfRule>
    <cfRule type="containsText" dxfId="1559" priority="1579" operator="containsText" text="On Track to be Achieved">
      <formula>NOT(ISERROR(SEARCH("On Track to be Achieved",I73)))</formula>
    </cfRule>
    <cfRule type="containsText" dxfId="1558" priority="1580" operator="containsText" text="Fully Achieved">
      <formula>NOT(ISERROR(SEARCH("Fully Achieved",I73)))</formula>
    </cfRule>
    <cfRule type="containsText" dxfId="1557" priority="1581" operator="containsText" text="Fully Achieved">
      <formula>NOT(ISERROR(SEARCH("Fully Achieved",I73)))</formula>
    </cfRule>
    <cfRule type="containsText" dxfId="1556" priority="1582" operator="containsText" text="Fully Achieved">
      <formula>NOT(ISERROR(SEARCH("Fully Achieved",I73)))</formula>
    </cfRule>
    <cfRule type="containsText" dxfId="1555" priority="1583" operator="containsText" text="Deferred">
      <formula>NOT(ISERROR(SEARCH("Deferred",I73)))</formula>
    </cfRule>
    <cfRule type="containsText" dxfId="1554" priority="1584" operator="containsText" text="Deleted">
      <formula>NOT(ISERROR(SEARCH("Deleted",I73)))</formula>
    </cfRule>
    <cfRule type="containsText" dxfId="1553" priority="1585" operator="containsText" text="In Danger of Falling Behind Target">
      <formula>NOT(ISERROR(SEARCH("In Danger of Falling Behind Target",I73)))</formula>
    </cfRule>
    <cfRule type="containsText" dxfId="1552" priority="1586" operator="containsText" text="Not yet due">
      <formula>NOT(ISERROR(SEARCH("Not yet due",I73)))</formula>
    </cfRule>
    <cfRule type="containsText" dxfId="1551" priority="1587" operator="containsText" text="Update not Provided">
      <formula>NOT(ISERROR(SEARCH("Update not Provided",I73)))</formula>
    </cfRule>
  </conditionalFormatting>
  <conditionalFormatting sqref="I74:I76 I78:I80">
    <cfRule type="containsText" dxfId="1550" priority="1516" operator="containsText" text="On track to be achieved">
      <formula>NOT(ISERROR(SEARCH("On track to be achieved",I74)))</formula>
    </cfRule>
    <cfRule type="containsText" dxfId="1549" priority="1517" operator="containsText" text="Deferred">
      <formula>NOT(ISERROR(SEARCH("Deferred",I74)))</formula>
    </cfRule>
    <cfRule type="containsText" dxfId="1548" priority="1518" operator="containsText" text="Deleted">
      <formula>NOT(ISERROR(SEARCH("Deleted",I74)))</formula>
    </cfRule>
    <cfRule type="containsText" dxfId="1547" priority="1519" operator="containsText" text="In Danger of Falling Behind Target">
      <formula>NOT(ISERROR(SEARCH("In Danger of Falling Behind Target",I74)))</formula>
    </cfRule>
    <cfRule type="containsText" dxfId="1546" priority="1520" operator="containsText" text="Not yet due">
      <formula>NOT(ISERROR(SEARCH("Not yet due",I74)))</formula>
    </cfRule>
    <cfRule type="containsText" dxfId="1545" priority="1521" operator="containsText" text="Update not Provided">
      <formula>NOT(ISERROR(SEARCH("Update not Provided",I74)))</formula>
    </cfRule>
    <cfRule type="containsText" dxfId="1544" priority="1522" operator="containsText" text="Not yet due">
      <formula>NOT(ISERROR(SEARCH("Not yet due",I74)))</formula>
    </cfRule>
    <cfRule type="containsText" dxfId="1543" priority="1523" operator="containsText" text="Completed Behind Schedule">
      <formula>NOT(ISERROR(SEARCH("Completed Behind Schedule",I74)))</formula>
    </cfRule>
    <cfRule type="containsText" dxfId="1542" priority="1524" operator="containsText" text="Off Target">
      <formula>NOT(ISERROR(SEARCH("Off Target",I74)))</formula>
    </cfRule>
    <cfRule type="containsText" dxfId="1541" priority="1525" operator="containsText" text="On Track to be Achieved">
      <formula>NOT(ISERROR(SEARCH("On Track to be Achieved",I74)))</formula>
    </cfRule>
    <cfRule type="containsText" dxfId="1540" priority="1526" operator="containsText" text="Fully Achieved">
      <formula>NOT(ISERROR(SEARCH("Fully Achieved",I74)))</formula>
    </cfRule>
    <cfRule type="containsText" dxfId="1539" priority="1527" operator="containsText" text="Not yet due">
      <formula>NOT(ISERROR(SEARCH("Not yet due",I74)))</formula>
    </cfRule>
    <cfRule type="containsText" dxfId="1538" priority="1528" operator="containsText" text="Not Yet Due">
      <formula>NOT(ISERROR(SEARCH("Not Yet Due",I74)))</formula>
    </cfRule>
    <cfRule type="containsText" dxfId="1537" priority="1529" operator="containsText" text="Deferred">
      <formula>NOT(ISERROR(SEARCH("Deferred",I74)))</formula>
    </cfRule>
    <cfRule type="containsText" dxfId="1536" priority="1530" operator="containsText" text="Deleted">
      <formula>NOT(ISERROR(SEARCH("Deleted",I74)))</formula>
    </cfRule>
    <cfRule type="containsText" dxfId="1535" priority="1531" operator="containsText" text="In Danger of Falling Behind Target">
      <formula>NOT(ISERROR(SEARCH("In Danger of Falling Behind Target",I74)))</formula>
    </cfRule>
    <cfRule type="containsText" dxfId="1534" priority="1532" operator="containsText" text="Not yet due">
      <formula>NOT(ISERROR(SEARCH("Not yet due",I74)))</formula>
    </cfRule>
    <cfRule type="containsText" dxfId="1533" priority="1533" operator="containsText" text="Completed Behind Schedule">
      <formula>NOT(ISERROR(SEARCH("Completed Behind Schedule",I74)))</formula>
    </cfRule>
    <cfRule type="containsText" dxfId="1532" priority="1534" operator="containsText" text="Off Target">
      <formula>NOT(ISERROR(SEARCH("Off Target",I74)))</formula>
    </cfRule>
    <cfRule type="containsText" dxfId="1531" priority="1535" operator="containsText" text="In Danger of Falling Behind Target">
      <formula>NOT(ISERROR(SEARCH("In Danger of Falling Behind Target",I74)))</formula>
    </cfRule>
    <cfRule type="containsText" dxfId="1530" priority="1536" operator="containsText" text="On Track to be Achieved">
      <formula>NOT(ISERROR(SEARCH("On Track to be Achieved",I74)))</formula>
    </cfRule>
    <cfRule type="containsText" dxfId="1529" priority="1537" operator="containsText" text="Fully Achieved">
      <formula>NOT(ISERROR(SEARCH("Fully Achieved",I74)))</formula>
    </cfRule>
    <cfRule type="containsText" dxfId="1528" priority="1538" operator="containsText" text="Update not Provided">
      <formula>NOT(ISERROR(SEARCH("Update not Provided",I74)))</formula>
    </cfRule>
    <cfRule type="containsText" dxfId="1527" priority="1539" operator="containsText" text="Not yet due">
      <formula>NOT(ISERROR(SEARCH("Not yet due",I74)))</formula>
    </cfRule>
    <cfRule type="containsText" dxfId="1526" priority="1540" operator="containsText" text="Completed Behind Schedule">
      <formula>NOT(ISERROR(SEARCH("Completed Behind Schedule",I74)))</formula>
    </cfRule>
    <cfRule type="containsText" dxfId="1525" priority="1541" operator="containsText" text="Off Target">
      <formula>NOT(ISERROR(SEARCH("Off Target",I74)))</formula>
    </cfRule>
    <cfRule type="containsText" dxfId="1524" priority="1542" operator="containsText" text="In Danger of Falling Behind Target">
      <formula>NOT(ISERROR(SEARCH("In Danger of Falling Behind Target",I74)))</formula>
    </cfRule>
    <cfRule type="containsText" dxfId="1523" priority="1543" operator="containsText" text="On Track to be Achieved">
      <formula>NOT(ISERROR(SEARCH("On Track to be Achieved",I74)))</formula>
    </cfRule>
    <cfRule type="containsText" dxfId="1522" priority="1544" operator="containsText" text="Fully Achieved">
      <formula>NOT(ISERROR(SEARCH("Fully Achieved",I74)))</formula>
    </cfRule>
    <cfRule type="containsText" dxfId="1521" priority="1545" operator="containsText" text="Fully Achieved">
      <formula>NOT(ISERROR(SEARCH("Fully Achieved",I74)))</formula>
    </cfRule>
    <cfRule type="containsText" dxfId="1520" priority="1546" operator="containsText" text="Fully Achieved">
      <formula>NOT(ISERROR(SEARCH("Fully Achieved",I74)))</formula>
    </cfRule>
    <cfRule type="containsText" dxfId="1519" priority="1547" operator="containsText" text="Deferred">
      <formula>NOT(ISERROR(SEARCH("Deferred",I74)))</formula>
    </cfRule>
    <cfRule type="containsText" dxfId="1518" priority="1548" operator="containsText" text="Deleted">
      <formula>NOT(ISERROR(SEARCH("Deleted",I74)))</formula>
    </cfRule>
    <cfRule type="containsText" dxfId="1517" priority="1549" operator="containsText" text="In Danger of Falling Behind Target">
      <formula>NOT(ISERROR(SEARCH("In Danger of Falling Behind Target",I74)))</formula>
    </cfRule>
    <cfRule type="containsText" dxfId="1516" priority="1550" operator="containsText" text="Not yet due">
      <formula>NOT(ISERROR(SEARCH("Not yet due",I74)))</formula>
    </cfRule>
    <cfRule type="containsText" dxfId="1515" priority="1551" operator="containsText" text="Update not Provided">
      <formula>NOT(ISERROR(SEARCH("Update not Provided",I74)))</formula>
    </cfRule>
  </conditionalFormatting>
  <conditionalFormatting sqref="I82:I84">
    <cfRule type="containsText" dxfId="1514" priority="1480" operator="containsText" text="On track to be achieved">
      <formula>NOT(ISERROR(SEARCH("On track to be achieved",I82)))</formula>
    </cfRule>
    <cfRule type="containsText" dxfId="1513" priority="1481" operator="containsText" text="Deferred">
      <formula>NOT(ISERROR(SEARCH("Deferred",I82)))</formula>
    </cfRule>
    <cfRule type="containsText" dxfId="1512" priority="1482" operator="containsText" text="Deleted">
      <formula>NOT(ISERROR(SEARCH("Deleted",I82)))</formula>
    </cfRule>
    <cfRule type="containsText" dxfId="1511" priority="1483" operator="containsText" text="In Danger of Falling Behind Target">
      <formula>NOT(ISERROR(SEARCH("In Danger of Falling Behind Target",I82)))</formula>
    </cfRule>
    <cfRule type="containsText" dxfId="1510" priority="1484" operator="containsText" text="Not yet due">
      <formula>NOT(ISERROR(SEARCH("Not yet due",I82)))</formula>
    </cfRule>
    <cfRule type="containsText" dxfId="1509" priority="1485" operator="containsText" text="Update not Provided">
      <formula>NOT(ISERROR(SEARCH("Update not Provided",I82)))</formula>
    </cfRule>
    <cfRule type="containsText" dxfId="1508" priority="1486" operator="containsText" text="Not yet due">
      <formula>NOT(ISERROR(SEARCH("Not yet due",I82)))</formula>
    </cfRule>
    <cfRule type="containsText" dxfId="1507" priority="1487" operator="containsText" text="Completed Behind Schedule">
      <formula>NOT(ISERROR(SEARCH("Completed Behind Schedule",I82)))</formula>
    </cfRule>
    <cfRule type="containsText" dxfId="1506" priority="1488" operator="containsText" text="Off Target">
      <formula>NOT(ISERROR(SEARCH("Off Target",I82)))</formula>
    </cfRule>
    <cfRule type="containsText" dxfId="1505" priority="1489" operator="containsText" text="On Track to be Achieved">
      <formula>NOT(ISERROR(SEARCH("On Track to be Achieved",I82)))</formula>
    </cfRule>
    <cfRule type="containsText" dxfId="1504" priority="1490" operator="containsText" text="Fully Achieved">
      <formula>NOT(ISERROR(SEARCH("Fully Achieved",I82)))</formula>
    </cfRule>
    <cfRule type="containsText" dxfId="1503" priority="1491" operator="containsText" text="Not yet due">
      <formula>NOT(ISERROR(SEARCH("Not yet due",I82)))</formula>
    </cfRule>
    <cfRule type="containsText" dxfId="1502" priority="1492" operator="containsText" text="Not Yet Due">
      <formula>NOT(ISERROR(SEARCH("Not Yet Due",I82)))</formula>
    </cfRule>
    <cfRule type="containsText" dxfId="1501" priority="1493" operator="containsText" text="Deferred">
      <formula>NOT(ISERROR(SEARCH("Deferred",I82)))</formula>
    </cfRule>
    <cfRule type="containsText" dxfId="1500" priority="1494" operator="containsText" text="Deleted">
      <formula>NOT(ISERROR(SEARCH("Deleted",I82)))</formula>
    </cfRule>
    <cfRule type="containsText" dxfId="1499" priority="1495" operator="containsText" text="In Danger of Falling Behind Target">
      <formula>NOT(ISERROR(SEARCH("In Danger of Falling Behind Target",I82)))</formula>
    </cfRule>
    <cfRule type="containsText" dxfId="1498" priority="1496" operator="containsText" text="Not yet due">
      <formula>NOT(ISERROR(SEARCH("Not yet due",I82)))</formula>
    </cfRule>
    <cfRule type="containsText" dxfId="1497" priority="1497" operator="containsText" text="Completed Behind Schedule">
      <formula>NOT(ISERROR(SEARCH("Completed Behind Schedule",I82)))</formula>
    </cfRule>
    <cfRule type="containsText" dxfId="1496" priority="1498" operator="containsText" text="Off Target">
      <formula>NOT(ISERROR(SEARCH("Off Target",I82)))</formula>
    </cfRule>
    <cfRule type="containsText" dxfId="1495" priority="1499" operator="containsText" text="In Danger of Falling Behind Target">
      <formula>NOT(ISERROR(SEARCH("In Danger of Falling Behind Target",I82)))</formula>
    </cfRule>
    <cfRule type="containsText" dxfId="1494" priority="1500" operator="containsText" text="On Track to be Achieved">
      <formula>NOT(ISERROR(SEARCH("On Track to be Achieved",I82)))</formula>
    </cfRule>
    <cfRule type="containsText" dxfId="1493" priority="1501" operator="containsText" text="Fully Achieved">
      <formula>NOT(ISERROR(SEARCH("Fully Achieved",I82)))</formula>
    </cfRule>
    <cfRule type="containsText" dxfId="1492" priority="1502" operator="containsText" text="Update not Provided">
      <formula>NOT(ISERROR(SEARCH("Update not Provided",I82)))</formula>
    </cfRule>
    <cfRule type="containsText" dxfId="1491" priority="1503" operator="containsText" text="Not yet due">
      <formula>NOT(ISERROR(SEARCH("Not yet due",I82)))</formula>
    </cfRule>
    <cfRule type="containsText" dxfId="1490" priority="1504" operator="containsText" text="Completed Behind Schedule">
      <formula>NOT(ISERROR(SEARCH("Completed Behind Schedule",I82)))</formula>
    </cfRule>
    <cfRule type="containsText" dxfId="1489" priority="1505" operator="containsText" text="Off Target">
      <formula>NOT(ISERROR(SEARCH("Off Target",I82)))</formula>
    </cfRule>
    <cfRule type="containsText" dxfId="1488" priority="1506" operator="containsText" text="In Danger of Falling Behind Target">
      <formula>NOT(ISERROR(SEARCH("In Danger of Falling Behind Target",I82)))</formula>
    </cfRule>
    <cfRule type="containsText" dxfId="1487" priority="1507" operator="containsText" text="On Track to be Achieved">
      <formula>NOT(ISERROR(SEARCH("On Track to be Achieved",I82)))</formula>
    </cfRule>
    <cfRule type="containsText" dxfId="1486" priority="1508" operator="containsText" text="Fully Achieved">
      <formula>NOT(ISERROR(SEARCH("Fully Achieved",I82)))</formula>
    </cfRule>
    <cfRule type="containsText" dxfId="1485" priority="1509" operator="containsText" text="Fully Achieved">
      <formula>NOT(ISERROR(SEARCH("Fully Achieved",I82)))</formula>
    </cfRule>
    <cfRule type="containsText" dxfId="1484" priority="1510" operator="containsText" text="Fully Achieved">
      <formula>NOT(ISERROR(SEARCH("Fully Achieved",I82)))</formula>
    </cfRule>
    <cfRule type="containsText" dxfId="1483" priority="1511" operator="containsText" text="Deferred">
      <formula>NOT(ISERROR(SEARCH("Deferred",I82)))</formula>
    </cfRule>
    <cfRule type="containsText" dxfId="1482" priority="1512" operator="containsText" text="Deleted">
      <formula>NOT(ISERROR(SEARCH("Deleted",I82)))</formula>
    </cfRule>
    <cfRule type="containsText" dxfId="1481" priority="1513" operator="containsText" text="In Danger of Falling Behind Target">
      <formula>NOT(ISERROR(SEARCH("In Danger of Falling Behind Target",I82)))</formula>
    </cfRule>
    <cfRule type="containsText" dxfId="1480" priority="1514" operator="containsText" text="Not yet due">
      <formula>NOT(ISERROR(SEARCH("Not yet due",I82)))</formula>
    </cfRule>
    <cfRule type="containsText" dxfId="1479" priority="1515" operator="containsText" text="Update not Provided">
      <formula>NOT(ISERROR(SEARCH("Update not Provided",I82)))</formula>
    </cfRule>
  </conditionalFormatting>
  <conditionalFormatting sqref="I85">
    <cfRule type="containsText" dxfId="1478" priority="1444" operator="containsText" text="On track to be achieved">
      <formula>NOT(ISERROR(SEARCH("On track to be achieved",I85)))</formula>
    </cfRule>
    <cfRule type="containsText" dxfId="1477" priority="1445" operator="containsText" text="Deferred">
      <formula>NOT(ISERROR(SEARCH("Deferred",I85)))</formula>
    </cfRule>
    <cfRule type="containsText" dxfId="1476" priority="1446" operator="containsText" text="Deleted">
      <formula>NOT(ISERROR(SEARCH("Deleted",I85)))</formula>
    </cfRule>
    <cfRule type="containsText" dxfId="1475" priority="1447" operator="containsText" text="In Danger of Falling Behind Target">
      <formula>NOT(ISERROR(SEARCH("In Danger of Falling Behind Target",I85)))</formula>
    </cfRule>
    <cfRule type="containsText" dxfId="1474" priority="1448" operator="containsText" text="Not yet due">
      <formula>NOT(ISERROR(SEARCH("Not yet due",I85)))</formula>
    </cfRule>
    <cfRule type="containsText" dxfId="1473" priority="1449" operator="containsText" text="Update not Provided">
      <formula>NOT(ISERROR(SEARCH("Update not Provided",I85)))</formula>
    </cfRule>
    <cfRule type="containsText" dxfId="1472" priority="1450" operator="containsText" text="Not yet due">
      <formula>NOT(ISERROR(SEARCH("Not yet due",I85)))</formula>
    </cfRule>
    <cfRule type="containsText" dxfId="1471" priority="1451" operator="containsText" text="Completed Behind Schedule">
      <formula>NOT(ISERROR(SEARCH("Completed Behind Schedule",I85)))</formula>
    </cfRule>
    <cfRule type="containsText" dxfId="1470" priority="1452" operator="containsText" text="Off Target">
      <formula>NOT(ISERROR(SEARCH("Off Target",I85)))</formula>
    </cfRule>
    <cfRule type="containsText" dxfId="1469" priority="1453" operator="containsText" text="On Track to be Achieved">
      <formula>NOT(ISERROR(SEARCH("On Track to be Achieved",I85)))</formula>
    </cfRule>
    <cfRule type="containsText" dxfId="1468" priority="1454" operator="containsText" text="Fully Achieved">
      <formula>NOT(ISERROR(SEARCH("Fully Achieved",I85)))</formula>
    </cfRule>
    <cfRule type="containsText" dxfId="1467" priority="1455" operator="containsText" text="Not yet due">
      <formula>NOT(ISERROR(SEARCH("Not yet due",I85)))</formula>
    </cfRule>
    <cfRule type="containsText" dxfId="1466" priority="1456" operator="containsText" text="Not Yet Due">
      <formula>NOT(ISERROR(SEARCH("Not Yet Due",I85)))</formula>
    </cfRule>
    <cfRule type="containsText" dxfId="1465" priority="1457" operator="containsText" text="Deferred">
      <formula>NOT(ISERROR(SEARCH("Deferred",I85)))</formula>
    </cfRule>
    <cfRule type="containsText" dxfId="1464" priority="1458" operator="containsText" text="Deleted">
      <formula>NOT(ISERROR(SEARCH("Deleted",I85)))</formula>
    </cfRule>
    <cfRule type="containsText" dxfId="1463" priority="1459" operator="containsText" text="In Danger of Falling Behind Target">
      <formula>NOT(ISERROR(SEARCH("In Danger of Falling Behind Target",I85)))</formula>
    </cfRule>
    <cfRule type="containsText" dxfId="1462" priority="1460" operator="containsText" text="Not yet due">
      <formula>NOT(ISERROR(SEARCH("Not yet due",I85)))</formula>
    </cfRule>
    <cfRule type="containsText" dxfId="1461" priority="1461" operator="containsText" text="Completed Behind Schedule">
      <formula>NOT(ISERROR(SEARCH("Completed Behind Schedule",I85)))</formula>
    </cfRule>
    <cfRule type="containsText" dxfId="1460" priority="1462" operator="containsText" text="Off Target">
      <formula>NOT(ISERROR(SEARCH("Off Target",I85)))</formula>
    </cfRule>
    <cfRule type="containsText" dxfId="1459" priority="1463" operator="containsText" text="In Danger of Falling Behind Target">
      <formula>NOT(ISERROR(SEARCH("In Danger of Falling Behind Target",I85)))</formula>
    </cfRule>
    <cfRule type="containsText" dxfId="1458" priority="1464" operator="containsText" text="On Track to be Achieved">
      <formula>NOT(ISERROR(SEARCH("On Track to be Achieved",I85)))</formula>
    </cfRule>
    <cfRule type="containsText" dxfId="1457" priority="1465" operator="containsText" text="Fully Achieved">
      <formula>NOT(ISERROR(SEARCH("Fully Achieved",I85)))</formula>
    </cfRule>
    <cfRule type="containsText" dxfId="1456" priority="1466" operator="containsText" text="Update not Provided">
      <formula>NOT(ISERROR(SEARCH("Update not Provided",I85)))</formula>
    </cfRule>
    <cfRule type="containsText" dxfId="1455" priority="1467" operator="containsText" text="Not yet due">
      <formula>NOT(ISERROR(SEARCH("Not yet due",I85)))</formula>
    </cfRule>
    <cfRule type="containsText" dxfId="1454" priority="1468" operator="containsText" text="Completed Behind Schedule">
      <formula>NOT(ISERROR(SEARCH("Completed Behind Schedule",I85)))</formula>
    </cfRule>
    <cfRule type="containsText" dxfId="1453" priority="1469" operator="containsText" text="Off Target">
      <formula>NOT(ISERROR(SEARCH("Off Target",I85)))</formula>
    </cfRule>
    <cfRule type="containsText" dxfId="1452" priority="1470" operator="containsText" text="In Danger of Falling Behind Target">
      <formula>NOT(ISERROR(SEARCH("In Danger of Falling Behind Target",I85)))</formula>
    </cfRule>
    <cfRule type="containsText" dxfId="1451" priority="1471" operator="containsText" text="On Track to be Achieved">
      <formula>NOT(ISERROR(SEARCH("On Track to be Achieved",I85)))</formula>
    </cfRule>
    <cfRule type="containsText" dxfId="1450" priority="1472" operator="containsText" text="Fully Achieved">
      <formula>NOT(ISERROR(SEARCH("Fully Achieved",I85)))</formula>
    </cfRule>
    <cfRule type="containsText" dxfId="1449" priority="1473" operator="containsText" text="Fully Achieved">
      <formula>NOT(ISERROR(SEARCH("Fully Achieved",I85)))</formula>
    </cfRule>
    <cfRule type="containsText" dxfId="1448" priority="1474" operator="containsText" text="Fully Achieved">
      <formula>NOT(ISERROR(SEARCH("Fully Achieved",I85)))</formula>
    </cfRule>
    <cfRule type="containsText" dxfId="1447" priority="1475" operator="containsText" text="Deferred">
      <formula>NOT(ISERROR(SEARCH("Deferred",I85)))</formula>
    </cfRule>
    <cfRule type="containsText" dxfId="1446" priority="1476" operator="containsText" text="Deleted">
      <formula>NOT(ISERROR(SEARCH("Deleted",I85)))</formula>
    </cfRule>
    <cfRule type="containsText" dxfId="1445" priority="1477" operator="containsText" text="In Danger of Falling Behind Target">
      <formula>NOT(ISERROR(SEARCH("In Danger of Falling Behind Target",I85)))</formula>
    </cfRule>
    <cfRule type="containsText" dxfId="1444" priority="1478" operator="containsText" text="Not yet due">
      <formula>NOT(ISERROR(SEARCH("Not yet due",I85)))</formula>
    </cfRule>
    <cfRule type="containsText" dxfId="1443" priority="1479" operator="containsText" text="Update not Provided">
      <formula>NOT(ISERROR(SEARCH("Update not Provided",I85)))</formula>
    </cfRule>
  </conditionalFormatting>
  <conditionalFormatting sqref="I87:I91">
    <cfRule type="containsText" dxfId="1442" priority="1408" operator="containsText" text="On track to be achieved">
      <formula>NOT(ISERROR(SEARCH("On track to be achieved",I87)))</formula>
    </cfRule>
    <cfRule type="containsText" dxfId="1441" priority="1409" operator="containsText" text="Deferred">
      <formula>NOT(ISERROR(SEARCH("Deferred",I87)))</formula>
    </cfRule>
    <cfRule type="containsText" dxfId="1440" priority="1410" operator="containsText" text="Deleted">
      <formula>NOT(ISERROR(SEARCH("Deleted",I87)))</formula>
    </cfRule>
    <cfRule type="containsText" dxfId="1439" priority="1411" operator="containsText" text="In Danger of Falling Behind Target">
      <formula>NOT(ISERROR(SEARCH("In Danger of Falling Behind Target",I87)))</formula>
    </cfRule>
    <cfRule type="containsText" dxfId="1438" priority="1412" operator="containsText" text="Not yet due">
      <formula>NOT(ISERROR(SEARCH("Not yet due",I87)))</formula>
    </cfRule>
    <cfRule type="containsText" dxfId="1437" priority="1413" operator="containsText" text="Update not Provided">
      <formula>NOT(ISERROR(SEARCH("Update not Provided",I87)))</formula>
    </cfRule>
    <cfRule type="containsText" dxfId="1436" priority="1414" operator="containsText" text="Not yet due">
      <formula>NOT(ISERROR(SEARCH("Not yet due",I87)))</formula>
    </cfRule>
    <cfRule type="containsText" dxfId="1435" priority="1415" operator="containsText" text="Completed Behind Schedule">
      <formula>NOT(ISERROR(SEARCH("Completed Behind Schedule",I87)))</formula>
    </cfRule>
    <cfRule type="containsText" dxfId="1434" priority="1416" operator="containsText" text="Off Target">
      <formula>NOT(ISERROR(SEARCH("Off Target",I87)))</formula>
    </cfRule>
    <cfRule type="containsText" dxfId="1433" priority="1417" operator="containsText" text="On Track to be Achieved">
      <formula>NOT(ISERROR(SEARCH("On Track to be Achieved",I87)))</formula>
    </cfRule>
    <cfRule type="containsText" dxfId="1432" priority="1418" operator="containsText" text="Fully Achieved">
      <formula>NOT(ISERROR(SEARCH("Fully Achieved",I87)))</formula>
    </cfRule>
    <cfRule type="containsText" dxfId="1431" priority="1419" operator="containsText" text="Not yet due">
      <formula>NOT(ISERROR(SEARCH("Not yet due",I87)))</formula>
    </cfRule>
    <cfRule type="containsText" dxfId="1430" priority="1420" operator="containsText" text="Not Yet Due">
      <formula>NOT(ISERROR(SEARCH("Not Yet Due",I87)))</formula>
    </cfRule>
    <cfRule type="containsText" dxfId="1429" priority="1421" operator="containsText" text="Deferred">
      <formula>NOT(ISERROR(SEARCH("Deferred",I87)))</formula>
    </cfRule>
    <cfRule type="containsText" dxfId="1428" priority="1422" operator="containsText" text="Deleted">
      <formula>NOT(ISERROR(SEARCH("Deleted",I87)))</formula>
    </cfRule>
    <cfRule type="containsText" dxfId="1427" priority="1423" operator="containsText" text="In Danger of Falling Behind Target">
      <formula>NOT(ISERROR(SEARCH("In Danger of Falling Behind Target",I87)))</formula>
    </cfRule>
    <cfRule type="containsText" dxfId="1426" priority="1424" operator="containsText" text="Not yet due">
      <formula>NOT(ISERROR(SEARCH("Not yet due",I87)))</formula>
    </cfRule>
    <cfRule type="containsText" dxfId="1425" priority="1425" operator="containsText" text="Completed Behind Schedule">
      <formula>NOT(ISERROR(SEARCH("Completed Behind Schedule",I87)))</formula>
    </cfRule>
    <cfRule type="containsText" dxfId="1424" priority="1426" operator="containsText" text="Off Target">
      <formula>NOT(ISERROR(SEARCH("Off Target",I87)))</formula>
    </cfRule>
    <cfRule type="containsText" dxfId="1423" priority="1427" operator="containsText" text="In Danger of Falling Behind Target">
      <formula>NOT(ISERROR(SEARCH("In Danger of Falling Behind Target",I87)))</formula>
    </cfRule>
    <cfRule type="containsText" dxfId="1422" priority="1428" operator="containsText" text="On Track to be Achieved">
      <formula>NOT(ISERROR(SEARCH("On Track to be Achieved",I87)))</formula>
    </cfRule>
    <cfRule type="containsText" dxfId="1421" priority="1429" operator="containsText" text="Fully Achieved">
      <formula>NOT(ISERROR(SEARCH("Fully Achieved",I87)))</formula>
    </cfRule>
    <cfRule type="containsText" dxfId="1420" priority="1430" operator="containsText" text="Update not Provided">
      <formula>NOT(ISERROR(SEARCH("Update not Provided",I87)))</formula>
    </cfRule>
    <cfRule type="containsText" dxfId="1419" priority="1431" operator="containsText" text="Not yet due">
      <formula>NOT(ISERROR(SEARCH("Not yet due",I87)))</formula>
    </cfRule>
    <cfRule type="containsText" dxfId="1418" priority="1432" operator="containsText" text="Completed Behind Schedule">
      <formula>NOT(ISERROR(SEARCH("Completed Behind Schedule",I87)))</formula>
    </cfRule>
    <cfRule type="containsText" dxfId="1417" priority="1433" operator="containsText" text="Off Target">
      <formula>NOT(ISERROR(SEARCH("Off Target",I87)))</formula>
    </cfRule>
    <cfRule type="containsText" dxfId="1416" priority="1434" operator="containsText" text="In Danger of Falling Behind Target">
      <formula>NOT(ISERROR(SEARCH("In Danger of Falling Behind Target",I87)))</formula>
    </cfRule>
    <cfRule type="containsText" dxfId="1415" priority="1435" operator="containsText" text="On Track to be Achieved">
      <formula>NOT(ISERROR(SEARCH("On Track to be Achieved",I87)))</formula>
    </cfRule>
    <cfRule type="containsText" dxfId="1414" priority="1436" operator="containsText" text="Fully Achieved">
      <formula>NOT(ISERROR(SEARCH("Fully Achieved",I87)))</formula>
    </cfRule>
    <cfRule type="containsText" dxfId="1413" priority="1437" operator="containsText" text="Fully Achieved">
      <formula>NOT(ISERROR(SEARCH("Fully Achieved",I87)))</formula>
    </cfRule>
    <cfRule type="containsText" dxfId="1412" priority="1438" operator="containsText" text="Fully Achieved">
      <formula>NOT(ISERROR(SEARCH("Fully Achieved",I87)))</formula>
    </cfRule>
    <cfRule type="containsText" dxfId="1411" priority="1439" operator="containsText" text="Deferred">
      <formula>NOT(ISERROR(SEARCH("Deferred",I87)))</formula>
    </cfRule>
    <cfRule type="containsText" dxfId="1410" priority="1440" operator="containsText" text="Deleted">
      <formula>NOT(ISERROR(SEARCH("Deleted",I87)))</formula>
    </cfRule>
    <cfRule type="containsText" dxfId="1409" priority="1441" operator="containsText" text="In Danger of Falling Behind Target">
      <formula>NOT(ISERROR(SEARCH("In Danger of Falling Behind Target",I87)))</formula>
    </cfRule>
    <cfRule type="containsText" dxfId="1408" priority="1442" operator="containsText" text="Not yet due">
      <formula>NOT(ISERROR(SEARCH("Not yet due",I87)))</formula>
    </cfRule>
    <cfRule type="containsText" dxfId="1407" priority="1443" operator="containsText" text="Update not Provided">
      <formula>NOT(ISERROR(SEARCH("Update not Provided",I87)))</formula>
    </cfRule>
  </conditionalFormatting>
  <conditionalFormatting sqref="I92:I94">
    <cfRule type="containsText" dxfId="1406" priority="1372" operator="containsText" text="On track to be achieved">
      <formula>NOT(ISERROR(SEARCH("On track to be achieved",I92)))</formula>
    </cfRule>
    <cfRule type="containsText" dxfId="1405" priority="1373" operator="containsText" text="Deferred">
      <formula>NOT(ISERROR(SEARCH("Deferred",I92)))</formula>
    </cfRule>
    <cfRule type="containsText" dxfId="1404" priority="1374" operator="containsText" text="Deleted">
      <formula>NOT(ISERROR(SEARCH("Deleted",I92)))</formula>
    </cfRule>
    <cfRule type="containsText" dxfId="1403" priority="1375" operator="containsText" text="In Danger of Falling Behind Target">
      <formula>NOT(ISERROR(SEARCH("In Danger of Falling Behind Target",I92)))</formula>
    </cfRule>
    <cfRule type="containsText" dxfId="1402" priority="1376" operator="containsText" text="Not yet due">
      <formula>NOT(ISERROR(SEARCH("Not yet due",I92)))</formula>
    </cfRule>
    <cfRule type="containsText" dxfId="1401" priority="1377" operator="containsText" text="Update not Provided">
      <formula>NOT(ISERROR(SEARCH("Update not Provided",I92)))</formula>
    </cfRule>
    <cfRule type="containsText" dxfId="1400" priority="1378" operator="containsText" text="Not yet due">
      <formula>NOT(ISERROR(SEARCH("Not yet due",I92)))</formula>
    </cfRule>
    <cfRule type="containsText" dxfId="1399" priority="1379" operator="containsText" text="Completed Behind Schedule">
      <formula>NOT(ISERROR(SEARCH("Completed Behind Schedule",I92)))</formula>
    </cfRule>
    <cfRule type="containsText" dxfId="1398" priority="1380" operator="containsText" text="Off Target">
      <formula>NOT(ISERROR(SEARCH("Off Target",I92)))</formula>
    </cfRule>
    <cfRule type="containsText" dxfId="1397" priority="1381" operator="containsText" text="On Track to be Achieved">
      <formula>NOT(ISERROR(SEARCH("On Track to be Achieved",I92)))</formula>
    </cfRule>
    <cfRule type="containsText" dxfId="1396" priority="1382" operator="containsText" text="Fully Achieved">
      <formula>NOT(ISERROR(SEARCH("Fully Achieved",I92)))</formula>
    </cfRule>
    <cfRule type="containsText" dxfId="1395" priority="1383" operator="containsText" text="Not yet due">
      <formula>NOT(ISERROR(SEARCH("Not yet due",I92)))</formula>
    </cfRule>
    <cfRule type="containsText" dxfId="1394" priority="1384" operator="containsText" text="Not Yet Due">
      <formula>NOT(ISERROR(SEARCH("Not Yet Due",I92)))</formula>
    </cfRule>
    <cfRule type="containsText" dxfId="1393" priority="1385" operator="containsText" text="Deferred">
      <formula>NOT(ISERROR(SEARCH("Deferred",I92)))</formula>
    </cfRule>
    <cfRule type="containsText" dxfId="1392" priority="1386" operator="containsText" text="Deleted">
      <formula>NOT(ISERROR(SEARCH("Deleted",I92)))</formula>
    </cfRule>
    <cfRule type="containsText" dxfId="1391" priority="1387" operator="containsText" text="In Danger of Falling Behind Target">
      <formula>NOT(ISERROR(SEARCH("In Danger of Falling Behind Target",I92)))</formula>
    </cfRule>
    <cfRule type="containsText" dxfId="1390" priority="1388" operator="containsText" text="Not yet due">
      <formula>NOT(ISERROR(SEARCH("Not yet due",I92)))</formula>
    </cfRule>
    <cfRule type="containsText" dxfId="1389" priority="1389" operator="containsText" text="Completed Behind Schedule">
      <formula>NOT(ISERROR(SEARCH("Completed Behind Schedule",I92)))</formula>
    </cfRule>
    <cfRule type="containsText" dxfId="1388" priority="1390" operator="containsText" text="Off Target">
      <formula>NOT(ISERROR(SEARCH("Off Target",I92)))</formula>
    </cfRule>
    <cfRule type="containsText" dxfId="1387" priority="1391" operator="containsText" text="In Danger of Falling Behind Target">
      <formula>NOT(ISERROR(SEARCH("In Danger of Falling Behind Target",I92)))</formula>
    </cfRule>
    <cfRule type="containsText" dxfId="1386" priority="1392" operator="containsText" text="On Track to be Achieved">
      <formula>NOT(ISERROR(SEARCH("On Track to be Achieved",I92)))</formula>
    </cfRule>
    <cfRule type="containsText" dxfId="1385" priority="1393" operator="containsText" text="Fully Achieved">
      <formula>NOT(ISERROR(SEARCH("Fully Achieved",I92)))</formula>
    </cfRule>
    <cfRule type="containsText" dxfId="1384" priority="1394" operator="containsText" text="Update not Provided">
      <formula>NOT(ISERROR(SEARCH("Update not Provided",I92)))</formula>
    </cfRule>
    <cfRule type="containsText" dxfId="1383" priority="1395" operator="containsText" text="Not yet due">
      <formula>NOT(ISERROR(SEARCH("Not yet due",I92)))</formula>
    </cfRule>
    <cfRule type="containsText" dxfId="1382" priority="1396" operator="containsText" text="Completed Behind Schedule">
      <formula>NOT(ISERROR(SEARCH("Completed Behind Schedule",I92)))</formula>
    </cfRule>
    <cfRule type="containsText" dxfId="1381" priority="1397" operator="containsText" text="Off Target">
      <formula>NOT(ISERROR(SEARCH("Off Target",I92)))</formula>
    </cfRule>
    <cfRule type="containsText" dxfId="1380" priority="1398" operator="containsText" text="In Danger of Falling Behind Target">
      <formula>NOT(ISERROR(SEARCH("In Danger of Falling Behind Target",I92)))</formula>
    </cfRule>
    <cfRule type="containsText" dxfId="1379" priority="1399" operator="containsText" text="On Track to be Achieved">
      <formula>NOT(ISERROR(SEARCH("On Track to be Achieved",I92)))</formula>
    </cfRule>
    <cfRule type="containsText" dxfId="1378" priority="1400" operator="containsText" text="Fully Achieved">
      <formula>NOT(ISERROR(SEARCH("Fully Achieved",I92)))</formula>
    </cfRule>
    <cfRule type="containsText" dxfId="1377" priority="1401" operator="containsText" text="Fully Achieved">
      <formula>NOT(ISERROR(SEARCH("Fully Achieved",I92)))</formula>
    </cfRule>
    <cfRule type="containsText" dxfId="1376" priority="1402" operator="containsText" text="Fully Achieved">
      <formula>NOT(ISERROR(SEARCH("Fully Achieved",I92)))</formula>
    </cfRule>
    <cfRule type="containsText" dxfId="1375" priority="1403" operator="containsText" text="Deferred">
      <formula>NOT(ISERROR(SEARCH("Deferred",I92)))</formula>
    </cfRule>
    <cfRule type="containsText" dxfId="1374" priority="1404" operator="containsText" text="Deleted">
      <formula>NOT(ISERROR(SEARCH("Deleted",I92)))</formula>
    </cfRule>
    <cfRule type="containsText" dxfId="1373" priority="1405" operator="containsText" text="In Danger of Falling Behind Target">
      <formula>NOT(ISERROR(SEARCH("In Danger of Falling Behind Target",I92)))</formula>
    </cfRule>
    <cfRule type="containsText" dxfId="1372" priority="1406" operator="containsText" text="Not yet due">
      <formula>NOT(ISERROR(SEARCH("Not yet due",I92)))</formula>
    </cfRule>
    <cfRule type="containsText" dxfId="1371" priority="1407" operator="containsText" text="Update not Provided">
      <formula>NOT(ISERROR(SEARCH("Update not Provided",I92)))</formula>
    </cfRule>
  </conditionalFormatting>
  <conditionalFormatting sqref="I95:I99">
    <cfRule type="containsText" dxfId="1370" priority="1336" operator="containsText" text="On track to be achieved">
      <formula>NOT(ISERROR(SEARCH("On track to be achieved",I95)))</formula>
    </cfRule>
    <cfRule type="containsText" dxfId="1369" priority="1337" operator="containsText" text="Deferred">
      <formula>NOT(ISERROR(SEARCH("Deferred",I95)))</formula>
    </cfRule>
    <cfRule type="containsText" dxfId="1368" priority="1338" operator="containsText" text="Deleted">
      <formula>NOT(ISERROR(SEARCH("Deleted",I95)))</formula>
    </cfRule>
    <cfRule type="containsText" dxfId="1367" priority="1339" operator="containsText" text="In Danger of Falling Behind Target">
      <formula>NOT(ISERROR(SEARCH("In Danger of Falling Behind Target",I95)))</formula>
    </cfRule>
    <cfRule type="containsText" dxfId="1366" priority="1340" operator="containsText" text="Not yet due">
      <formula>NOT(ISERROR(SEARCH("Not yet due",I95)))</formula>
    </cfRule>
    <cfRule type="containsText" dxfId="1365" priority="1341" operator="containsText" text="Update not Provided">
      <formula>NOT(ISERROR(SEARCH("Update not Provided",I95)))</formula>
    </cfRule>
    <cfRule type="containsText" dxfId="1364" priority="1342" operator="containsText" text="Not yet due">
      <formula>NOT(ISERROR(SEARCH("Not yet due",I95)))</formula>
    </cfRule>
    <cfRule type="containsText" dxfId="1363" priority="1343" operator="containsText" text="Completed Behind Schedule">
      <formula>NOT(ISERROR(SEARCH("Completed Behind Schedule",I95)))</formula>
    </cfRule>
    <cfRule type="containsText" dxfId="1362" priority="1344" operator="containsText" text="Off Target">
      <formula>NOT(ISERROR(SEARCH("Off Target",I95)))</formula>
    </cfRule>
    <cfRule type="containsText" dxfId="1361" priority="1345" operator="containsText" text="On Track to be Achieved">
      <formula>NOT(ISERROR(SEARCH("On Track to be Achieved",I95)))</formula>
    </cfRule>
    <cfRule type="containsText" dxfId="1360" priority="1346" operator="containsText" text="Fully Achieved">
      <formula>NOT(ISERROR(SEARCH("Fully Achieved",I95)))</formula>
    </cfRule>
    <cfRule type="containsText" dxfId="1359" priority="1347" operator="containsText" text="Not yet due">
      <formula>NOT(ISERROR(SEARCH("Not yet due",I95)))</formula>
    </cfRule>
    <cfRule type="containsText" dxfId="1358" priority="1348" operator="containsText" text="Not Yet Due">
      <formula>NOT(ISERROR(SEARCH("Not Yet Due",I95)))</formula>
    </cfRule>
    <cfRule type="containsText" dxfId="1357" priority="1349" operator="containsText" text="Deferred">
      <formula>NOT(ISERROR(SEARCH("Deferred",I95)))</formula>
    </cfRule>
    <cfRule type="containsText" dxfId="1356" priority="1350" operator="containsText" text="Deleted">
      <formula>NOT(ISERROR(SEARCH("Deleted",I95)))</formula>
    </cfRule>
    <cfRule type="containsText" dxfId="1355" priority="1351" operator="containsText" text="In Danger of Falling Behind Target">
      <formula>NOT(ISERROR(SEARCH("In Danger of Falling Behind Target",I95)))</formula>
    </cfRule>
    <cfRule type="containsText" dxfId="1354" priority="1352" operator="containsText" text="Not yet due">
      <formula>NOT(ISERROR(SEARCH("Not yet due",I95)))</formula>
    </cfRule>
    <cfRule type="containsText" dxfId="1353" priority="1353" operator="containsText" text="Completed Behind Schedule">
      <formula>NOT(ISERROR(SEARCH("Completed Behind Schedule",I95)))</formula>
    </cfRule>
    <cfRule type="containsText" dxfId="1352" priority="1354" operator="containsText" text="Off Target">
      <formula>NOT(ISERROR(SEARCH("Off Target",I95)))</formula>
    </cfRule>
    <cfRule type="containsText" dxfId="1351" priority="1355" operator="containsText" text="In Danger of Falling Behind Target">
      <formula>NOT(ISERROR(SEARCH("In Danger of Falling Behind Target",I95)))</formula>
    </cfRule>
    <cfRule type="containsText" dxfId="1350" priority="1356" operator="containsText" text="On Track to be Achieved">
      <formula>NOT(ISERROR(SEARCH("On Track to be Achieved",I95)))</formula>
    </cfRule>
    <cfRule type="containsText" dxfId="1349" priority="1357" operator="containsText" text="Fully Achieved">
      <formula>NOT(ISERROR(SEARCH("Fully Achieved",I95)))</formula>
    </cfRule>
    <cfRule type="containsText" dxfId="1348" priority="1358" operator="containsText" text="Update not Provided">
      <formula>NOT(ISERROR(SEARCH("Update not Provided",I95)))</formula>
    </cfRule>
    <cfRule type="containsText" dxfId="1347" priority="1359" operator="containsText" text="Not yet due">
      <formula>NOT(ISERROR(SEARCH("Not yet due",I95)))</formula>
    </cfRule>
    <cfRule type="containsText" dxfId="1346" priority="1360" operator="containsText" text="Completed Behind Schedule">
      <formula>NOT(ISERROR(SEARCH("Completed Behind Schedule",I95)))</formula>
    </cfRule>
    <cfRule type="containsText" dxfId="1345" priority="1361" operator="containsText" text="Off Target">
      <formula>NOT(ISERROR(SEARCH("Off Target",I95)))</formula>
    </cfRule>
    <cfRule type="containsText" dxfId="1344" priority="1362" operator="containsText" text="In Danger of Falling Behind Target">
      <formula>NOT(ISERROR(SEARCH("In Danger of Falling Behind Target",I95)))</formula>
    </cfRule>
    <cfRule type="containsText" dxfId="1343" priority="1363" operator="containsText" text="On Track to be Achieved">
      <formula>NOT(ISERROR(SEARCH("On Track to be Achieved",I95)))</formula>
    </cfRule>
    <cfRule type="containsText" dxfId="1342" priority="1364" operator="containsText" text="Fully Achieved">
      <formula>NOT(ISERROR(SEARCH("Fully Achieved",I95)))</formula>
    </cfRule>
    <cfRule type="containsText" dxfId="1341" priority="1365" operator="containsText" text="Fully Achieved">
      <formula>NOT(ISERROR(SEARCH("Fully Achieved",I95)))</formula>
    </cfRule>
    <cfRule type="containsText" dxfId="1340" priority="1366" operator="containsText" text="Fully Achieved">
      <formula>NOT(ISERROR(SEARCH("Fully Achieved",I95)))</formula>
    </cfRule>
    <cfRule type="containsText" dxfId="1339" priority="1367" operator="containsText" text="Deferred">
      <formula>NOT(ISERROR(SEARCH("Deferred",I95)))</formula>
    </cfRule>
    <cfRule type="containsText" dxfId="1338" priority="1368" operator="containsText" text="Deleted">
      <formula>NOT(ISERROR(SEARCH("Deleted",I95)))</formula>
    </cfRule>
    <cfRule type="containsText" dxfId="1337" priority="1369" operator="containsText" text="In Danger of Falling Behind Target">
      <formula>NOT(ISERROR(SEARCH("In Danger of Falling Behind Target",I95)))</formula>
    </cfRule>
    <cfRule type="containsText" dxfId="1336" priority="1370" operator="containsText" text="Not yet due">
      <formula>NOT(ISERROR(SEARCH("Not yet due",I95)))</formula>
    </cfRule>
    <cfRule type="containsText" dxfId="1335" priority="1371" operator="containsText" text="Update not Provided">
      <formula>NOT(ISERROR(SEARCH("Update not Provided",I95)))</formula>
    </cfRule>
  </conditionalFormatting>
  <conditionalFormatting sqref="I100:I101">
    <cfRule type="containsText" dxfId="1334" priority="1300" operator="containsText" text="On track to be achieved">
      <formula>NOT(ISERROR(SEARCH("On track to be achieved",I100)))</formula>
    </cfRule>
    <cfRule type="containsText" dxfId="1333" priority="1301" operator="containsText" text="Deferred">
      <formula>NOT(ISERROR(SEARCH("Deferred",I100)))</formula>
    </cfRule>
    <cfRule type="containsText" dxfId="1332" priority="1302" operator="containsText" text="Deleted">
      <formula>NOT(ISERROR(SEARCH("Deleted",I100)))</formula>
    </cfRule>
    <cfRule type="containsText" dxfId="1331" priority="1303" operator="containsText" text="In Danger of Falling Behind Target">
      <formula>NOT(ISERROR(SEARCH("In Danger of Falling Behind Target",I100)))</formula>
    </cfRule>
    <cfRule type="containsText" dxfId="1330" priority="1304" operator="containsText" text="Not yet due">
      <formula>NOT(ISERROR(SEARCH("Not yet due",I100)))</formula>
    </cfRule>
    <cfRule type="containsText" dxfId="1329" priority="1305" operator="containsText" text="Update not Provided">
      <formula>NOT(ISERROR(SEARCH("Update not Provided",I100)))</formula>
    </cfRule>
    <cfRule type="containsText" dxfId="1328" priority="1306" operator="containsText" text="Not yet due">
      <formula>NOT(ISERROR(SEARCH("Not yet due",I100)))</formula>
    </cfRule>
    <cfRule type="containsText" dxfId="1327" priority="1307" operator="containsText" text="Completed Behind Schedule">
      <formula>NOT(ISERROR(SEARCH("Completed Behind Schedule",I100)))</formula>
    </cfRule>
    <cfRule type="containsText" dxfId="1326" priority="1308" operator="containsText" text="Off Target">
      <formula>NOT(ISERROR(SEARCH("Off Target",I100)))</formula>
    </cfRule>
    <cfRule type="containsText" dxfId="1325" priority="1309" operator="containsText" text="On Track to be Achieved">
      <formula>NOT(ISERROR(SEARCH("On Track to be Achieved",I100)))</formula>
    </cfRule>
    <cfRule type="containsText" dxfId="1324" priority="1310" operator="containsText" text="Fully Achieved">
      <formula>NOT(ISERROR(SEARCH("Fully Achieved",I100)))</formula>
    </cfRule>
    <cfRule type="containsText" dxfId="1323" priority="1311" operator="containsText" text="Not yet due">
      <formula>NOT(ISERROR(SEARCH("Not yet due",I100)))</formula>
    </cfRule>
    <cfRule type="containsText" dxfId="1322" priority="1312" operator="containsText" text="Not Yet Due">
      <formula>NOT(ISERROR(SEARCH("Not Yet Due",I100)))</formula>
    </cfRule>
    <cfRule type="containsText" dxfId="1321" priority="1313" operator="containsText" text="Deferred">
      <formula>NOT(ISERROR(SEARCH("Deferred",I100)))</formula>
    </cfRule>
    <cfRule type="containsText" dxfId="1320" priority="1314" operator="containsText" text="Deleted">
      <formula>NOT(ISERROR(SEARCH("Deleted",I100)))</formula>
    </cfRule>
    <cfRule type="containsText" dxfId="1319" priority="1315" operator="containsText" text="In Danger of Falling Behind Target">
      <formula>NOT(ISERROR(SEARCH("In Danger of Falling Behind Target",I100)))</formula>
    </cfRule>
    <cfRule type="containsText" dxfId="1318" priority="1316" operator="containsText" text="Not yet due">
      <formula>NOT(ISERROR(SEARCH("Not yet due",I100)))</formula>
    </cfRule>
    <cfRule type="containsText" dxfId="1317" priority="1317" operator="containsText" text="Completed Behind Schedule">
      <formula>NOT(ISERROR(SEARCH("Completed Behind Schedule",I100)))</formula>
    </cfRule>
    <cfRule type="containsText" dxfId="1316" priority="1318" operator="containsText" text="Off Target">
      <formula>NOT(ISERROR(SEARCH("Off Target",I100)))</formula>
    </cfRule>
    <cfRule type="containsText" dxfId="1315" priority="1319" operator="containsText" text="In Danger of Falling Behind Target">
      <formula>NOT(ISERROR(SEARCH("In Danger of Falling Behind Target",I100)))</formula>
    </cfRule>
    <cfRule type="containsText" dxfId="1314" priority="1320" operator="containsText" text="On Track to be Achieved">
      <formula>NOT(ISERROR(SEARCH("On Track to be Achieved",I100)))</formula>
    </cfRule>
    <cfRule type="containsText" dxfId="1313" priority="1321" operator="containsText" text="Fully Achieved">
      <formula>NOT(ISERROR(SEARCH("Fully Achieved",I100)))</formula>
    </cfRule>
    <cfRule type="containsText" dxfId="1312" priority="1322" operator="containsText" text="Update not Provided">
      <formula>NOT(ISERROR(SEARCH("Update not Provided",I100)))</formula>
    </cfRule>
    <cfRule type="containsText" dxfId="1311" priority="1323" operator="containsText" text="Not yet due">
      <formula>NOT(ISERROR(SEARCH("Not yet due",I100)))</formula>
    </cfRule>
    <cfRule type="containsText" dxfId="1310" priority="1324" operator="containsText" text="Completed Behind Schedule">
      <formula>NOT(ISERROR(SEARCH("Completed Behind Schedule",I100)))</formula>
    </cfRule>
    <cfRule type="containsText" dxfId="1309" priority="1325" operator="containsText" text="Off Target">
      <formula>NOT(ISERROR(SEARCH("Off Target",I100)))</formula>
    </cfRule>
    <cfRule type="containsText" dxfId="1308" priority="1326" operator="containsText" text="In Danger of Falling Behind Target">
      <formula>NOT(ISERROR(SEARCH("In Danger of Falling Behind Target",I100)))</formula>
    </cfRule>
    <cfRule type="containsText" dxfId="1307" priority="1327" operator="containsText" text="On Track to be Achieved">
      <formula>NOT(ISERROR(SEARCH("On Track to be Achieved",I100)))</formula>
    </cfRule>
    <cfRule type="containsText" dxfId="1306" priority="1328" operator="containsText" text="Fully Achieved">
      <formula>NOT(ISERROR(SEARCH("Fully Achieved",I100)))</formula>
    </cfRule>
    <cfRule type="containsText" dxfId="1305" priority="1329" operator="containsText" text="Fully Achieved">
      <formula>NOT(ISERROR(SEARCH("Fully Achieved",I100)))</formula>
    </cfRule>
    <cfRule type="containsText" dxfId="1304" priority="1330" operator="containsText" text="Fully Achieved">
      <formula>NOT(ISERROR(SEARCH("Fully Achieved",I100)))</formula>
    </cfRule>
    <cfRule type="containsText" dxfId="1303" priority="1331" operator="containsText" text="Deferred">
      <formula>NOT(ISERROR(SEARCH("Deferred",I100)))</formula>
    </cfRule>
    <cfRule type="containsText" dxfId="1302" priority="1332" operator="containsText" text="Deleted">
      <formula>NOT(ISERROR(SEARCH("Deleted",I100)))</formula>
    </cfRule>
    <cfRule type="containsText" dxfId="1301" priority="1333" operator="containsText" text="In Danger of Falling Behind Target">
      <formula>NOT(ISERROR(SEARCH("In Danger of Falling Behind Target",I100)))</formula>
    </cfRule>
    <cfRule type="containsText" dxfId="1300" priority="1334" operator="containsText" text="Not yet due">
      <formula>NOT(ISERROR(SEARCH("Not yet due",I100)))</formula>
    </cfRule>
    <cfRule type="containsText" dxfId="1299" priority="1335" operator="containsText" text="Update not Provided">
      <formula>NOT(ISERROR(SEARCH("Update not Provided",I100)))</formula>
    </cfRule>
  </conditionalFormatting>
  <conditionalFormatting sqref="I102:I112">
    <cfRule type="containsText" dxfId="1298" priority="1264" operator="containsText" text="On track to be achieved">
      <formula>NOT(ISERROR(SEARCH("On track to be achieved",I102)))</formula>
    </cfRule>
    <cfRule type="containsText" dxfId="1297" priority="1265" operator="containsText" text="Deferred">
      <formula>NOT(ISERROR(SEARCH("Deferred",I102)))</formula>
    </cfRule>
    <cfRule type="containsText" dxfId="1296" priority="1266" operator="containsText" text="Deleted">
      <formula>NOT(ISERROR(SEARCH("Deleted",I102)))</formula>
    </cfRule>
    <cfRule type="containsText" dxfId="1295" priority="1267" operator="containsText" text="In Danger of Falling Behind Target">
      <formula>NOT(ISERROR(SEARCH("In Danger of Falling Behind Target",I102)))</formula>
    </cfRule>
    <cfRule type="containsText" dxfId="1294" priority="1268" operator="containsText" text="Not yet due">
      <formula>NOT(ISERROR(SEARCH("Not yet due",I102)))</formula>
    </cfRule>
    <cfRule type="containsText" dxfId="1293" priority="1269" operator="containsText" text="Update not Provided">
      <formula>NOT(ISERROR(SEARCH("Update not Provided",I102)))</formula>
    </cfRule>
    <cfRule type="containsText" dxfId="1292" priority="1270" operator="containsText" text="Not yet due">
      <formula>NOT(ISERROR(SEARCH("Not yet due",I102)))</formula>
    </cfRule>
    <cfRule type="containsText" dxfId="1291" priority="1271" operator="containsText" text="Completed Behind Schedule">
      <formula>NOT(ISERROR(SEARCH("Completed Behind Schedule",I102)))</formula>
    </cfRule>
    <cfRule type="containsText" dxfId="1290" priority="1272" operator="containsText" text="Off Target">
      <formula>NOT(ISERROR(SEARCH("Off Target",I102)))</formula>
    </cfRule>
    <cfRule type="containsText" dxfId="1289" priority="1273" operator="containsText" text="On Track to be Achieved">
      <formula>NOT(ISERROR(SEARCH("On Track to be Achieved",I102)))</formula>
    </cfRule>
    <cfRule type="containsText" dxfId="1288" priority="1274" operator="containsText" text="Fully Achieved">
      <formula>NOT(ISERROR(SEARCH("Fully Achieved",I102)))</formula>
    </cfRule>
    <cfRule type="containsText" dxfId="1287" priority="1275" operator="containsText" text="Not yet due">
      <formula>NOT(ISERROR(SEARCH("Not yet due",I102)))</formula>
    </cfRule>
    <cfRule type="containsText" dxfId="1286" priority="1276" operator="containsText" text="Not Yet Due">
      <formula>NOT(ISERROR(SEARCH("Not Yet Due",I102)))</formula>
    </cfRule>
    <cfRule type="containsText" dxfId="1285" priority="1277" operator="containsText" text="Deferred">
      <formula>NOT(ISERROR(SEARCH("Deferred",I102)))</formula>
    </cfRule>
    <cfRule type="containsText" dxfId="1284" priority="1278" operator="containsText" text="Deleted">
      <formula>NOT(ISERROR(SEARCH("Deleted",I102)))</formula>
    </cfRule>
    <cfRule type="containsText" dxfId="1283" priority="1279" operator="containsText" text="In Danger of Falling Behind Target">
      <formula>NOT(ISERROR(SEARCH("In Danger of Falling Behind Target",I102)))</formula>
    </cfRule>
    <cfRule type="containsText" dxfId="1282" priority="1280" operator="containsText" text="Not yet due">
      <formula>NOT(ISERROR(SEARCH("Not yet due",I102)))</formula>
    </cfRule>
    <cfRule type="containsText" dxfId="1281" priority="1281" operator="containsText" text="Completed Behind Schedule">
      <formula>NOT(ISERROR(SEARCH("Completed Behind Schedule",I102)))</formula>
    </cfRule>
    <cfRule type="containsText" dxfId="1280" priority="1282" operator="containsText" text="Off Target">
      <formula>NOT(ISERROR(SEARCH("Off Target",I102)))</formula>
    </cfRule>
    <cfRule type="containsText" dxfId="1279" priority="1283" operator="containsText" text="In Danger of Falling Behind Target">
      <formula>NOT(ISERROR(SEARCH("In Danger of Falling Behind Target",I102)))</formula>
    </cfRule>
    <cfRule type="containsText" dxfId="1278" priority="1284" operator="containsText" text="On Track to be Achieved">
      <formula>NOT(ISERROR(SEARCH("On Track to be Achieved",I102)))</formula>
    </cfRule>
    <cfRule type="containsText" dxfId="1277" priority="1285" operator="containsText" text="Fully Achieved">
      <formula>NOT(ISERROR(SEARCH("Fully Achieved",I102)))</formula>
    </cfRule>
    <cfRule type="containsText" dxfId="1276" priority="1286" operator="containsText" text="Update not Provided">
      <formula>NOT(ISERROR(SEARCH("Update not Provided",I102)))</formula>
    </cfRule>
    <cfRule type="containsText" dxfId="1275" priority="1287" operator="containsText" text="Not yet due">
      <formula>NOT(ISERROR(SEARCH("Not yet due",I102)))</formula>
    </cfRule>
    <cfRule type="containsText" dxfId="1274" priority="1288" operator="containsText" text="Completed Behind Schedule">
      <formula>NOT(ISERROR(SEARCH("Completed Behind Schedule",I102)))</formula>
    </cfRule>
    <cfRule type="containsText" dxfId="1273" priority="1289" operator="containsText" text="Off Target">
      <formula>NOT(ISERROR(SEARCH("Off Target",I102)))</formula>
    </cfRule>
    <cfRule type="containsText" dxfId="1272" priority="1290" operator="containsText" text="In Danger of Falling Behind Target">
      <formula>NOT(ISERROR(SEARCH("In Danger of Falling Behind Target",I102)))</formula>
    </cfRule>
    <cfRule type="containsText" dxfId="1271" priority="1291" operator="containsText" text="On Track to be Achieved">
      <formula>NOT(ISERROR(SEARCH("On Track to be Achieved",I102)))</formula>
    </cfRule>
    <cfRule type="containsText" dxfId="1270" priority="1292" operator="containsText" text="Fully Achieved">
      <formula>NOT(ISERROR(SEARCH("Fully Achieved",I102)))</formula>
    </cfRule>
    <cfRule type="containsText" dxfId="1269" priority="1293" operator="containsText" text="Fully Achieved">
      <formula>NOT(ISERROR(SEARCH("Fully Achieved",I102)))</formula>
    </cfRule>
    <cfRule type="containsText" dxfId="1268" priority="1294" operator="containsText" text="Fully Achieved">
      <formula>NOT(ISERROR(SEARCH("Fully Achieved",I102)))</formula>
    </cfRule>
    <cfRule type="containsText" dxfId="1267" priority="1295" operator="containsText" text="Deferred">
      <formula>NOT(ISERROR(SEARCH("Deferred",I102)))</formula>
    </cfRule>
    <cfRule type="containsText" dxfId="1266" priority="1296" operator="containsText" text="Deleted">
      <formula>NOT(ISERROR(SEARCH("Deleted",I102)))</formula>
    </cfRule>
    <cfRule type="containsText" dxfId="1265" priority="1297" operator="containsText" text="In Danger of Falling Behind Target">
      <formula>NOT(ISERROR(SEARCH("In Danger of Falling Behind Target",I102)))</formula>
    </cfRule>
    <cfRule type="containsText" dxfId="1264" priority="1298" operator="containsText" text="Not yet due">
      <formula>NOT(ISERROR(SEARCH("Not yet due",I102)))</formula>
    </cfRule>
    <cfRule type="containsText" dxfId="1263" priority="1299" operator="containsText" text="Update not Provided">
      <formula>NOT(ISERROR(SEARCH("Update not Provided",I102)))</formula>
    </cfRule>
  </conditionalFormatting>
  <conditionalFormatting sqref="I114:I115">
    <cfRule type="containsText" dxfId="1262" priority="1228" operator="containsText" text="On track to be achieved">
      <formula>NOT(ISERROR(SEARCH("On track to be achieved",I114)))</formula>
    </cfRule>
    <cfRule type="containsText" dxfId="1261" priority="1229" operator="containsText" text="Deferred">
      <formula>NOT(ISERROR(SEARCH("Deferred",I114)))</formula>
    </cfRule>
    <cfRule type="containsText" dxfId="1260" priority="1230" operator="containsText" text="Deleted">
      <formula>NOT(ISERROR(SEARCH("Deleted",I114)))</formula>
    </cfRule>
    <cfRule type="containsText" dxfId="1259" priority="1231" operator="containsText" text="In Danger of Falling Behind Target">
      <formula>NOT(ISERROR(SEARCH("In Danger of Falling Behind Target",I114)))</formula>
    </cfRule>
    <cfRule type="containsText" dxfId="1258" priority="1232" operator="containsText" text="Not yet due">
      <formula>NOT(ISERROR(SEARCH("Not yet due",I114)))</formula>
    </cfRule>
    <cfRule type="containsText" dxfId="1257" priority="1233" operator="containsText" text="Update not Provided">
      <formula>NOT(ISERROR(SEARCH("Update not Provided",I114)))</formula>
    </cfRule>
    <cfRule type="containsText" dxfId="1256" priority="1234" operator="containsText" text="Not yet due">
      <formula>NOT(ISERROR(SEARCH("Not yet due",I114)))</formula>
    </cfRule>
    <cfRule type="containsText" dxfId="1255" priority="1235" operator="containsText" text="Completed Behind Schedule">
      <formula>NOT(ISERROR(SEARCH("Completed Behind Schedule",I114)))</formula>
    </cfRule>
    <cfRule type="containsText" dxfId="1254" priority="1236" operator="containsText" text="Off Target">
      <formula>NOT(ISERROR(SEARCH("Off Target",I114)))</formula>
    </cfRule>
    <cfRule type="containsText" dxfId="1253" priority="1237" operator="containsText" text="On Track to be Achieved">
      <formula>NOT(ISERROR(SEARCH("On Track to be Achieved",I114)))</formula>
    </cfRule>
    <cfRule type="containsText" dxfId="1252" priority="1238" operator="containsText" text="Fully Achieved">
      <formula>NOT(ISERROR(SEARCH("Fully Achieved",I114)))</formula>
    </cfRule>
    <cfRule type="containsText" dxfId="1251" priority="1239" operator="containsText" text="Not yet due">
      <formula>NOT(ISERROR(SEARCH("Not yet due",I114)))</formula>
    </cfRule>
    <cfRule type="containsText" dxfId="1250" priority="1240" operator="containsText" text="Not Yet Due">
      <formula>NOT(ISERROR(SEARCH("Not Yet Due",I114)))</formula>
    </cfRule>
    <cfRule type="containsText" dxfId="1249" priority="1241" operator="containsText" text="Deferred">
      <formula>NOT(ISERROR(SEARCH("Deferred",I114)))</formula>
    </cfRule>
    <cfRule type="containsText" dxfId="1248" priority="1242" operator="containsText" text="Deleted">
      <formula>NOT(ISERROR(SEARCH("Deleted",I114)))</formula>
    </cfRule>
    <cfRule type="containsText" dxfId="1247" priority="1243" operator="containsText" text="In Danger of Falling Behind Target">
      <formula>NOT(ISERROR(SEARCH("In Danger of Falling Behind Target",I114)))</formula>
    </cfRule>
    <cfRule type="containsText" dxfId="1246" priority="1244" operator="containsText" text="Not yet due">
      <formula>NOT(ISERROR(SEARCH("Not yet due",I114)))</formula>
    </cfRule>
    <cfRule type="containsText" dxfId="1245" priority="1245" operator="containsText" text="Completed Behind Schedule">
      <formula>NOT(ISERROR(SEARCH("Completed Behind Schedule",I114)))</formula>
    </cfRule>
    <cfRule type="containsText" dxfId="1244" priority="1246" operator="containsText" text="Off Target">
      <formula>NOT(ISERROR(SEARCH("Off Target",I114)))</formula>
    </cfRule>
    <cfRule type="containsText" dxfId="1243" priority="1247" operator="containsText" text="In Danger of Falling Behind Target">
      <formula>NOT(ISERROR(SEARCH("In Danger of Falling Behind Target",I114)))</formula>
    </cfRule>
    <cfRule type="containsText" dxfId="1242" priority="1248" operator="containsText" text="On Track to be Achieved">
      <formula>NOT(ISERROR(SEARCH("On Track to be Achieved",I114)))</formula>
    </cfRule>
    <cfRule type="containsText" dxfId="1241" priority="1249" operator="containsText" text="Fully Achieved">
      <formula>NOT(ISERROR(SEARCH("Fully Achieved",I114)))</formula>
    </cfRule>
    <cfRule type="containsText" dxfId="1240" priority="1250" operator="containsText" text="Update not Provided">
      <formula>NOT(ISERROR(SEARCH("Update not Provided",I114)))</formula>
    </cfRule>
    <cfRule type="containsText" dxfId="1239" priority="1251" operator="containsText" text="Not yet due">
      <formula>NOT(ISERROR(SEARCH("Not yet due",I114)))</formula>
    </cfRule>
    <cfRule type="containsText" dxfId="1238" priority="1252" operator="containsText" text="Completed Behind Schedule">
      <formula>NOT(ISERROR(SEARCH("Completed Behind Schedule",I114)))</formula>
    </cfRule>
    <cfRule type="containsText" dxfId="1237" priority="1253" operator="containsText" text="Off Target">
      <formula>NOT(ISERROR(SEARCH("Off Target",I114)))</formula>
    </cfRule>
    <cfRule type="containsText" dxfId="1236" priority="1254" operator="containsText" text="In Danger of Falling Behind Target">
      <formula>NOT(ISERROR(SEARCH("In Danger of Falling Behind Target",I114)))</formula>
    </cfRule>
    <cfRule type="containsText" dxfId="1235" priority="1255" operator="containsText" text="On Track to be Achieved">
      <formula>NOT(ISERROR(SEARCH("On Track to be Achieved",I114)))</formula>
    </cfRule>
    <cfRule type="containsText" dxfId="1234" priority="1256" operator="containsText" text="Fully Achieved">
      <formula>NOT(ISERROR(SEARCH("Fully Achieved",I114)))</formula>
    </cfRule>
    <cfRule type="containsText" dxfId="1233" priority="1257" operator="containsText" text="Fully Achieved">
      <formula>NOT(ISERROR(SEARCH("Fully Achieved",I114)))</formula>
    </cfRule>
    <cfRule type="containsText" dxfId="1232" priority="1258" operator="containsText" text="Fully Achieved">
      <formula>NOT(ISERROR(SEARCH("Fully Achieved",I114)))</formula>
    </cfRule>
    <cfRule type="containsText" dxfId="1231" priority="1259" operator="containsText" text="Deferred">
      <formula>NOT(ISERROR(SEARCH("Deferred",I114)))</formula>
    </cfRule>
    <cfRule type="containsText" dxfId="1230" priority="1260" operator="containsText" text="Deleted">
      <formula>NOT(ISERROR(SEARCH("Deleted",I114)))</formula>
    </cfRule>
    <cfRule type="containsText" dxfId="1229" priority="1261" operator="containsText" text="In Danger of Falling Behind Target">
      <formula>NOT(ISERROR(SEARCH("In Danger of Falling Behind Target",I114)))</formula>
    </cfRule>
    <cfRule type="containsText" dxfId="1228" priority="1262" operator="containsText" text="Not yet due">
      <formula>NOT(ISERROR(SEARCH("Not yet due",I114)))</formula>
    </cfRule>
    <cfRule type="containsText" dxfId="1227" priority="1263" operator="containsText" text="Update not Provided">
      <formula>NOT(ISERROR(SEARCH("Update not Provided",I114)))</formula>
    </cfRule>
  </conditionalFormatting>
  <conditionalFormatting sqref="I117:I122">
    <cfRule type="containsText" dxfId="1226" priority="1192" operator="containsText" text="On track to be achieved">
      <formula>NOT(ISERROR(SEARCH("On track to be achieved",I117)))</formula>
    </cfRule>
    <cfRule type="containsText" dxfId="1225" priority="1193" operator="containsText" text="Deferred">
      <formula>NOT(ISERROR(SEARCH("Deferred",I117)))</formula>
    </cfRule>
    <cfRule type="containsText" dxfId="1224" priority="1194" operator="containsText" text="Deleted">
      <formula>NOT(ISERROR(SEARCH("Deleted",I117)))</formula>
    </cfRule>
    <cfRule type="containsText" dxfId="1223" priority="1195" operator="containsText" text="In Danger of Falling Behind Target">
      <formula>NOT(ISERROR(SEARCH("In Danger of Falling Behind Target",I117)))</formula>
    </cfRule>
    <cfRule type="containsText" dxfId="1222" priority="1196" operator="containsText" text="Not yet due">
      <formula>NOT(ISERROR(SEARCH("Not yet due",I117)))</formula>
    </cfRule>
    <cfRule type="containsText" dxfId="1221" priority="1197" operator="containsText" text="Update not Provided">
      <formula>NOT(ISERROR(SEARCH("Update not Provided",I117)))</formula>
    </cfRule>
    <cfRule type="containsText" dxfId="1220" priority="1198" operator="containsText" text="Not yet due">
      <formula>NOT(ISERROR(SEARCH("Not yet due",I117)))</formula>
    </cfRule>
    <cfRule type="containsText" dxfId="1219" priority="1199" operator="containsText" text="Completed Behind Schedule">
      <formula>NOT(ISERROR(SEARCH("Completed Behind Schedule",I117)))</formula>
    </cfRule>
    <cfRule type="containsText" dxfId="1218" priority="1200" operator="containsText" text="Off Target">
      <formula>NOT(ISERROR(SEARCH("Off Target",I117)))</formula>
    </cfRule>
    <cfRule type="containsText" dxfId="1217" priority="1201" operator="containsText" text="On Track to be Achieved">
      <formula>NOT(ISERROR(SEARCH("On Track to be Achieved",I117)))</formula>
    </cfRule>
    <cfRule type="containsText" dxfId="1216" priority="1202" operator="containsText" text="Fully Achieved">
      <formula>NOT(ISERROR(SEARCH("Fully Achieved",I117)))</formula>
    </cfRule>
    <cfRule type="containsText" dxfId="1215" priority="1203" operator="containsText" text="Not yet due">
      <formula>NOT(ISERROR(SEARCH("Not yet due",I117)))</formula>
    </cfRule>
    <cfRule type="containsText" dxfId="1214" priority="1204" operator="containsText" text="Not Yet Due">
      <formula>NOT(ISERROR(SEARCH("Not Yet Due",I117)))</formula>
    </cfRule>
    <cfRule type="containsText" dxfId="1213" priority="1205" operator="containsText" text="Deferred">
      <formula>NOT(ISERROR(SEARCH("Deferred",I117)))</formula>
    </cfRule>
    <cfRule type="containsText" dxfId="1212" priority="1206" operator="containsText" text="Deleted">
      <formula>NOT(ISERROR(SEARCH("Deleted",I117)))</formula>
    </cfRule>
    <cfRule type="containsText" dxfId="1211" priority="1207" operator="containsText" text="In Danger of Falling Behind Target">
      <formula>NOT(ISERROR(SEARCH("In Danger of Falling Behind Target",I117)))</formula>
    </cfRule>
    <cfRule type="containsText" dxfId="1210" priority="1208" operator="containsText" text="Not yet due">
      <formula>NOT(ISERROR(SEARCH("Not yet due",I117)))</formula>
    </cfRule>
    <cfRule type="containsText" dxfId="1209" priority="1209" operator="containsText" text="Completed Behind Schedule">
      <formula>NOT(ISERROR(SEARCH("Completed Behind Schedule",I117)))</formula>
    </cfRule>
    <cfRule type="containsText" dxfId="1208" priority="1210" operator="containsText" text="Off Target">
      <formula>NOT(ISERROR(SEARCH("Off Target",I117)))</formula>
    </cfRule>
    <cfRule type="containsText" dxfId="1207" priority="1211" operator="containsText" text="In Danger of Falling Behind Target">
      <formula>NOT(ISERROR(SEARCH("In Danger of Falling Behind Target",I117)))</formula>
    </cfRule>
    <cfRule type="containsText" dxfId="1206" priority="1212" operator="containsText" text="On Track to be Achieved">
      <formula>NOT(ISERROR(SEARCH("On Track to be Achieved",I117)))</formula>
    </cfRule>
    <cfRule type="containsText" dxfId="1205" priority="1213" operator="containsText" text="Fully Achieved">
      <formula>NOT(ISERROR(SEARCH("Fully Achieved",I117)))</formula>
    </cfRule>
    <cfRule type="containsText" dxfId="1204" priority="1214" operator="containsText" text="Update not Provided">
      <formula>NOT(ISERROR(SEARCH("Update not Provided",I117)))</formula>
    </cfRule>
    <cfRule type="containsText" dxfId="1203" priority="1215" operator="containsText" text="Not yet due">
      <formula>NOT(ISERROR(SEARCH("Not yet due",I117)))</formula>
    </cfRule>
    <cfRule type="containsText" dxfId="1202" priority="1216" operator="containsText" text="Completed Behind Schedule">
      <formula>NOT(ISERROR(SEARCH("Completed Behind Schedule",I117)))</formula>
    </cfRule>
    <cfRule type="containsText" dxfId="1201" priority="1217" operator="containsText" text="Off Target">
      <formula>NOT(ISERROR(SEARCH("Off Target",I117)))</formula>
    </cfRule>
    <cfRule type="containsText" dxfId="1200" priority="1218" operator="containsText" text="In Danger of Falling Behind Target">
      <formula>NOT(ISERROR(SEARCH("In Danger of Falling Behind Target",I117)))</formula>
    </cfRule>
    <cfRule type="containsText" dxfId="1199" priority="1219" operator="containsText" text="On Track to be Achieved">
      <formula>NOT(ISERROR(SEARCH("On Track to be Achieved",I117)))</formula>
    </cfRule>
    <cfRule type="containsText" dxfId="1198" priority="1220" operator="containsText" text="Fully Achieved">
      <formula>NOT(ISERROR(SEARCH("Fully Achieved",I117)))</formula>
    </cfRule>
    <cfRule type="containsText" dxfId="1197" priority="1221" operator="containsText" text="Fully Achieved">
      <formula>NOT(ISERROR(SEARCH("Fully Achieved",I117)))</formula>
    </cfRule>
    <cfRule type="containsText" dxfId="1196" priority="1222" operator="containsText" text="Fully Achieved">
      <formula>NOT(ISERROR(SEARCH("Fully Achieved",I117)))</formula>
    </cfRule>
    <cfRule type="containsText" dxfId="1195" priority="1223" operator="containsText" text="Deferred">
      <formula>NOT(ISERROR(SEARCH("Deferred",I117)))</formula>
    </cfRule>
    <cfRule type="containsText" dxfId="1194" priority="1224" operator="containsText" text="Deleted">
      <formula>NOT(ISERROR(SEARCH("Deleted",I117)))</formula>
    </cfRule>
    <cfRule type="containsText" dxfId="1193" priority="1225" operator="containsText" text="In Danger of Falling Behind Target">
      <formula>NOT(ISERROR(SEARCH("In Danger of Falling Behind Target",I117)))</formula>
    </cfRule>
    <cfRule type="containsText" dxfId="1192" priority="1226" operator="containsText" text="Not yet due">
      <formula>NOT(ISERROR(SEARCH("Not yet due",I117)))</formula>
    </cfRule>
    <cfRule type="containsText" dxfId="1191" priority="1227" operator="containsText" text="Update not Provided">
      <formula>NOT(ISERROR(SEARCH("Update not Provided",I117)))</formula>
    </cfRule>
  </conditionalFormatting>
  <conditionalFormatting sqref="J4:J127">
    <cfRule type="containsText" dxfId="1190" priority="1189" operator="containsText" text="reasonable tolerance">
      <formula>NOT(ISERROR(SEARCH("reasonable tolerance",J4)))</formula>
    </cfRule>
    <cfRule type="containsText" dxfId="1189" priority="1190" operator="containsText" text="significantly after">
      <formula>NOT(ISERROR(SEARCH("significantly after",J4)))</formula>
    </cfRule>
    <cfRule type="containsText" dxfId="1188" priority="1191" operator="containsText" text="10% tolerance">
      <formula>NOT(ISERROR(SEARCH("10% tolerance",J4)))</formula>
    </cfRule>
  </conditionalFormatting>
  <conditionalFormatting sqref="E5:E7">
    <cfRule type="containsText" dxfId="1187" priority="1153" operator="containsText" text="On track to be achieved">
      <formula>NOT(ISERROR(SEARCH("On track to be achieved",E5)))</formula>
    </cfRule>
    <cfRule type="containsText" dxfId="1186" priority="1154" operator="containsText" text="Deferred">
      <formula>NOT(ISERROR(SEARCH("Deferred",E5)))</formula>
    </cfRule>
    <cfRule type="containsText" dxfId="1185" priority="1155" operator="containsText" text="Deleted">
      <formula>NOT(ISERROR(SEARCH("Deleted",E5)))</formula>
    </cfRule>
    <cfRule type="containsText" dxfId="1184" priority="1156" operator="containsText" text="In Danger of Falling Behind Target">
      <formula>NOT(ISERROR(SEARCH("In Danger of Falling Behind Target",E5)))</formula>
    </cfRule>
    <cfRule type="containsText" dxfId="1183" priority="1157" operator="containsText" text="Not yet due">
      <formula>NOT(ISERROR(SEARCH("Not yet due",E5)))</formula>
    </cfRule>
    <cfRule type="containsText" dxfId="1182" priority="1158" operator="containsText" text="Update not Provided">
      <formula>NOT(ISERROR(SEARCH("Update not Provided",E5)))</formula>
    </cfRule>
    <cfRule type="containsText" dxfId="1181" priority="1159" operator="containsText" text="Not yet due">
      <formula>NOT(ISERROR(SEARCH("Not yet due",E5)))</formula>
    </cfRule>
    <cfRule type="containsText" dxfId="1180" priority="1160" operator="containsText" text="Completed Behind Schedule">
      <formula>NOT(ISERROR(SEARCH("Completed Behind Schedule",E5)))</formula>
    </cfRule>
    <cfRule type="containsText" dxfId="1179" priority="1161" operator="containsText" text="Off Target">
      <formula>NOT(ISERROR(SEARCH("Off Target",E5)))</formula>
    </cfRule>
    <cfRule type="containsText" dxfId="1178" priority="1162" operator="containsText" text="On Track to be Achieved">
      <formula>NOT(ISERROR(SEARCH("On Track to be Achieved",E5)))</formula>
    </cfRule>
    <cfRule type="containsText" dxfId="1177" priority="1163" operator="containsText" text="Fully Achieved">
      <formula>NOT(ISERROR(SEARCH("Fully Achieved",E5)))</formula>
    </cfRule>
    <cfRule type="containsText" dxfId="1176" priority="1164" operator="containsText" text="Not yet due">
      <formula>NOT(ISERROR(SEARCH("Not yet due",E5)))</formula>
    </cfRule>
    <cfRule type="containsText" dxfId="1175" priority="1165" operator="containsText" text="Not Yet Due">
      <formula>NOT(ISERROR(SEARCH("Not Yet Due",E5)))</formula>
    </cfRule>
    <cfRule type="containsText" dxfId="1174" priority="1166" operator="containsText" text="Deferred">
      <formula>NOT(ISERROR(SEARCH("Deferred",E5)))</formula>
    </cfRule>
    <cfRule type="containsText" dxfId="1173" priority="1167" operator="containsText" text="Deleted">
      <formula>NOT(ISERROR(SEARCH("Deleted",E5)))</formula>
    </cfRule>
    <cfRule type="containsText" dxfId="1172" priority="1168" operator="containsText" text="In Danger of Falling Behind Target">
      <formula>NOT(ISERROR(SEARCH("In Danger of Falling Behind Target",E5)))</formula>
    </cfRule>
    <cfRule type="containsText" dxfId="1171" priority="1169" operator="containsText" text="Not yet due">
      <formula>NOT(ISERROR(SEARCH("Not yet due",E5)))</formula>
    </cfRule>
    <cfRule type="containsText" dxfId="1170" priority="1170" operator="containsText" text="Completed Behind Schedule">
      <formula>NOT(ISERROR(SEARCH("Completed Behind Schedule",E5)))</formula>
    </cfRule>
    <cfRule type="containsText" dxfId="1169" priority="1171" operator="containsText" text="Off Target">
      <formula>NOT(ISERROR(SEARCH("Off Target",E5)))</formula>
    </cfRule>
    <cfRule type="containsText" dxfId="1168" priority="1172" operator="containsText" text="In Danger of Falling Behind Target">
      <formula>NOT(ISERROR(SEARCH("In Danger of Falling Behind Target",E5)))</formula>
    </cfRule>
    <cfRule type="containsText" dxfId="1167" priority="1173" operator="containsText" text="On Track to be Achieved">
      <formula>NOT(ISERROR(SEARCH("On Track to be Achieved",E5)))</formula>
    </cfRule>
    <cfRule type="containsText" dxfId="1166" priority="1174" operator="containsText" text="Fully Achieved">
      <formula>NOT(ISERROR(SEARCH("Fully Achieved",E5)))</formula>
    </cfRule>
    <cfRule type="containsText" dxfId="1165" priority="1175" operator="containsText" text="Update not Provided">
      <formula>NOT(ISERROR(SEARCH("Update not Provided",E5)))</formula>
    </cfRule>
    <cfRule type="containsText" dxfId="1164" priority="1176" operator="containsText" text="Not yet due">
      <formula>NOT(ISERROR(SEARCH("Not yet due",E5)))</formula>
    </cfRule>
    <cfRule type="containsText" dxfId="1163" priority="1177" operator="containsText" text="Completed Behind Schedule">
      <formula>NOT(ISERROR(SEARCH("Completed Behind Schedule",E5)))</formula>
    </cfRule>
    <cfRule type="containsText" dxfId="1162" priority="1178" operator="containsText" text="Off Target">
      <formula>NOT(ISERROR(SEARCH("Off Target",E5)))</formula>
    </cfRule>
    <cfRule type="containsText" dxfId="1161" priority="1179" operator="containsText" text="In Danger of Falling Behind Target">
      <formula>NOT(ISERROR(SEARCH("In Danger of Falling Behind Target",E5)))</formula>
    </cfRule>
    <cfRule type="containsText" dxfId="1160" priority="1180" operator="containsText" text="On Track to be Achieved">
      <formula>NOT(ISERROR(SEARCH("On Track to be Achieved",E5)))</formula>
    </cfRule>
    <cfRule type="containsText" dxfId="1159" priority="1181" operator="containsText" text="Fully Achieved">
      <formula>NOT(ISERROR(SEARCH("Fully Achieved",E5)))</formula>
    </cfRule>
    <cfRule type="containsText" dxfId="1158" priority="1182" operator="containsText" text="Fully Achieved">
      <formula>NOT(ISERROR(SEARCH("Fully Achieved",E5)))</formula>
    </cfRule>
    <cfRule type="containsText" dxfId="1157" priority="1183" operator="containsText" text="Fully Achieved">
      <formula>NOT(ISERROR(SEARCH("Fully Achieved",E5)))</formula>
    </cfRule>
    <cfRule type="containsText" dxfId="1156" priority="1184" operator="containsText" text="Deferred">
      <formula>NOT(ISERROR(SEARCH("Deferred",E5)))</formula>
    </cfRule>
    <cfRule type="containsText" dxfId="1155" priority="1185" operator="containsText" text="Deleted">
      <formula>NOT(ISERROR(SEARCH("Deleted",E5)))</formula>
    </cfRule>
    <cfRule type="containsText" dxfId="1154" priority="1186" operator="containsText" text="In Danger of Falling Behind Target">
      <formula>NOT(ISERROR(SEARCH("In Danger of Falling Behind Target",E5)))</formula>
    </cfRule>
    <cfRule type="containsText" dxfId="1153" priority="1187" operator="containsText" text="Not yet due">
      <formula>NOT(ISERROR(SEARCH("Not yet due",E5)))</formula>
    </cfRule>
    <cfRule type="containsText" dxfId="1152" priority="1188" operator="containsText" text="Update not Provided">
      <formula>NOT(ISERROR(SEARCH("Update not Provided",E5)))</formula>
    </cfRule>
  </conditionalFormatting>
  <conditionalFormatting sqref="E9">
    <cfRule type="containsText" dxfId="1151" priority="1117" operator="containsText" text="On track to be achieved">
      <formula>NOT(ISERROR(SEARCH("On track to be achieved",E9)))</formula>
    </cfRule>
    <cfRule type="containsText" dxfId="1150" priority="1118" operator="containsText" text="Deferred">
      <formula>NOT(ISERROR(SEARCH("Deferred",E9)))</formula>
    </cfRule>
    <cfRule type="containsText" dxfId="1149" priority="1119" operator="containsText" text="Deleted">
      <formula>NOT(ISERROR(SEARCH("Deleted",E9)))</formula>
    </cfRule>
    <cfRule type="containsText" dxfId="1148" priority="1120" operator="containsText" text="In Danger of Falling Behind Target">
      <formula>NOT(ISERROR(SEARCH("In Danger of Falling Behind Target",E9)))</formula>
    </cfRule>
    <cfRule type="containsText" dxfId="1147" priority="1121" operator="containsText" text="Not yet due">
      <formula>NOT(ISERROR(SEARCH("Not yet due",E9)))</formula>
    </cfRule>
    <cfRule type="containsText" dxfId="1146" priority="1122" operator="containsText" text="Update not Provided">
      <formula>NOT(ISERROR(SEARCH("Update not Provided",E9)))</formula>
    </cfRule>
    <cfRule type="containsText" dxfId="1145" priority="1123" operator="containsText" text="Not yet due">
      <formula>NOT(ISERROR(SEARCH("Not yet due",E9)))</formula>
    </cfRule>
    <cfRule type="containsText" dxfId="1144" priority="1124" operator="containsText" text="Completed Behind Schedule">
      <formula>NOT(ISERROR(SEARCH("Completed Behind Schedule",E9)))</formula>
    </cfRule>
    <cfRule type="containsText" dxfId="1143" priority="1125" operator="containsText" text="Off Target">
      <formula>NOT(ISERROR(SEARCH("Off Target",E9)))</formula>
    </cfRule>
    <cfRule type="containsText" dxfId="1142" priority="1126" operator="containsText" text="On Track to be Achieved">
      <formula>NOT(ISERROR(SEARCH("On Track to be Achieved",E9)))</formula>
    </cfRule>
    <cfRule type="containsText" dxfId="1141" priority="1127" operator="containsText" text="Fully Achieved">
      <formula>NOT(ISERROR(SEARCH("Fully Achieved",E9)))</formula>
    </cfRule>
    <cfRule type="containsText" dxfId="1140" priority="1128" operator="containsText" text="Not yet due">
      <formula>NOT(ISERROR(SEARCH("Not yet due",E9)))</formula>
    </cfRule>
    <cfRule type="containsText" dxfId="1139" priority="1129" operator="containsText" text="Not Yet Due">
      <formula>NOT(ISERROR(SEARCH("Not Yet Due",E9)))</formula>
    </cfRule>
    <cfRule type="containsText" dxfId="1138" priority="1130" operator="containsText" text="Deferred">
      <formula>NOT(ISERROR(SEARCH("Deferred",E9)))</formula>
    </cfRule>
    <cfRule type="containsText" dxfId="1137" priority="1131" operator="containsText" text="Deleted">
      <formula>NOT(ISERROR(SEARCH("Deleted",E9)))</formula>
    </cfRule>
    <cfRule type="containsText" dxfId="1136" priority="1132" operator="containsText" text="In Danger of Falling Behind Target">
      <formula>NOT(ISERROR(SEARCH("In Danger of Falling Behind Target",E9)))</formula>
    </cfRule>
    <cfRule type="containsText" dxfId="1135" priority="1133" operator="containsText" text="Not yet due">
      <formula>NOT(ISERROR(SEARCH("Not yet due",E9)))</formula>
    </cfRule>
    <cfRule type="containsText" dxfId="1134" priority="1134" operator="containsText" text="Completed Behind Schedule">
      <formula>NOT(ISERROR(SEARCH("Completed Behind Schedule",E9)))</formula>
    </cfRule>
    <cfRule type="containsText" dxfId="1133" priority="1135" operator="containsText" text="Off Target">
      <formula>NOT(ISERROR(SEARCH("Off Target",E9)))</formula>
    </cfRule>
    <cfRule type="containsText" dxfId="1132" priority="1136" operator="containsText" text="In Danger of Falling Behind Target">
      <formula>NOT(ISERROR(SEARCH("In Danger of Falling Behind Target",E9)))</formula>
    </cfRule>
    <cfRule type="containsText" dxfId="1131" priority="1137" operator="containsText" text="On Track to be Achieved">
      <formula>NOT(ISERROR(SEARCH("On Track to be Achieved",E9)))</formula>
    </cfRule>
    <cfRule type="containsText" dxfId="1130" priority="1138" operator="containsText" text="Fully Achieved">
      <formula>NOT(ISERROR(SEARCH("Fully Achieved",E9)))</formula>
    </cfRule>
    <cfRule type="containsText" dxfId="1129" priority="1139" operator="containsText" text="Update not Provided">
      <formula>NOT(ISERROR(SEARCH("Update not Provided",E9)))</formula>
    </cfRule>
    <cfRule type="containsText" dxfId="1128" priority="1140" operator="containsText" text="Not yet due">
      <formula>NOT(ISERROR(SEARCH("Not yet due",E9)))</formula>
    </cfRule>
    <cfRule type="containsText" dxfId="1127" priority="1141" operator="containsText" text="Completed Behind Schedule">
      <formula>NOT(ISERROR(SEARCH("Completed Behind Schedule",E9)))</formula>
    </cfRule>
    <cfRule type="containsText" dxfId="1126" priority="1142" operator="containsText" text="Off Target">
      <formula>NOT(ISERROR(SEARCH("Off Target",E9)))</formula>
    </cfRule>
    <cfRule type="containsText" dxfId="1125" priority="1143" operator="containsText" text="In Danger of Falling Behind Target">
      <formula>NOT(ISERROR(SEARCH("In Danger of Falling Behind Target",E9)))</formula>
    </cfRule>
    <cfRule type="containsText" dxfId="1124" priority="1144" operator="containsText" text="On Track to be Achieved">
      <formula>NOT(ISERROR(SEARCH("On Track to be Achieved",E9)))</formula>
    </cfRule>
    <cfRule type="containsText" dxfId="1123" priority="1145" operator="containsText" text="Fully Achieved">
      <formula>NOT(ISERROR(SEARCH("Fully Achieved",E9)))</formula>
    </cfRule>
    <cfRule type="containsText" dxfId="1122" priority="1146" operator="containsText" text="Fully Achieved">
      <formula>NOT(ISERROR(SEARCH("Fully Achieved",E9)))</formula>
    </cfRule>
    <cfRule type="containsText" dxfId="1121" priority="1147" operator="containsText" text="Fully Achieved">
      <formula>NOT(ISERROR(SEARCH("Fully Achieved",E9)))</formula>
    </cfRule>
    <cfRule type="containsText" dxfId="1120" priority="1148" operator="containsText" text="Deferred">
      <formula>NOT(ISERROR(SEARCH("Deferred",E9)))</formula>
    </cfRule>
    <cfRule type="containsText" dxfId="1119" priority="1149" operator="containsText" text="Deleted">
      <formula>NOT(ISERROR(SEARCH("Deleted",E9)))</formula>
    </cfRule>
    <cfRule type="containsText" dxfId="1118" priority="1150" operator="containsText" text="In Danger of Falling Behind Target">
      <formula>NOT(ISERROR(SEARCH("In Danger of Falling Behind Target",E9)))</formula>
    </cfRule>
    <cfRule type="containsText" dxfId="1117" priority="1151" operator="containsText" text="Not yet due">
      <formula>NOT(ISERROR(SEARCH("Not yet due",E9)))</formula>
    </cfRule>
    <cfRule type="containsText" dxfId="1116" priority="1152" operator="containsText" text="Update not Provided">
      <formula>NOT(ISERROR(SEARCH("Update not Provided",E9)))</formula>
    </cfRule>
  </conditionalFormatting>
  <conditionalFormatting sqref="E13:E19">
    <cfRule type="containsText" dxfId="1115" priority="1081" operator="containsText" text="On track to be achieved">
      <formula>NOT(ISERROR(SEARCH("On track to be achieved",E13)))</formula>
    </cfRule>
    <cfRule type="containsText" dxfId="1114" priority="1082" operator="containsText" text="Deferred">
      <formula>NOT(ISERROR(SEARCH("Deferred",E13)))</formula>
    </cfRule>
    <cfRule type="containsText" dxfId="1113" priority="1083" operator="containsText" text="Deleted">
      <formula>NOT(ISERROR(SEARCH("Deleted",E13)))</formula>
    </cfRule>
    <cfRule type="containsText" dxfId="1112" priority="1084" operator="containsText" text="In Danger of Falling Behind Target">
      <formula>NOT(ISERROR(SEARCH("In Danger of Falling Behind Target",E13)))</formula>
    </cfRule>
    <cfRule type="containsText" dxfId="1111" priority="1085" operator="containsText" text="Not yet due">
      <formula>NOT(ISERROR(SEARCH("Not yet due",E13)))</formula>
    </cfRule>
    <cfRule type="containsText" dxfId="1110" priority="1086" operator="containsText" text="Update not Provided">
      <formula>NOT(ISERROR(SEARCH("Update not Provided",E13)))</formula>
    </cfRule>
    <cfRule type="containsText" dxfId="1109" priority="1087" operator="containsText" text="Not yet due">
      <formula>NOT(ISERROR(SEARCH("Not yet due",E13)))</formula>
    </cfRule>
    <cfRule type="containsText" dxfId="1108" priority="1088" operator="containsText" text="Completed Behind Schedule">
      <formula>NOT(ISERROR(SEARCH("Completed Behind Schedule",E13)))</formula>
    </cfRule>
    <cfRule type="containsText" dxfId="1107" priority="1089" operator="containsText" text="Off Target">
      <formula>NOT(ISERROR(SEARCH("Off Target",E13)))</formula>
    </cfRule>
    <cfRule type="containsText" dxfId="1106" priority="1090" operator="containsText" text="On Track to be Achieved">
      <formula>NOT(ISERROR(SEARCH("On Track to be Achieved",E13)))</formula>
    </cfRule>
    <cfRule type="containsText" dxfId="1105" priority="1091" operator="containsText" text="Fully Achieved">
      <formula>NOT(ISERROR(SEARCH("Fully Achieved",E13)))</formula>
    </cfRule>
    <cfRule type="containsText" dxfId="1104" priority="1092" operator="containsText" text="Not yet due">
      <formula>NOT(ISERROR(SEARCH("Not yet due",E13)))</formula>
    </cfRule>
    <cfRule type="containsText" dxfId="1103" priority="1093" operator="containsText" text="Not Yet Due">
      <formula>NOT(ISERROR(SEARCH("Not Yet Due",E13)))</formula>
    </cfRule>
    <cfRule type="containsText" dxfId="1102" priority="1094" operator="containsText" text="Deferred">
      <formula>NOT(ISERROR(SEARCH("Deferred",E13)))</formula>
    </cfRule>
    <cfRule type="containsText" dxfId="1101" priority="1095" operator="containsText" text="Deleted">
      <formula>NOT(ISERROR(SEARCH("Deleted",E13)))</formula>
    </cfRule>
    <cfRule type="containsText" dxfId="1100" priority="1096" operator="containsText" text="In Danger of Falling Behind Target">
      <formula>NOT(ISERROR(SEARCH("In Danger of Falling Behind Target",E13)))</formula>
    </cfRule>
    <cfRule type="containsText" dxfId="1099" priority="1097" operator="containsText" text="Not yet due">
      <formula>NOT(ISERROR(SEARCH("Not yet due",E13)))</formula>
    </cfRule>
    <cfRule type="containsText" dxfId="1098" priority="1098" operator="containsText" text="Completed Behind Schedule">
      <formula>NOT(ISERROR(SEARCH("Completed Behind Schedule",E13)))</formula>
    </cfRule>
    <cfRule type="containsText" dxfId="1097" priority="1099" operator="containsText" text="Off Target">
      <formula>NOT(ISERROR(SEARCH("Off Target",E13)))</formula>
    </cfRule>
    <cfRule type="containsText" dxfId="1096" priority="1100" operator="containsText" text="In Danger of Falling Behind Target">
      <formula>NOT(ISERROR(SEARCH("In Danger of Falling Behind Target",E13)))</formula>
    </cfRule>
    <cfRule type="containsText" dxfId="1095" priority="1101" operator="containsText" text="On Track to be Achieved">
      <formula>NOT(ISERROR(SEARCH("On Track to be Achieved",E13)))</formula>
    </cfRule>
    <cfRule type="containsText" dxfId="1094" priority="1102" operator="containsText" text="Fully Achieved">
      <formula>NOT(ISERROR(SEARCH("Fully Achieved",E13)))</formula>
    </cfRule>
    <cfRule type="containsText" dxfId="1093" priority="1103" operator="containsText" text="Update not Provided">
      <formula>NOT(ISERROR(SEARCH("Update not Provided",E13)))</formula>
    </cfRule>
    <cfRule type="containsText" dxfId="1092" priority="1104" operator="containsText" text="Not yet due">
      <formula>NOT(ISERROR(SEARCH("Not yet due",E13)))</formula>
    </cfRule>
    <cfRule type="containsText" dxfId="1091" priority="1105" operator="containsText" text="Completed Behind Schedule">
      <formula>NOT(ISERROR(SEARCH("Completed Behind Schedule",E13)))</formula>
    </cfRule>
    <cfRule type="containsText" dxfId="1090" priority="1106" operator="containsText" text="Off Target">
      <formula>NOT(ISERROR(SEARCH("Off Target",E13)))</formula>
    </cfRule>
    <cfRule type="containsText" dxfId="1089" priority="1107" operator="containsText" text="In Danger of Falling Behind Target">
      <formula>NOT(ISERROR(SEARCH("In Danger of Falling Behind Target",E13)))</formula>
    </cfRule>
    <cfRule type="containsText" dxfId="1088" priority="1108" operator="containsText" text="On Track to be Achieved">
      <formula>NOT(ISERROR(SEARCH("On Track to be Achieved",E13)))</formula>
    </cfRule>
    <cfRule type="containsText" dxfId="1087" priority="1109" operator="containsText" text="Fully Achieved">
      <formula>NOT(ISERROR(SEARCH("Fully Achieved",E13)))</formula>
    </cfRule>
    <cfRule type="containsText" dxfId="1086" priority="1110" operator="containsText" text="Fully Achieved">
      <formula>NOT(ISERROR(SEARCH("Fully Achieved",E13)))</formula>
    </cfRule>
    <cfRule type="containsText" dxfId="1085" priority="1111" operator="containsText" text="Fully Achieved">
      <formula>NOT(ISERROR(SEARCH("Fully Achieved",E13)))</formula>
    </cfRule>
    <cfRule type="containsText" dxfId="1084" priority="1112" operator="containsText" text="Deferred">
      <formula>NOT(ISERROR(SEARCH("Deferred",E13)))</formula>
    </cfRule>
    <cfRule type="containsText" dxfId="1083" priority="1113" operator="containsText" text="Deleted">
      <formula>NOT(ISERROR(SEARCH("Deleted",E13)))</formula>
    </cfRule>
    <cfRule type="containsText" dxfId="1082" priority="1114" operator="containsText" text="In Danger of Falling Behind Target">
      <formula>NOT(ISERROR(SEARCH("In Danger of Falling Behind Target",E13)))</formula>
    </cfRule>
    <cfRule type="containsText" dxfId="1081" priority="1115" operator="containsText" text="Not yet due">
      <formula>NOT(ISERROR(SEARCH("Not yet due",E13)))</formula>
    </cfRule>
    <cfRule type="containsText" dxfId="1080" priority="1116" operator="containsText" text="Update not Provided">
      <formula>NOT(ISERROR(SEARCH("Update not Provided",E13)))</formula>
    </cfRule>
  </conditionalFormatting>
  <conditionalFormatting sqref="E22:E28">
    <cfRule type="containsText" dxfId="1079" priority="1045" operator="containsText" text="On track to be achieved">
      <formula>NOT(ISERROR(SEARCH("On track to be achieved",E22)))</formula>
    </cfRule>
    <cfRule type="containsText" dxfId="1078" priority="1046" operator="containsText" text="Deferred">
      <formula>NOT(ISERROR(SEARCH("Deferred",E22)))</formula>
    </cfRule>
    <cfRule type="containsText" dxfId="1077" priority="1047" operator="containsText" text="Deleted">
      <formula>NOT(ISERROR(SEARCH("Deleted",E22)))</formula>
    </cfRule>
    <cfRule type="containsText" dxfId="1076" priority="1048" operator="containsText" text="In Danger of Falling Behind Target">
      <formula>NOT(ISERROR(SEARCH("In Danger of Falling Behind Target",E22)))</formula>
    </cfRule>
    <cfRule type="containsText" dxfId="1075" priority="1049" operator="containsText" text="Not yet due">
      <formula>NOT(ISERROR(SEARCH("Not yet due",E22)))</formula>
    </cfRule>
    <cfRule type="containsText" dxfId="1074" priority="1050" operator="containsText" text="Update not Provided">
      <formula>NOT(ISERROR(SEARCH("Update not Provided",E22)))</formula>
    </cfRule>
    <cfRule type="containsText" dxfId="1073" priority="1051" operator="containsText" text="Not yet due">
      <formula>NOT(ISERROR(SEARCH("Not yet due",E22)))</formula>
    </cfRule>
    <cfRule type="containsText" dxfId="1072" priority="1052" operator="containsText" text="Completed Behind Schedule">
      <formula>NOT(ISERROR(SEARCH("Completed Behind Schedule",E22)))</formula>
    </cfRule>
    <cfRule type="containsText" dxfId="1071" priority="1053" operator="containsText" text="Off Target">
      <formula>NOT(ISERROR(SEARCH("Off Target",E22)))</formula>
    </cfRule>
    <cfRule type="containsText" dxfId="1070" priority="1054" operator="containsText" text="On Track to be Achieved">
      <formula>NOT(ISERROR(SEARCH("On Track to be Achieved",E22)))</formula>
    </cfRule>
    <cfRule type="containsText" dxfId="1069" priority="1055" operator="containsText" text="Fully Achieved">
      <formula>NOT(ISERROR(SEARCH("Fully Achieved",E22)))</formula>
    </cfRule>
    <cfRule type="containsText" dxfId="1068" priority="1056" operator="containsText" text="Not yet due">
      <formula>NOT(ISERROR(SEARCH("Not yet due",E22)))</formula>
    </cfRule>
    <cfRule type="containsText" dxfId="1067" priority="1057" operator="containsText" text="Not Yet Due">
      <formula>NOT(ISERROR(SEARCH("Not Yet Due",E22)))</formula>
    </cfRule>
    <cfRule type="containsText" dxfId="1066" priority="1058" operator="containsText" text="Deferred">
      <formula>NOT(ISERROR(SEARCH("Deferred",E22)))</formula>
    </cfRule>
    <cfRule type="containsText" dxfId="1065" priority="1059" operator="containsText" text="Deleted">
      <formula>NOT(ISERROR(SEARCH("Deleted",E22)))</formula>
    </cfRule>
    <cfRule type="containsText" dxfId="1064" priority="1060" operator="containsText" text="In Danger of Falling Behind Target">
      <formula>NOT(ISERROR(SEARCH("In Danger of Falling Behind Target",E22)))</formula>
    </cfRule>
    <cfRule type="containsText" dxfId="1063" priority="1061" operator="containsText" text="Not yet due">
      <formula>NOT(ISERROR(SEARCH("Not yet due",E22)))</formula>
    </cfRule>
    <cfRule type="containsText" dxfId="1062" priority="1062" operator="containsText" text="Completed Behind Schedule">
      <formula>NOT(ISERROR(SEARCH("Completed Behind Schedule",E22)))</formula>
    </cfRule>
    <cfRule type="containsText" dxfId="1061" priority="1063" operator="containsText" text="Off Target">
      <formula>NOT(ISERROR(SEARCH("Off Target",E22)))</formula>
    </cfRule>
    <cfRule type="containsText" dxfId="1060" priority="1064" operator="containsText" text="In Danger of Falling Behind Target">
      <formula>NOT(ISERROR(SEARCH("In Danger of Falling Behind Target",E22)))</formula>
    </cfRule>
    <cfRule type="containsText" dxfId="1059" priority="1065" operator="containsText" text="On Track to be Achieved">
      <formula>NOT(ISERROR(SEARCH("On Track to be Achieved",E22)))</formula>
    </cfRule>
    <cfRule type="containsText" dxfId="1058" priority="1066" operator="containsText" text="Fully Achieved">
      <formula>NOT(ISERROR(SEARCH("Fully Achieved",E22)))</formula>
    </cfRule>
    <cfRule type="containsText" dxfId="1057" priority="1067" operator="containsText" text="Update not Provided">
      <formula>NOT(ISERROR(SEARCH("Update not Provided",E22)))</formula>
    </cfRule>
    <cfRule type="containsText" dxfId="1056" priority="1068" operator="containsText" text="Not yet due">
      <formula>NOT(ISERROR(SEARCH("Not yet due",E22)))</formula>
    </cfRule>
    <cfRule type="containsText" dxfId="1055" priority="1069" operator="containsText" text="Completed Behind Schedule">
      <formula>NOT(ISERROR(SEARCH("Completed Behind Schedule",E22)))</formula>
    </cfRule>
    <cfRule type="containsText" dxfId="1054" priority="1070" operator="containsText" text="Off Target">
      <formula>NOT(ISERROR(SEARCH("Off Target",E22)))</formula>
    </cfRule>
    <cfRule type="containsText" dxfId="1053" priority="1071" operator="containsText" text="In Danger of Falling Behind Target">
      <formula>NOT(ISERROR(SEARCH("In Danger of Falling Behind Target",E22)))</formula>
    </cfRule>
    <cfRule type="containsText" dxfId="1052" priority="1072" operator="containsText" text="On Track to be Achieved">
      <formula>NOT(ISERROR(SEARCH("On Track to be Achieved",E22)))</formula>
    </cfRule>
    <cfRule type="containsText" dxfId="1051" priority="1073" operator="containsText" text="Fully Achieved">
      <formula>NOT(ISERROR(SEARCH("Fully Achieved",E22)))</formula>
    </cfRule>
    <cfRule type="containsText" dxfId="1050" priority="1074" operator="containsText" text="Fully Achieved">
      <formula>NOT(ISERROR(SEARCH("Fully Achieved",E22)))</formula>
    </cfRule>
    <cfRule type="containsText" dxfId="1049" priority="1075" operator="containsText" text="Fully Achieved">
      <formula>NOT(ISERROR(SEARCH("Fully Achieved",E22)))</formula>
    </cfRule>
    <cfRule type="containsText" dxfId="1048" priority="1076" operator="containsText" text="Deferred">
      <formula>NOT(ISERROR(SEARCH("Deferred",E22)))</formula>
    </cfRule>
    <cfRule type="containsText" dxfId="1047" priority="1077" operator="containsText" text="Deleted">
      <formula>NOT(ISERROR(SEARCH("Deleted",E22)))</formula>
    </cfRule>
    <cfRule type="containsText" dxfId="1046" priority="1078" operator="containsText" text="In Danger of Falling Behind Target">
      <formula>NOT(ISERROR(SEARCH("In Danger of Falling Behind Target",E22)))</formula>
    </cfRule>
    <cfRule type="containsText" dxfId="1045" priority="1079" operator="containsText" text="Not yet due">
      <formula>NOT(ISERROR(SEARCH("Not yet due",E22)))</formula>
    </cfRule>
    <cfRule type="containsText" dxfId="1044" priority="1080" operator="containsText" text="Update not Provided">
      <formula>NOT(ISERROR(SEARCH("Update not Provided",E22)))</formula>
    </cfRule>
  </conditionalFormatting>
  <conditionalFormatting sqref="E30:E31">
    <cfRule type="containsText" dxfId="1043" priority="1009" operator="containsText" text="On track to be achieved">
      <formula>NOT(ISERROR(SEARCH("On track to be achieved",E30)))</formula>
    </cfRule>
    <cfRule type="containsText" dxfId="1042" priority="1010" operator="containsText" text="Deferred">
      <formula>NOT(ISERROR(SEARCH("Deferred",E30)))</formula>
    </cfRule>
    <cfRule type="containsText" dxfId="1041" priority="1011" operator="containsText" text="Deleted">
      <formula>NOT(ISERROR(SEARCH("Deleted",E30)))</formula>
    </cfRule>
    <cfRule type="containsText" dxfId="1040" priority="1012" operator="containsText" text="In Danger of Falling Behind Target">
      <formula>NOT(ISERROR(SEARCH("In Danger of Falling Behind Target",E30)))</formula>
    </cfRule>
    <cfRule type="containsText" dxfId="1039" priority="1013" operator="containsText" text="Not yet due">
      <formula>NOT(ISERROR(SEARCH("Not yet due",E30)))</formula>
    </cfRule>
    <cfRule type="containsText" dxfId="1038" priority="1014" operator="containsText" text="Update not Provided">
      <formula>NOT(ISERROR(SEARCH("Update not Provided",E30)))</formula>
    </cfRule>
    <cfRule type="containsText" dxfId="1037" priority="1015" operator="containsText" text="Not yet due">
      <formula>NOT(ISERROR(SEARCH("Not yet due",E30)))</formula>
    </cfRule>
    <cfRule type="containsText" dxfId="1036" priority="1016" operator="containsText" text="Completed Behind Schedule">
      <formula>NOT(ISERROR(SEARCH("Completed Behind Schedule",E30)))</formula>
    </cfRule>
    <cfRule type="containsText" dxfId="1035" priority="1017" operator="containsText" text="Off Target">
      <formula>NOT(ISERROR(SEARCH("Off Target",E30)))</formula>
    </cfRule>
    <cfRule type="containsText" dxfId="1034" priority="1018" operator="containsText" text="On Track to be Achieved">
      <formula>NOT(ISERROR(SEARCH("On Track to be Achieved",E30)))</formula>
    </cfRule>
    <cfRule type="containsText" dxfId="1033" priority="1019" operator="containsText" text="Fully Achieved">
      <formula>NOT(ISERROR(SEARCH("Fully Achieved",E30)))</formula>
    </cfRule>
    <cfRule type="containsText" dxfId="1032" priority="1020" operator="containsText" text="Not yet due">
      <formula>NOT(ISERROR(SEARCH("Not yet due",E30)))</formula>
    </cfRule>
    <cfRule type="containsText" dxfId="1031" priority="1021" operator="containsText" text="Not Yet Due">
      <formula>NOT(ISERROR(SEARCH("Not Yet Due",E30)))</formula>
    </cfRule>
    <cfRule type="containsText" dxfId="1030" priority="1022" operator="containsText" text="Deferred">
      <formula>NOT(ISERROR(SEARCH("Deferred",E30)))</formula>
    </cfRule>
    <cfRule type="containsText" dxfId="1029" priority="1023" operator="containsText" text="Deleted">
      <formula>NOT(ISERROR(SEARCH("Deleted",E30)))</formula>
    </cfRule>
    <cfRule type="containsText" dxfId="1028" priority="1024" operator="containsText" text="In Danger of Falling Behind Target">
      <formula>NOT(ISERROR(SEARCH("In Danger of Falling Behind Target",E30)))</formula>
    </cfRule>
    <cfRule type="containsText" dxfId="1027" priority="1025" operator="containsText" text="Not yet due">
      <formula>NOT(ISERROR(SEARCH("Not yet due",E30)))</formula>
    </cfRule>
    <cfRule type="containsText" dxfId="1026" priority="1026" operator="containsText" text="Completed Behind Schedule">
      <formula>NOT(ISERROR(SEARCH("Completed Behind Schedule",E30)))</formula>
    </cfRule>
    <cfRule type="containsText" dxfId="1025" priority="1027" operator="containsText" text="Off Target">
      <formula>NOT(ISERROR(SEARCH("Off Target",E30)))</formula>
    </cfRule>
    <cfRule type="containsText" dxfId="1024" priority="1028" operator="containsText" text="In Danger of Falling Behind Target">
      <formula>NOT(ISERROR(SEARCH("In Danger of Falling Behind Target",E30)))</formula>
    </cfRule>
    <cfRule type="containsText" dxfId="1023" priority="1029" operator="containsText" text="On Track to be Achieved">
      <formula>NOT(ISERROR(SEARCH("On Track to be Achieved",E30)))</formula>
    </cfRule>
    <cfRule type="containsText" dxfId="1022" priority="1030" operator="containsText" text="Fully Achieved">
      <formula>NOT(ISERROR(SEARCH("Fully Achieved",E30)))</formula>
    </cfRule>
    <cfRule type="containsText" dxfId="1021" priority="1031" operator="containsText" text="Update not Provided">
      <formula>NOT(ISERROR(SEARCH("Update not Provided",E30)))</formula>
    </cfRule>
    <cfRule type="containsText" dxfId="1020" priority="1032" operator="containsText" text="Not yet due">
      <formula>NOT(ISERROR(SEARCH("Not yet due",E30)))</formula>
    </cfRule>
    <cfRule type="containsText" dxfId="1019" priority="1033" operator="containsText" text="Completed Behind Schedule">
      <formula>NOT(ISERROR(SEARCH("Completed Behind Schedule",E30)))</formula>
    </cfRule>
    <cfRule type="containsText" dxfId="1018" priority="1034" operator="containsText" text="Off Target">
      <formula>NOT(ISERROR(SEARCH("Off Target",E30)))</formula>
    </cfRule>
    <cfRule type="containsText" dxfId="1017" priority="1035" operator="containsText" text="In Danger of Falling Behind Target">
      <formula>NOT(ISERROR(SEARCH("In Danger of Falling Behind Target",E30)))</formula>
    </cfRule>
    <cfRule type="containsText" dxfId="1016" priority="1036" operator="containsText" text="On Track to be Achieved">
      <formula>NOT(ISERROR(SEARCH("On Track to be Achieved",E30)))</formula>
    </cfRule>
    <cfRule type="containsText" dxfId="1015" priority="1037" operator="containsText" text="Fully Achieved">
      <formula>NOT(ISERROR(SEARCH("Fully Achieved",E30)))</formula>
    </cfRule>
    <cfRule type="containsText" dxfId="1014" priority="1038" operator="containsText" text="Fully Achieved">
      <formula>NOT(ISERROR(SEARCH("Fully Achieved",E30)))</formula>
    </cfRule>
    <cfRule type="containsText" dxfId="1013" priority="1039" operator="containsText" text="Fully Achieved">
      <formula>NOT(ISERROR(SEARCH("Fully Achieved",E30)))</formula>
    </cfRule>
    <cfRule type="containsText" dxfId="1012" priority="1040" operator="containsText" text="Deferred">
      <formula>NOT(ISERROR(SEARCH("Deferred",E30)))</formula>
    </cfRule>
    <cfRule type="containsText" dxfId="1011" priority="1041" operator="containsText" text="Deleted">
      <formula>NOT(ISERROR(SEARCH("Deleted",E30)))</formula>
    </cfRule>
    <cfRule type="containsText" dxfId="1010" priority="1042" operator="containsText" text="In Danger of Falling Behind Target">
      <formula>NOT(ISERROR(SEARCH("In Danger of Falling Behind Target",E30)))</formula>
    </cfRule>
    <cfRule type="containsText" dxfId="1009" priority="1043" operator="containsText" text="Not yet due">
      <formula>NOT(ISERROR(SEARCH("Not yet due",E30)))</formula>
    </cfRule>
    <cfRule type="containsText" dxfId="1008" priority="1044" operator="containsText" text="Update not Provided">
      <formula>NOT(ISERROR(SEARCH("Update not Provided",E30)))</formula>
    </cfRule>
  </conditionalFormatting>
  <conditionalFormatting sqref="E32">
    <cfRule type="containsText" dxfId="1007" priority="973" operator="containsText" text="On track to be achieved">
      <formula>NOT(ISERROR(SEARCH("On track to be achieved",E32)))</formula>
    </cfRule>
    <cfRule type="containsText" dxfId="1006" priority="974" operator="containsText" text="Deferred">
      <formula>NOT(ISERROR(SEARCH("Deferred",E32)))</formula>
    </cfRule>
    <cfRule type="containsText" dxfId="1005" priority="975" operator="containsText" text="Deleted">
      <formula>NOT(ISERROR(SEARCH("Deleted",E32)))</formula>
    </cfRule>
    <cfRule type="containsText" dxfId="1004" priority="976" operator="containsText" text="In Danger of Falling Behind Target">
      <formula>NOT(ISERROR(SEARCH("In Danger of Falling Behind Target",E32)))</formula>
    </cfRule>
    <cfRule type="containsText" dxfId="1003" priority="977" operator="containsText" text="Not yet due">
      <formula>NOT(ISERROR(SEARCH("Not yet due",E32)))</formula>
    </cfRule>
    <cfRule type="containsText" dxfId="1002" priority="978" operator="containsText" text="Update not Provided">
      <formula>NOT(ISERROR(SEARCH("Update not Provided",E32)))</formula>
    </cfRule>
    <cfRule type="containsText" dxfId="1001" priority="979" operator="containsText" text="Not yet due">
      <formula>NOT(ISERROR(SEARCH("Not yet due",E32)))</formula>
    </cfRule>
    <cfRule type="containsText" dxfId="1000" priority="980" operator="containsText" text="Completed Behind Schedule">
      <formula>NOT(ISERROR(SEARCH("Completed Behind Schedule",E32)))</formula>
    </cfRule>
    <cfRule type="containsText" dxfId="999" priority="981" operator="containsText" text="Off Target">
      <formula>NOT(ISERROR(SEARCH("Off Target",E32)))</formula>
    </cfRule>
    <cfRule type="containsText" dxfId="998" priority="982" operator="containsText" text="On Track to be Achieved">
      <formula>NOT(ISERROR(SEARCH("On Track to be Achieved",E32)))</formula>
    </cfRule>
    <cfRule type="containsText" dxfId="997" priority="983" operator="containsText" text="Fully Achieved">
      <formula>NOT(ISERROR(SEARCH("Fully Achieved",E32)))</formula>
    </cfRule>
    <cfRule type="containsText" dxfId="996" priority="984" operator="containsText" text="Not yet due">
      <formula>NOT(ISERROR(SEARCH("Not yet due",E32)))</formula>
    </cfRule>
    <cfRule type="containsText" dxfId="995" priority="985" operator="containsText" text="Not Yet Due">
      <formula>NOT(ISERROR(SEARCH("Not Yet Due",E32)))</formula>
    </cfRule>
    <cfRule type="containsText" dxfId="994" priority="986" operator="containsText" text="Deferred">
      <formula>NOT(ISERROR(SEARCH("Deferred",E32)))</formula>
    </cfRule>
    <cfRule type="containsText" dxfId="993" priority="987" operator="containsText" text="Deleted">
      <formula>NOT(ISERROR(SEARCH("Deleted",E32)))</formula>
    </cfRule>
    <cfRule type="containsText" dxfId="992" priority="988" operator="containsText" text="In Danger of Falling Behind Target">
      <formula>NOT(ISERROR(SEARCH("In Danger of Falling Behind Target",E32)))</formula>
    </cfRule>
    <cfRule type="containsText" dxfId="991" priority="989" operator="containsText" text="Not yet due">
      <formula>NOT(ISERROR(SEARCH("Not yet due",E32)))</formula>
    </cfRule>
    <cfRule type="containsText" dxfId="990" priority="990" operator="containsText" text="Completed Behind Schedule">
      <formula>NOT(ISERROR(SEARCH("Completed Behind Schedule",E32)))</formula>
    </cfRule>
    <cfRule type="containsText" dxfId="989" priority="991" operator="containsText" text="Off Target">
      <formula>NOT(ISERROR(SEARCH("Off Target",E32)))</formula>
    </cfRule>
    <cfRule type="containsText" dxfId="988" priority="992" operator="containsText" text="In Danger of Falling Behind Target">
      <formula>NOT(ISERROR(SEARCH("In Danger of Falling Behind Target",E32)))</formula>
    </cfRule>
    <cfRule type="containsText" dxfId="987" priority="993" operator="containsText" text="On Track to be Achieved">
      <formula>NOT(ISERROR(SEARCH("On Track to be Achieved",E32)))</formula>
    </cfRule>
    <cfRule type="containsText" dxfId="986" priority="994" operator="containsText" text="Fully Achieved">
      <formula>NOT(ISERROR(SEARCH("Fully Achieved",E32)))</formula>
    </cfRule>
    <cfRule type="containsText" dxfId="985" priority="995" operator="containsText" text="Update not Provided">
      <formula>NOT(ISERROR(SEARCH("Update not Provided",E32)))</formula>
    </cfRule>
    <cfRule type="containsText" dxfId="984" priority="996" operator="containsText" text="Not yet due">
      <formula>NOT(ISERROR(SEARCH("Not yet due",E32)))</formula>
    </cfRule>
    <cfRule type="containsText" dxfId="983" priority="997" operator="containsText" text="Completed Behind Schedule">
      <formula>NOT(ISERROR(SEARCH("Completed Behind Schedule",E32)))</formula>
    </cfRule>
    <cfRule type="containsText" dxfId="982" priority="998" operator="containsText" text="Off Target">
      <formula>NOT(ISERROR(SEARCH("Off Target",E32)))</formula>
    </cfRule>
    <cfRule type="containsText" dxfId="981" priority="999" operator="containsText" text="In Danger of Falling Behind Target">
      <formula>NOT(ISERROR(SEARCH("In Danger of Falling Behind Target",E32)))</formula>
    </cfRule>
    <cfRule type="containsText" dxfId="980" priority="1000" operator="containsText" text="On Track to be Achieved">
      <formula>NOT(ISERROR(SEARCH("On Track to be Achieved",E32)))</formula>
    </cfRule>
    <cfRule type="containsText" dxfId="979" priority="1001" operator="containsText" text="Fully Achieved">
      <formula>NOT(ISERROR(SEARCH("Fully Achieved",E32)))</formula>
    </cfRule>
    <cfRule type="containsText" dxfId="978" priority="1002" operator="containsText" text="Fully Achieved">
      <formula>NOT(ISERROR(SEARCH("Fully Achieved",E32)))</formula>
    </cfRule>
    <cfRule type="containsText" dxfId="977" priority="1003" operator="containsText" text="Fully Achieved">
      <formula>NOT(ISERROR(SEARCH("Fully Achieved",E32)))</formula>
    </cfRule>
    <cfRule type="containsText" dxfId="976" priority="1004" operator="containsText" text="Deferred">
      <formula>NOT(ISERROR(SEARCH("Deferred",E32)))</formula>
    </cfRule>
    <cfRule type="containsText" dxfId="975" priority="1005" operator="containsText" text="Deleted">
      <formula>NOT(ISERROR(SEARCH("Deleted",E32)))</formula>
    </cfRule>
    <cfRule type="containsText" dxfId="974" priority="1006" operator="containsText" text="In Danger of Falling Behind Target">
      <formula>NOT(ISERROR(SEARCH("In Danger of Falling Behind Target",E32)))</formula>
    </cfRule>
    <cfRule type="containsText" dxfId="973" priority="1007" operator="containsText" text="Not yet due">
      <formula>NOT(ISERROR(SEARCH("Not yet due",E32)))</formula>
    </cfRule>
    <cfRule type="containsText" dxfId="972" priority="1008" operator="containsText" text="Update not Provided">
      <formula>NOT(ISERROR(SEARCH("Update not Provided",E32)))</formula>
    </cfRule>
  </conditionalFormatting>
  <conditionalFormatting sqref="E34">
    <cfRule type="containsText" dxfId="971" priority="937" operator="containsText" text="On track to be achieved">
      <formula>NOT(ISERROR(SEARCH("On track to be achieved",E34)))</formula>
    </cfRule>
    <cfRule type="containsText" dxfId="970" priority="938" operator="containsText" text="Deferred">
      <formula>NOT(ISERROR(SEARCH("Deferred",E34)))</formula>
    </cfRule>
    <cfRule type="containsText" dxfId="969" priority="939" operator="containsText" text="Deleted">
      <formula>NOT(ISERROR(SEARCH("Deleted",E34)))</formula>
    </cfRule>
    <cfRule type="containsText" dxfId="968" priority="940" operator="containsText" text="In Danger of Falling Behind Target">
      <formula>NOT(ISERROR(SEARCH("In Danger of Falling Behind Target",E34)))</formula>
    </cfRule>
    <cfRule type="containsText" dxfId="967" priority="941" operator="containsText" text="Not yet due">
      <formula>NOT(ISERROR(SEARCH("Not yet due",E34)))</formula>
    </cfRule>
    <cfRule type="containsText" dxfId="966" priority="942" operator="containsText" text="Update not Provided">
      <formula>NOT(ISERROR(SEARCH("Update not Provided",E34)))</formula>
    </cfRule>
    <cfRule type="containsText" dxfId="965" priority="943" operator="containsText" text="Not yet due">
      <formula>NOT(ISERROR(SEARCH("Not yet due",E34)))</formula>
    </cfRule>
    <cfRule type="containsText" dxfId="964" priority="944" operator="containsText" text="Completed Behind Schedule">
      <formula>NOT(ISERROR(SEARCH("Completed Behind Schedule",E34)))</formula>
    </cfRule>
    <cfRule type="containsText" dxfId="963" priority="945" operator="containsText" text="Off Target">
      <formula>NOT(ISERROR(SEARCH("Off Target",E34)))</formula>
    </cfRule>
    <cfRule type="containsText" dxfId="962" priority="946" operator="containsText" text="On Track to be Achieved">
      <formula>NOT(ISERROR(SEARCH("On Track to be Achieved",E34)))</formula>
    </cfRule>
    <cfRule type="containsText" dxfId="961" priority="947" operator="containsText" text="Fully Achieved">
      <formula>NOT(ISERROR(SEARCH("Fully Achieved",E34)))</formula>
    </cfRule>
    <cfRule type="containsText" dxfId="960" priority="948" operator="containsText" text="Not yet due">
      <formula>NOT(ISERROR(SEARCH("Not yet due",E34)))</formula>
    </cfRule>
    <cfRule type="containsText" dxfId="959" priority="949" operator="containsText" text="Not Yet Due">
      <formula>NOT(ISERROR(SEARCH("Not Yet Due",E34)))</formula>
    </cfRule>
    <cfRule type="containsText" dxfId="958" priority="950" operator="containsText" text="Deferred">
      <formula>NOT(ISERROR(SEARCH("Deferred",E34)))</formula>
    </cfRule>
    <cfRule type="containsText" dxfId="957" priority="951" operator="containsText" text="Deleted">
      <formula>NOT(ISERROR(SEARCH("Deleted",E34)))</formula>
    </cfRule>
    <cfRule type="containsText" dxfId="956" priority="952" operator="containsText" text="In Danger of Falling Behind Target">
      <formula>NOT(ISERROR(SEARCH("In Danger of Falling Behind Target",E34)))</formula>
    </cfRule>
    <cfRule type="containsText" dxfId="955" priority="953" operator="containsText" text="Not yet due">
      <formula>NOT(ISERROR(SEARCH("Not yet due",E34)))</formula>
    </cfRule>
    <cfRule type="containsText" dxfId="954" priority="954" operator="containsText" text="Completed Behind Schedule">
      <formula>NOT(ISERROR(SEARCH("Completed Behind Schedule",E34)))</formula>
    </cfRule>
    <cfRule type="containsText" dxfId="953" priority="955" operator="containsText" text="Off Target">
      <formula>NOT(ISERROR(SEARCH("Off Target",E34)))</formula>
    </cfRule>
    <cfRule type="containsText" dxfId="952" priority="956" operator="containsText" text="In Danger of Falling Behind Target">
      <formula>NOT(ISERROR(SEARCH("In Danger of Falling Behind Target",E34)))</formula>
    </cfRule>
    <cfRule type="containsText" dxfId="951" priority="957" operator="containsText" text="On Track to be Achieved">
      <formula>NOT(ISERROR(SEARCH("On Track to be Achieved",E34)))</formula>
    </cfRule>
    <cfRule type="containsText" dxfId="950" priority="958" operator="containsText" text="Fully Achieved">
      <formula>NOT(ISERROR(SEARCH("Fully Achieved",E34)))</formula>
    </cfRule>
    <cfRule type="containsText" dxfId="949" priority="959" operator="containsText" text="Update not Provided">
      <formula>NOT(ISERROR(SEARCH("Update not Provided",E34)))</formula>
    </cfRule>
    <cfRule type="containsText" dxfId="948" priority="960" operator="containsText" text="Not yet due">
      <formula>NOT(ISERROR(SEARCH("Not yet due",E34)))</formula>
    </cfRule>
    <cfRule type="containsText" dxfId="947" priority="961" operator="containsText" text="Completed Behind Schedule">
      <formula>NOT(ISERROR(SEARCH("Completed Behind Schedule",E34)))</formula>
    </cfRule>
    <cfRule type="containsText" dxfId="946" priority="962" operator="containsText" text="Off Target">
      <formula>NOT(ISERROR(SEARCH("Off Target",E34)))</formula>
    </cfRule>
    <cfRule type="containsText" dxfId="945" priority="963" operator="containsText" text="In Danger of Falling Behind Target">
      <formula>NOT(ISERROR(SEARCH("In Danger of Falling Behind Target",E34)))</formula>
    </cfRule>
    <cfRule type="containsText" dxfId="944" priority="964" operator="containsText" text="On Track to be Achieved">
      <formula>NOT(ISERROR(SEARCH("On Track to be Achieved",E34)))</formula>
    </cfRule>
    <cfRule type="containsText" dxfId="943" priority="965" operator="containsText" text="Fully Achieved">
      <formula>NOT(ISERROR(SEARCH("Fully Achieved",E34)))</formula>
    </cfRule>
    <cfRule type="containsText" dxfId="942" priority="966" operator="containsText" text="Fully Achieved">
      <formula>NOT(ISERROR(SEARCH("Fully Achieved",E34)))</formula>
    </cfRule>
    <cfRule type="containsText" dxfId="941" priority="967" operator="containsText" text="Fully Achieved">
      <formula>NOT(ISERROR(SEARCH("Fully Achieved",E34)))</formula>
    </cfRule>
    <cfRule type="containsText" dxfId="940" priority="968" operator="containsText" text="Deferred">
      <formula>NOT(ISERROR(SEARCH("Deferred",E34)))</formula>
    </cfRule>
    <cfRule type="containsText" dxfId="939" priority="969" operator="containsText" text="Deleted">
      <formula>NOT(ISERROR(SEARCH("Deleted",E34)))</formula>
    </cfRule>
    <cfRule type="containsText" dxfId="938" priority="970" operator="containsText" text="In Danger of Falling Behind Target">
      <formula>NOT(ISERROR(SEARCH("In Danger of Falling Behind Target",E34)))</formula>
    </cfRule>
    <cfRule type="containsText" dxfId="937" priority="971" operator="containsText" text="Not yet due">
      <formula>NOT(ISERROR(SEARCH("Not yet due",E34)))</formula>
    </cfRule>
    <cfRule type="containsText" dxfId="936" priority="972" operator="containsText" text="Update not Provided">
      <formula>NOT(ISERROR(SEARCH("Update not Provided",E34)))</formula>
    </cfRule>
  </conditionalFormatting>
  <conditionalFormatting sqref="E35">
    <cfRule type="containsText" dxfId="935" priority="901" operator="containsText" text="On track to be achieved">
      <formula>NOT(ISERROR(SEARCH("On track to be achieved",E35)))</formula>
    </cfRule>
    <cfRule type="containsText" dxfId="934" priority="902" operator="containsText" text="Deferred">
      <formula>NOT(ISERROR(SEARCH("Deferred",E35)))</formula>
    </cfRule>
    <cfRule type="containsText" dxfId="933" priority="903" operator="containsText" text="Deleted">
      <formula>NOT(ISERROR(SEARCH("Deleted",E35)))</formula>
    </cfRule>
    <cfRule type="containsText" dxfId="932" priority="904" operator="containsText" text="In Danger of Falling Behind Target">
      <formula>NOT(ISERROR(SEARCH("In Danger of Falling Behind Target",E35)))</formula>
    </cfRule>
    <cfRule type="containsText" dxfId="931" priority="905" operator="containsText" text="Not yet due">
      <formula>NOT(ISERROR(SEARCH("Not yet due",E35)))</formula>
    </cfRule>
    <cfRule type="containsText" dxfId="930" priority="906" operator="containsText" text="Update not Provided">
      <formula>NOT(ISERROR(SEARCH("Update not Provided",E35)))</formula>
    </cfRule>
    <cfRule type="containsText" dxfId="929" priority="907" operator="containsText" text="Not yet due">
      <formula>NOT(ISERROR(SEARCH("Not yet due",E35)))</formula>
    </cfRule>
    <cfRule type="containsText" dxfId="928" priority="908" operator="containsText" text="Completed Behind Schedule">
      <formula>NOT(ISERROR(SEARCH("Completed Behind Schedule",E35)))</formula>
    </cfRule>
    <cfRule type="containsText" dxfId="927" priority="909" operator="containsText" text="Off Target">
      <formula>NOT(ISERROR(SEARCH("Off Target",E35)))</formula>
    </cfRule>
    <cfRule type="containsText" dxfId="926" priority="910" operator="containsText" text="On Track to be Achieved">
      <formula>NOT(ISERROR(SEARCH("On Track to be Achieved",E35)))</formula>
    </cfRule>
    <cfRule type="containsText" dxfId="925" priority="911" operator="containsText" text="Fully Achieved">
      <formula>NOT(ISERROR(SEARCH("Fully Achieved",E35)))</formula>
    </cfRule>
    <cfRule type="containsText" dxfId="924" priority="912" operator="containsText" text="Not yet due">
      <formula>NOT(ISERROR(SEARCH("Not yet due",E35)))</formula>
    </cfRule>
    <cfRule type="containsText" dxfId="923" priority="913" operator="containsText" text="Not Yet Due">
      <formula>NOT(ISERROR(SEARCH("Not Yet Due",E35)))</formula>
    </cfRule>
    <cfRule type="containsText" dxfId="922" priority="914" operator="containsText" text="Deferred">
      <formula>NOT(ISERROR(SEARCH("Deferred",E35)))</formula>
    </cfRule>
    <cfRule type="containsText" dxfId="921" priority="915" operator="containsText" text="Deleted">
      <formula>NOT(ISERROR(SEARCH("Deleted",E35)))</formula>
    </cfRule>
    <cfRule type="containsText" dxfId="920" priority="916" operator="containsText" text="In Danger of Falling Behind Target">
      <formula>NOT(ISERROR(SEARCH("In Danger of Falling Behind Target",E35)))</formula>
    </cfRule>
    <cfRule type="containsText" dxfId="919" priority="917" operator="containsText" text="Not yet due">
      <formula>NOT(ISERROR(SEARCH("Not yet due",E35)))</formula>
    </cfRule>
    <cfRule type="containsText" dxfId="918" priority="918" operator="containsText" text="Completed Behind Schedule">
      <formula>NOT(ISERROR(SEARCH("Completed Behind Schedule",E35)))</formula>
    </cfRule>
    <cfRule type="containsText" dxfId="917" priority="919" operator="containsText" text="Off Target">
      <formula>NOT(ISERROR(SEARCH("Off Target",E35)))</formula>
    </cfRule>
    <cfRule type="containsText" dxfId="916" priority="920" operator="containsText" text="In Danger of Falling Behind Target">
      <formula>NOT(ISERROR(SEARCH("In Danger of Falling Behind Target",E35)))</formula>
    </cfRule>
    <cfRule type="containsText" dxfId="915" priority="921" operator="containsText" text="On Track to be Achieved">
      <formula>NOT(ISERROR(SEARCH("On Track to be Achieved",E35)))</formula>
    </cfRule>
    <cfRule type="containsText" dxfId="914" priority="922" operator="containsText" text="Fully Achieved">
      <formula>NOT(ISERROR(SEARCH("Fully Achieved",E35)))</formula>
    </cfRule>
    <cfRule type="containsText" dxfId="913" priority="923" operator="containsText" text="Update not Provided">
      <formula>NOT(ISERROR(SEARCH("Update not Provided",E35)))</formula>
    </cfRule>
    <cfRule type="containsText" dxfId="912" priority="924" operator="containsText" text="Not yet due">
      <formula>NOT(ISERROR(SEARCH("Not yet due",E35)))</formula>
    </cfRule>
    <cfRule type="containsText" dxfId="911" priority="925" operator="containsText" text="Completed Behind Schedule">
      <formula>NOT(ISERROR(SEARCH("Completed Behind Schedule",E35)))</formula>
    </cfRule>
    <cfRule type="containsText" dxfId="910" priority="926" operator="containsText" text="Off Target">
      <formula>NOT(ISERROR(SEARCH("Off Target",E35)))</formula>
    </cfRule>
    <cfRule type="containsText" dxfId="909" priority="927" operator="containsText" text="In Danger of Falling Behind Target">
      <formula>NOT(ISERROR(SEARCH("In Danger of Falling Behind Target",E35)))</formula>
    </cfRule>
    <cfRule type="containsText" dxfId="908" priority="928" operator="containsText" text="On Track to be Achieved">
      <formula>NOT(ISERROR(SEARCH("On Track to be Achieved",E35)))</formula>
    </cfRule>
    <cfRule type="containsText" dxfId="907" priority="929" operator="containsText" text="Fully Achieved">
      <formula>NOT(ISERROR(SEARCH("Fully Achieved",E35)))</formula>
    </cfRule>
    <cfRule type="containsText" dxfId="906" priority="930" operator="containsText" text="Fully Achieved">
      <formula>NOT(ISERROR(SEARCH("Fully Achieved",E35)))</formula>
    </cfRule>
    <cfRule type="containsText" dxfId="905" priority="931" operator="containsText" text="Fully Achieved">
      <formula>NOT(ISERROR(SEARCH("Fully Achieved",E35)))</formula>
    </cfRule>
    <cfRule type="containsText" dxfId="904" priority="932" operator="containsText" text="Deferred">
      <formula>NOT(ISERROR(SEARCH("Deferred",E35)))</formula>
    </cfRule>
    <cfRule type="containsText" dxfId="903" priority="933" operator="containsText" text="Deleted">
      <formula>NOT(ISERROR(SEARCH("Deleted",E35)))</formula>
    </cfRule>
    <cfRule type="containsText" dxfId="902" priority="934" operator="containsText" text="In Danger of Falling Behind Target">
      <formula>NOT(ISERROR(SEARCH("In Danger of Falling Behind Target",E35)))</formula>
    </cfRule>
    <cfRule type="containsText" dxfId="901" priority="935" operator="containsText" text="Not yet due">
      <formula>NOT(ISERROR(SEARCH("Not yet due",E35)))</formula>
    </cfRule>
    <cfRule type="containsText" dxfId="900" priority="936" operator="containsText" text="Update not Provided">
      <formula>NOT(ISERROR(SEARCH("Update not Provided",E35)))</formula>
    </cfRule>
  </conditionalFormatting>
  <conditionalFormatting sqref="E37">
    <cfRule type="containsText" dxfId="899" priority="865" operator="containsText" text="On track to be achieved">
      <formula>NOT(ISERROR(SEARCH("On track to be achieved",E37)))</formula>
    </cfRule>
    <cfRule type="containsText" dxfId="898" priority="866" operator="containsText" text="Deferred">
      <formula>NOT(ISERROR(SEARCH("Deferred",E37)))</formula>
    </cfRule>
    <cfRule type="containsText" dxfId="897" priority="867" operator="containsText" text="Deleted">
      <formula>NOT(ISERROR(SEARCH("Deleted",E37)))</formula>
    </cfRule>
    <cfRule type="containsText" dxfId="896" priority="868" operator="containsText" text="In Danger of Falling Behind Target">
      <formula>NOT(ISERROR(SEARCH("In Danger of Falling Behind Target",E37)))</formula>
    </cfRule>
    <cfRule type="containsText" dxfId="895" priority="869" operator="containsText" text="Not yet due">
      <formula>NOT(ISERROR(SEARCH("Not yet due",E37)))</formula>
    </cfRule>
    <cfRule type="containsText" dxfId="894" priority="870" operator="containsText" text="Update not Provided">
      <formula>NOT(ISERROR(SEARCH("Update not Provided",E37)))</formula>
    </cfRule>
    <cfRule type="containsText" dxfId="893" priority="871" operator="containsText" text="Not yet due">
      <formula>NOT(ISERROR(SEARCH("Not yet due",E37)))</formula>
    </cfRule>
    <cfRule type="containsText" dxfId="892" priority="872" operator="containsText" text="Completed Behind Schedule">
      <formula>NOT(ISERROR(SEARCH("Completed Behind Schedule",E37)))</formula>
    </cfRule>
    <cfRule type="containsText" dxfId="891" priority="873" operator="containsText" text="Off Target">
      <formula>NOT(ISERROR(SEARCH("Off Target",E37)))</formula>
    </cfRule>
    <cfRule type="containsText" dxfId="890" priority="874" operator="containsText" text="On Track to be Achieved">
      <formula>NOT(ISERROR(SEARCH("On Track to be Achieved",E37)))</formula>
    </cfRule>
    <cfRule type="containsText" dxfId="889" priority="875" operator="containsText" text="Fully Achieved">
      <formula>NOT(ISERROR(SEARCH("Fully Achieved",E37)))</formula>
    </cfRule>
    <cfRule type="containsText" dxfId="888" priority="876" operator="containsText" text="Not yet due">
      <formula>NOT(ISERROR(SEARCH("Not yet due",E37)))</formula>
    </cfRule>
    <cfRule type="containsText" dxfId="887" priority="877" operator="containsText" text="Not Yet Due">
      <formula>NOT(ISERROR(SEARCH("Not Yet Due",E37)))</formula>
    </cfRule>
    <cfRule type="containsText" dxfId="886" priority="878" operator="containsText" text="Deferred">
      <formula>NOT(ISERROR(SEARCH("Deferred",E37)))</formula>
    </cfRule>
    <cfRule type="containsText" dxfId="885" priority="879" operator="containsText" text="Deleted">
      <formula>NOT(ISERROR(SEARCH("Deleted",E37)))</formula>
    </cfRule>
    <cfRule type="containsText" dxfId="884" priority="880" operator="containsText" text="In Danger of Falling Behind Target">
      <formula>NOT(ISERROR(SEARCH("In Danger of Falling Behind Target",E37)))</formula>
    </cfRule>
    <cfRule type="containsText" dxfId="883" priority="881" operator="containsText" text="Not yet due">
      <formula>NOT(ISERROR(SEARCH("Not yet due",E37)))</formula>
    </cfRule>
    <cfRule type="containsText" dxfId="882" priority="882" operator="containsText" text="Completed Behind Schedule">
      <formula>NOT(ISERROR(SEARCH("Completed Behind Schedule",E37)))</formula>
    </cfRule>
    <cfRule type="containsText" dxfId="881" priority="883" operator="containsText" text="Off Target">
      <formula>NOT(ISERROR(SEARCH("Off Target",E37)))</formula>
    </cfRule>
    <cfRule type="containsText" dxfId="880" priority="884" operator="containsText" text="In Danger of Falling Behind Target">
      <formula>NOT(ISERROR(SEARCH("In Danger of Falling Behind Target",E37)))</formula>
    </cfRule>
    <cfRule type="containsText" dxfId="879" priority="885" operator="containsText" text="On Track to be Achieved">
      <formula>NOT(ISERROR(SEARCH("On Track to be Achieved",E37)))</formula>
    </cfRule>
    <cfRule type="containsText" dxfId="878" priority="886" operator="containsText" text="Fully Achieved">
      <formula>NOT(ISERROR(SEARCH("Fully Achieved",E37)))</formula>
    </cfRule>
    <cfRule type="containsText" dxfId="877" priority="887" operator="containsText" text="Update not Provided">
      <formula>NOT(ISERROR(SEARCH("Update not Provided",E37)))</formula>
    </cfRule>
    <cfRule type="containsText" dxfId="876" priority="888" operator="containsText" text="Not yet due">
      <formula>NOT(ISERROR(SEARCH("Not yet due",E37)))</formula>
    </cfRule>
    <cfRule type="containsText" dxfId="875" priority="889" operator="containsText" text="Completed Behind Schedule">
      <formula>NOT(ISERROR(SEARCH("Completed Behind Schedule",E37)))</formula>
    </cfRule>
    <cfRule type="containsText" dxfId="874" priority="890" operator="containsText" text="Off Target">
      <formula>NOT(ISERROR(SEARCH("Off Target",E37)))</formula>
    </cfRule>
    <cfRule type="containsText" dxfId="873" priority="891" operator="containsText" text="In Danger of Falling Behind Target">
      <formula>NOT(ISERROR(SEARCH("In Danger of Falling Behind Target",E37)))</formula>
    </cfRule>
    <cfRule type="containsText" dxfId="872" priority="892" operator="containsText" text="On Track to be Achieved">
      <formula>NOT(ISERROR(SEARCH("On Track to be Achieved",E37)))</formula>
    </cfRule>
    <cfRule type="containsText" dxfId="871" priority="893" operator="containsText" text="Fully Achieved">
      <formula>NOT(ISERROR(SEARCH("Fully Achieved",E37)))</formula>
    </cfRule>
    <cfRule type="containsText" dxfId="870" priority="894" operator="containsText" text="Fully Achieved">
      <formula>NOT(ISERROR(SEARCH("Fully Achieved",E37)))</formula>
    </cfRule>
    <cfRule type="containsText" dxfId="869" priority="895" operator="containsText" text="Fully Achieved">
      <formula>NOT(ISERROR(SEARCH("Fully Achieved",E37)))</formula>
    </cfRule>
    <cfRule type="containsText" dxfId="868" priority="896" operator="containsText" text="Deferred">
      <formula>NOT(ISERROR(SEARCH("Deferred",E37)))</formula>
    </cfRule>
    <cfRule type="containsText" dxfId="867" priority="897" operator="containsText" text="Deleted">
      <formula>NOT(ISERROR(SEARCH("Deleted",E37)))</formula>
    </cfRule>
    <cfRule type="containsText" dxfId="866" priority="898" operator="containsText" text="In Danger of Falling Behind Target">
      <formula>NOT(ISERROR(SEARCH("In Danger of Falling Behind Target",E37)))</formula>
    </cfRule>
    <cfRule type="containsText" dxfId="865" priority="899" operator="containsText" text="Not yet due">
      <formula>NOT(ISERROR(SEARCH("Not yet due",E37)))</formula>
    </cfRule>
    <cfRule type="containsText" dxfId="864" priority="900" operator="containsText" text="Update not Provided">
      <formula>NOT(ISERROR(SEARCH("Update not Provided",E37)))</formula>
    </cfRule>
  </conditionalFormatting>
  <conditionalFormatting sqref="E39">
    <cfRule type="containsText" dxfId="863" priority="829" operator="containsText" text="On track to be achieved">
      <formula>NOT(ISERROR(SEARCH("On track to be achieved",E39)))</formula>
    </cfRule>
    <cfRule type="containsText" dxfId="862" priority="830" operator="containsText" text="Deferred">
      <formula>NOT(ISERROR(SEARCH("Deferred",E39)))</formula>
    </cfRule>
    <cfRule type="containsText" dxfId="861" priority="831" operator="containsText" text="Deleted">
      <formula>NOT(ISERROR(SEARCH("Deleted",E39)))</formula>
    </cfRule>
    <cfRule type="containsText" dxfId="860" priority="832" operator="containsText" text="In Danger of Falling Behind Target">
      <formula>NOT(ISERROR(SEARCH("In Danger of Falling Behind Target",E39)))</formula>
    </cfRule>
    <cfRule type="containsText" dxfId="859" priority="833" operator="containsText" text="Not yet due">
      <formula>NOT(ISERROR(SEARCH("Not yet due",E39)))</formula>
    </cfRule>
    <cfRule type="containsText" dxfId="858" priority="834" operator="containsText" text="Update not Provided">
      <formula>NOT(ISERROR(SEARCH("Update not Provided",E39)))</formula>
    </cfRule>
    <cfRule type="containsText" dxfId="857" priority="835" operator="containsText" text="Not yet due">
      <formula>NOT(ISERROR(SEARCH("Not yet due",E39)))</formula>
    </cfRule>
    <cfRule type="containsText" dxfId="856" priority="836" operator="containsText" text="Completed Behind Schedule">
      <formula>NOT(ISERROR(SEARCH("Completed Behind Schedule",E39)))</formula>
    </cfRule>
    <cfRule type="containsText" dxfId="855" priority="837" operator="containsText" text="Off Target">
      <formula>NOT(ISERROR(SEARCH("Off Target",E39)))</formula>
    </cfRule>
    <cfRule type="containsText" dxfId="854" priority="838" operator="containsText" text="On Track to be Achieved">
      <formula>NOT(ISERROR(SEARCH("On Track to be Achieved",E39)))</formula>
    </cfRule>
    <cfRule type="containsText" dxfId="853" priority="839" operator="containsText" text="Fully Achieved">
      <formula>NOT(ISERROR(SEARCH("Fully Achieved",E39)))</formula>
    </cfRule>
    <cfRule type="containsText" dxfId="852" priority="840" operator="containsText" text="Not yet due">
      <formula>NOT(ISERROR(SEARCH("Not yet due",E39)))</formula>
    </cfRule>
    <cfRule type="containsText" dxfId="851" priority="841" operator="containsText" text="Not Yet Due">
      <formula>NOT(ISERROR(SEARCH("Not Yet Due",E39)))</formula>
    </cfRule>
    <cfRule type="containsText" dxfId="850" priority="842" operator="containsText" text="Deferred">
      <formula>NOT(ISERROR(SEARCH("Deferred",E39)))</formula>
    </cfRule>
    <cfRule type="containsText" dxfId="849" priority="843" operator="containsText" text="Deleted">
      <formula>NOT(ISERROR(SEARCH("Deleted",E39)))</formula>
    </cfRule>
    <cfRule type="containsText" dxfId="848" priority="844" operator="containsText" text="In Danger of Falling Behind Target">
      <formula>NOT(ISERROR(SEARCH("In Danger of Falling Behind Target",E39)))</formula>
    </cfRule>
    <cfRule type="containsText" dxfId="847" priority="845" operator="containsText" text="Not yet due">
      <formula>NOT(ISERROR(SEARCH("Not yet due",E39)))</formula>
    </cfRule>
    <cfRule type="containsText" dxfId="846" priority="846" operator="containsText" text="Completed Behind Schedule">
      <formula>NOT(ISERROR(SEARCH("Completed Behind Schedule",E39)))</formula>
    </cfRule>
    <cfRule type="containsText" dxfId="845" priority="847" operator="containsText" text="Off Target">
      <formula>NOT(ISERROR(SEARCH("Off Target",E39)))</formula>
    </cfRule>
    <cfRule type="containsText" dxfId="844" priority="848" operator="containsText" text="In Danger of Falling Behind Target">
      <formula>NOT(ISERROR(SEARCH("In Danger of Falling Behind Target",E39)))</formula>
    </cfRule>
    <cfRule type="containsText" dxfId="843" priority="849" operator="containsText" text="On Track to be Achieved">
      <formula>NOT(ISERROR(SEARCH("On Track to be Achieved",E39)))</formula>
    </cfRule>
    <cfRule type="containsText" dxfId="842" priority="850" operator="containsText" text="Fully Achieved">
      <formula>NOT(ISERROR(SEARCH("Fully Achieved",E39)))</formula>
    </cfRule>
    <cfRule type="containsText" dxfId="841" priority="851" operator="containsText" text="Update not Provided">
      <formula>NOT(ISERROR(SEARCH("Update not Provided",E39)))</formula>
    </cfRule>
    <cfRule type="containsText" dxfId="840" priority="852" operator="containsText" text="Not yet due">
      <formula>NOT(ISERROR(SEARCH("Not yet due",E39)))</formula>
    </cfRule>
    <cfRule type="containsText" dxfId="839" priority="853" operator="containsText" text="Completed Behind Schedule">
      <formula>NOT(ISERROR(SEARCH("Completed Behind Schedule",E39)))</formula>
    </cfRule>
    <cfRule type="containsText" dxfId="838" priority="854" operator="containsText" text="Off Target">
      <formula>NOT(ISERROR(SEARCH("Off Target",E39)))</formula>
    </cfRule>
    <cfRule type="containsText" dxfId="837" priority="855" operator="containsText" text="In Danger of Falling Behind Target">
      <formula>NOT(ISERROR(SEARCH("In Danger of Falling Behind Target",E39)))</formula>
    </cfRule>
    <cfRule type="containsText" dxfId="836" priority="856" operator="containsText" text="On Track to be Achieved">
      <formula>NOT(ISERROR(SEARCH("On Track to be Achieved",E39)))</formula>
    </cfRule>
    <cfRule type="containsText" dxfId="835" priority="857" operator="containsText" text="Fully Achieved">
      <formula>NOT(ISERROR(SEARCH("Fully Achieved",E39)))</formula>
    </cfRule>
    <cfRule type="containsText" dxfId="834" priority="858" operator="containsText" text="Fully Achieved">
      <formula>NOT(ISERROR(SEARCH("Fully Achieved",E39)))</formula>
    </cfRule>
    <cfRule type="containsText" dxfId="833" priority="859" operator="containsText" text="Fully Achieved">
      <formula>NOT(ISERROR(SEARCH("Fully Achieved",E39)))</formula>
    </cfRule>
    <cfRule type="containsText" dxfId="832" priority="860" operator="containsText" text="Deferred">
      <formula>NOT(ISERROR(SEARCH("Deferred",E39)))</formula>
    </cfRule>
    <cfRule type="containsText" dxfId="831" priority="861" operator="containsText" text="Deleted">
      <formula>NOT(ISERROR(SEARCH("Deleted",E39)))</formula>
    </cfRule>
    <cfRule type="containsText" dxfId="830" priority="862" operator="containsText" text="In Danger of Falling Behind Target">
      <formula>NOT(ISERROR(SEARCH("In Danger of Falling Behind Target",E39)))</formula>
    </cfRule>
    <cfRule type="containsText" dxfId="829" priority="863" operator="containsText" text="Not yet due">
      <formula>NOT(ISERROR(SEARCH("Not yet due",E39)))</formula>
    </cfRule>
    <cfRule type="containsText" dxfId="828" priority="864" operator="containsText" text="Update not Provided">
      <formula>NOT(ISERROR(SEARCH("Update not Provided",E39)))</formula>
    </cfRule>
  </conditionalFormatting>
  <conditionalFormatting sqref="E41:E42">
    <cfRule type="containsText" dxfId="827" priority="793" operator="containsText" text="On track to be achieved">
      <formula>NOT(ISERROR(SEARCH("On track to be achieved",E41)))</formula>
    </cfRule>
    <cfRule type="containsText" dxfId="826" priority="794" operator="containsText" text="Deferred">
      <formula>NOT(ISERROR(SEARCH("Deferred",E41)))</formula>
    </cfRule>
    <cfRule type="containsText" dxfId="825" priority="795" operator="containsText" text="Deleted">
      <formula>NOT(ISERROR(SEARCH("Deleted",E41)))</formula>
    </cfRule>
    <cfRule type="containsText" dxfId="824" priority="796" operator="containsText" text="In Danger of Falling Behind Target">
      <formula>NOT(ISERROR(SEARCH("In Danger of Falling Behind Target",E41)))</formula>
    </cfRule>
    <cfRule type="containsText" dxfId="823" priority="797" operator="containsText" text="Not yet due">
      <formula>NOT(ISERROR(SEARCH("Not yet due",E41)))</formula>
    </cfRule>
    <cfRule type="containsText" dxfId="822" priority="798" operator="containsText" text="Update not Provided">
      <formula>NOT(ISERROR(SEARCH("Update not Provided",E41)))</formula>
    </cfRule>
    <cfRule type="containsText" dxfId="821" priority="799" operator="containsText" text="Not yet due">
      <formula>NOT(ISERROR(SEARCH("Not yet due",E41)))</formula>
    </cfRule>
    <cfRule type="containsText" dxfId="820" priority="800" operator="containsText" text="Completed Behind Schedule">
      <formula>NOT(ISERROR(SEARCH("Completed Behind Schedule",E41)))</formula>
    </cfRule>
    <cfRule type="containsText" dxfId="819" priority="801" operator="containsText" text="Off Target">
      <formula>NOT(ISERROR(SEARCH("Off Target",E41)))</formula>
    </cfRule>
    <cfRule type="containsText" dxfId="818" priority="802" operator="containsText" text="On Track to be Achieved">
      <formula>NOT(ISERROR(SEARCH("On Track to be Achieved",E41)))</formula>
    </cfRule>
    <cfRule type="containsText" dxfId="817" priority="803" operator="containsText" text="Fully Achieved">
      <formula>NOT(ISERROR(SEARCH("Fully Achieved",E41)))</formula>
    </cfRule>
    <cfRule type="containsText" dxfId="816" priority="804" operator="containsText" text="Not yet due">
      <formula>NOT(ISERROR(SEARCH("Not yet due",E41)))</formula>
    </cfRule>
    <cfRule type="containsText" dxfId="815" priority="805" operator="containsText" text="Not Yet Due">
      <formula>NOT(ISERROR(SEARCH("Not Yet Due",E41)))</formula>
    </cfRule>
    <cfRule type="containsText" dxfId="814" priority="806" operator="containsText" text="Deferred">
      <formula>NOT(ISERROR(SEARCH("Deferred",E41)))</formula>
    </cfRule>
    <cfRule type="containsText" dxfId="813" priority="807" operator="containsText" text="Deleted">
      <formula>NOT(ISERROR(SEARCH("Deleted",E41)))</formula>
    </cfRule>
    <cfRule type="containsText" dxfId="812" priority="808" operator="containsText" text="In Danger of Falling Behind Target">
      <formula>NOT(ISERROR(SEARCH("In Danger of Falling Behind Target",E41)))</formula>
    </cfRule>
    <cfRule type="containsText" dxfId="811" priority="809" operator="containsText" text="Not yet due">
      <formula>NOT(ISERROR(SEARCH("Not yet due",E41)))</formula>
    </cfRule>
    <cfRule type="containsText" dxfId="810" priority="810" operator="containsText" text="Completed Behind Schedule">
      <formula>NOT(ISERROR(SEARCH("Completed Behind Schedule",E41)))</formula>
    </cfRule>
    <cfRule type="containsText" dxfId="809" priority="811" operator="containsText" text="Off Target">
      <formula>NOT(ISERROR(SEARCH("Off Target",E41)))</formula>
    </cfRule>
    <cfRule type="containsText" dxfId="808" priority="812" operator="containsText" text="In Danger of Falling Behind Target">
      <formula>NOT(ISERROR(SEARCH("In Danger of Falling Behind Target",E41)))</formula>
    </cfRule>
    <cfRule type="containsText" dxfId="807" priority="813" operator="containsText" text="On Track to be Achieved">
      <formula>NOT(ISERROR(SEARCH("On Track to be Achieved",E41)))</formula>
    </cfRule>
    <cfRule type="containsText" dxfId="806" priority="814" operator="containsText" text="Fully Achieved">
      <formula>NOT(ISERROR(SEARCH("Fully Achieved",E41)))</formula>
    </cfRule>
    <cfRule type="containsText" dxfId="805" priority="815" operator="containsText" text="Update not Provided">
      <formula>NOT(ISERROR(SEARCH("Update not Provided",E41)))</formula>
    </cfRule>
    <cfRule type="containsText" dxfId="804" priority="816" operator="containsText" text="Not yet due">
      <formula>NOT(ISERROR(SEARCH("Not yet due",E41)))</formula>
    </cfRule>
    <cfRule type="containsText" dxfId="803" priority="817" operator="containsText" text="Completed Behind Schedule">
      <formula>NOT(ISERROR(SEARCH("Completed Behind Schedule",E41)))</formula>
    </cfRule>
    <cfRule type="containsText" dxfId="802" priority="818" operator="containsText" text="Off Target">
      <formula>NOT(ISERROR(SEARCH("Off Target",E41)))</formula>
    </cfRule>
    <cfRule type="containsText" dxfId="801" priority="819" operator="containsText" text="In Danger of Falling Behind Target">
      <formula>NOT(ISERROR(SEARCH("In Danger of Falling Behind Target",E41)))</formula>
    </cfRule>
    <cfRule type="containsText" dxfId="800" priority="820" operator="containsText" text="On Track to be Achieved">
      <formula>NOT(ISERROR(SEARCH("On Track to be Achieved",E41)))</formula>
    </cfRule>
    <cfRule type="containsText" dxfId="799" priority="821" operator="containsText" text="Fully Achieved">
      <formula>NOT(ISERROR(SEARCH("Fully Achieved",E41)))</formula>
    </cfRule>
    <cfRule type="containsText" dxfId="798" priority="822" operator="containsText" text="Fully Achieved">
      <formula>NOT(ISERROR(SEARCH("Fully Achieved",E41)))</formula>
    </cfRule>
    <cfRule type="containsText" dxfId="797" priority="823" operator="containsText" text="Fully Achieved">
      <formula>NOT(ISERROR(SEARCH("Fully Achieved",E41)))</formula>
    </cfRule>
    <cfRule type="containsText" dxfId="796" priority="824" operator="containsText" text="Deferred">
      <formula>NOT(ISERROR(SEARCH("Deferred",E41)))</formula>
    </cfRule>
    <cfRule type="containsText" dxfId="795" priority="825" operator="containsText" text="Deleted">
      <formula>NOT(ISERROR(SEARCH("Deleted",E41)))</formula>
    </cfRule>
    <cfRule type="containsText" dxfId="794" priority="826" operator="containsText" text="In Danger of Falling Behind Target">
      <formula>NOT(ISERROR(SEARCH("In Danger of Falling Behind Target",E41)))</formula>
    </cfRule>
    <cfRule type="containsText" dxfId="793" priority="827" operator="containsText" text="Not yet due">
      <formula>NOT(ISERROR(SEARCH("Not yet due",E41)))</formula>
    </cfRule>
    <cfRule type="containsText" dxfId="792" priority="828" operator="containsText" text="Update not Provided">
      <formula>NOT(ISERROR(SEARCH("Update not Provided",E41)))</formula>
    </cfRule>
  </conditionalFormatting>
  <conditionalFormatting sqref="E46:E47">
    <cfRule type="containsText" dxfId="791" priority="757" operator="containsText" text="On track to be achieved">
      <formula>NOT(ISERROR(SEARCH("On track to be achieved",E46)))</formula>
    </cfRule>
    <cfRule type="containsText" dxfId="790" priority="758" operator="containsText" text="Deferred">
      <formula>NOT(ISERROR(SEARCH("Deferred",E46)))</formula>
    </cfRule>
    <cfRule type="containsText" dxfId="789" priority="759" operator="containsText" text="Deleted">
      <formula>NOT(ISERROR(SEARCH("Deleted",E46)))</formula>
    </cfRule>
    <cfRule type="containsText" dxfId="788" priority="760" operator="containsText" text="In Danger of Falling Behind Target">
      <formula>NOT(ISERROR(SEARCH("In Danger of Falling Behind Target",E46)))</formula>
    </cfRule>
    <cfRule type="containsText" dxfId="787" priority="761" operator="containsText" text="Not yet due">
      <formula>NOT(ISERROR(SEARCH("Not yet due",E46)))</formula>
    </cfRule>
    <cfRule type="containsText" dxfId="786" priority="762" operator="containsText" text="Update not Provided">
      <formula>NOT(ISERROR(SEARCH("Update not Provided",E46)))</formula>
    </cfRule>
    <cfRule type="containsText" dxfId="785" priority="763" operator="containsText" text="Not yet due">
      <formula>NOT(ISERROR(SEARCH("Not yet due",E46)))</formula>
    </cfRule>
    <cfRule type="containsText" dxfId="784" priority="764" operator="containsText" text="Completed Behind Schedule">
      <formula>NOT(ISERROR(SEARCH("Completed Behind Schedule",E46)))</formula>
    </cfRule>
    <cfRule type="containsText" dxfId="783" priority="765" operator="containsText" text="Off Target">
      <formula>NOT(ISERROR(SEARCH("Off Target",E46)))</formula>
    </cfRule>
    <cfRule type="containsText" dxfId="782" priority="766" operator="containsText" text="On Track to be Achieved">
      <formula>NOT(ISERROR(SEARCH("On Track to be Achieved",E46)))</formula>
    </cfRule>
    <cfRule type="containsText" dxfId="781" priority="767" operator="containsText" text="Fully Achieved">
      <formula>NOT(ISERROR(SEARCH("Fully Achieved",E46)))</formula>
    </cfRule>
    <cfRule type="containsText" dxfId="780" priority="768" operator="containsText" text="Not yet due">
      <formula>NOT(ISERROR(SEARCH("Not yet due",E46)))</formula>
    </cfRule>
    <cfRule type="containsText" dxfId="779" priority="769" operator="containsText" text="Not Yet Due">
      <formula>NOT(ISERROR(SEARCH("Not Yet Due",E46)))</formula>
    </cfRule>
    <cfRule type="containsText" dxfId="778" priority="770" operator="containsText" text="Deferred">
      <formula>NOT(ISERROR(SEARCH("Deferred",E46)))</formula>
    </cfRule>
    <cfRule type="containsText" dxfId="777" priority="771" operator="containsText" text="Deleted">
      <formula>NOT(ISERROR(SEARCH("Deleted",E46)))</formula>
    </cfRule>
    <cfRule type="containsText" dxfId="776" priority="772" operator="containsText" text="In Danger of Falling Behind Target">
      <formula>NOT(ISERROR(SEARCH("In Danger of Falling Behind Target",E46)))</formula>
    </cfRule>
    <cfRule type="containsText" dxfId="775" priority="773" operator="containsText" text="Not yet due">
      <formula>NOT(ISERROR(SEARCH("Not yet due",E46)))</formula>
    </cfRule>
    <cfRule type="containsText" dxfId="774" priority="774" operator="containsText" text="Completed Behind Schedule">
      <formula>NOT(ISERROR(SEARCH("Completed Behind Schedule",E46)))</formula>
    </cfRule>
    <cfRule type="containsText" dxfId="773" priority="775" operator="containsText" text="Off Target">
      <formula>NOT(ISERROR(SEARCH("Off Target",E46)))</formula>
    </cfRule>
    <cfRule type="containsText" dxfId="772" priority="776" operator="containsText" text="In Danger of Falling Behind Target">
      <formula>NOT(ISERROR(SEARCH("In Danger of Falling Behind Target",E46)))</formula>
    </cfRule>
    <cfRule type="containsText" dxfId="771" priority="777" operator="containsText" text="On Track to be Achieved">
      <formula>NOT(ISERROR(SEARCH("On Track to be Achieved",E46)))</formula>
    </cfRule>
    <cfRule type="containsText" dxfId="770" priority="778" operator="containsText" text="Fully Achieved">
      <formula>NOT(ISERROR(SEARCH("Fully Achieved",E46)))</formula>
    </cfRule>
    <cfRule type="containsText" dxfId="769" priority="779" operator="containsText" text="Update not Provided">
      <formula>NOT(ISERROR(SEARCH("Update not Provided",E46)))</formula>
    </cfRule>
    <cfRule type="containsText" dxfId="768" priority="780" operator="containsText" text="Not yet due">
      <formula>NOT(ISERROR(SEARCH("Not yet due",E46)))</formula>
    </cfRule>
    <cfRule type="containsText" dxfId="767" priority="781" operator="containsText" text="Completed Behind Schedule">
      <formula>NOT(ISERROR(SEARCH("Completed Behind Schedule",E46)))</formula>
    </cfRule>
    <cfRule type="containsText" dxfId="766" priority="782" operator="containsText" text="Off Target">
      <formula>NOT(ISERROR(SEARCH("Off Target",E46)))</formula>
    </cfRule>
    <cfRule type="containsText" dxfId="765" priority="783" operator="containsText" text="In Danger of Falling Behind Target">
      <formula>NOT(ISERROR(SEARCH("In Danger of Falling Behind Target",E46)))</formula>
    </cfRule>
    <cfRule type="containsText" dxfId="764" priority="784" operator="containsText" text="On Track to be Achieved">
      <formula>NOT(ISERROR(SEARCH("On Track to be Achieved",E46)))</formula>
    </cfRule>
    <cfRule type="containsText" dxfId="763" priority="785" operator="containsText" text="Fully Achieved">
      <formula>NOT(ISERROR(SEARCH("Fully Achieved",E46)))</formula>
    </cfRule>
    <cfRule type="containsText" dxfId="762" priority="786" operator="containsText" text="Fully Achieved">
      <formula>NOT(ISERROR(SEARCH("Fully Achieved",E46)))</formula>
    </cfRule>
    <cfRule type="containsText" dxfId="761" priority="787" operator="containsText" text="Fully Achieved">
      <formula>NOT(ISERROR(SEARCH("Fully Achieved",E46)))</formula>
    </cfRule>
    <cfRule type="containsText" dxfId="760" priority="788" operator="containsText" text="Deferred">
      <formula>NOT(ISERROR(SEARCH("Deferred",E46)))</formula>
    </cfRule>
    <cfRule type="containsText" dxfId="759" priority="789" operator="containsText" text="Deleted">
      <formula>NOT(ISERROR(SEARCH("Deleted",E46)))</formula>
    </cfRule>
    <cfRule type="containsText" dxfId="758" priority="790" operator="containsText" text="In Danger of Falling Behind Target">
      <formula>NOT(ISERROR(SEARCH("In Danger of Falling Behind Target",E46)))</formula>
    </cfRule>
    <cfRule type="containsText" dxfId="757" priority="791" operator="containsText" text="Not yet due">
      <formula>NOT(ISERROR(SEARCH("Not yet due",E46)))</formula>
    </cfRule>
    <cfRule type="containsText" dxfId="756" priority="792" operator="containsText" text="Update not Provided">
      <formula>NOT(ISERROR(SEARCH("Update not Provided",E46)))</formula>
    </cfRule>
  </conditionalFormatting>
  <conditionalFormatting sqref="E48:E51">
    <cfRule type="containsText" dxfId="755" priority="721" operator="containsText" text="On track to be achieved">
      <formula>NOT(ISERROR(SEARCH("On track to be achieved",E48)))</formula>
    </cfRule>
    <cfRule type="containsText" dxfId="754" priority="722" operator="containsText" text="Deferred">
      <formula>NOT(ISERROR(SEARCH("Deferred",E48)))</formula>
    </cfRule>
    <cfRule type="containsText" dxfId="753" priority="723" operator="containsText" text="Deleted">
      <formula>NOT(ISERROR(SEARCH("Deleted",E48)))</formula>
    </cfRule>
    <cfRule type="containsText" dxfId="752" priority="724" operator="containsText" text="In Danger of Falling Behind Target">
      <formula>NOT(ISERROR(SEARCH("In Danger of Falling Behind Target",E48)))</formula>
    </cfRule>
    <cfRule type="containsText" dxfId="751" priority="725" operator="containsText" text="Not yet due">
      <formula>NOT(ISERROR(SEARCH("Not yet due",E48)))</formula>
    </cfRule>
    <cfRule type="containsText" dxfId="750" priority="726" operator="containsText" text="Update not Provided">
      <formula>NOT(ISERROR(SEARCH("Update not Provided",E48)))</formula>
    </cfRule>
    <cfRule type="containsText" dxfId="749" priority="727" operator="containsText" text="Not yet due">
      <formula>NOT(ISERROR(SEARCH("Not yet due",E48)))</formula>
    </cfRule>
    <cfRule type="containsText" dxfId="748" priority="728" operator="containsText" text="Completed Behind Schedule">
      <formula>NOT(ISERROR(SEARCH("Completed Behind Schedule",E48)))</formula>
    </cfRule>
    <cfRule type="containsText" dxfId="747" priority="729" operator="containsText" text="Off Target">
      <formula>NOT(ISERROR(SEARCH("Off Target",E48)))</formula>
    </cfRule>
    <cfRule type="containsText" dxfId="746" priority="730" operator="containsText" text="On Track to be Achieved">
      <formula>NOT(ISERROR(SEARCH("On Track to be Achieved",E48)))</formula>
    </cfRule>
    <cfRule type="containsText" dxfId="745" priority="731" operator="containsText" text="Fully Achieved">
      <formula>NOT(ISERROR(SEARCH("Fully Achieved",E48)))</formula>
    </cfRule>
    <cfRule type="containsText" dxfId="744" priority="732" operator="containsText" text="Not yet due">
      <formula>NOT(ISERROR(SEARCH("Not yet due",E48)))</formula>
    </cfRule>
    <cfRule type="containsText" dxfId="743" priority="733" operator="containsText" text="Not Yet Due">
      <formula>NOT(ISERROR(SEARCH("Not Yet Due",E48)))</formula>
    </cfRule>
    <cfRule type="containsText" dxfId="742" priority="734" operator="containsText" text="Deferred">
      <formula>NOT(ISERROR(SEARCH("Deferred",E48)))</formula>
    </cfRule>
    <cfRule type="containsText" dxfId="741" priority="735" operator="containsText" text="Deleted">
      <formula>NOT(ISERROR(SEARCH("Deleted",E48)))</formula>
    </cfRule>
    <cfRule type="containsText" dxfId="740" priority="736" operator="containsText" text="In Danger of Falling Behind Target">
      <formula>NOT(ISERROR(SEARCH("In Danger of Falling Behind Target",E48)))</formula>
    </cfRule>
    <cfRule type="containsText" dxfId="739" priority="737" operator="containsText" text="Not yet due">
      <formula>NOT(ISERROR(SEARCH("Not yet due",E48)))</formula>
    </cfRule>
    <cfRule type="containsText" dxfId="738" priority="738" operator="containsText" text="Completed Behind Schedule">
      <formula>NOT(ISERROR(SEARCH("Completed Behind Schedule",E48)))</formula>
    </cfRule>
    <cfRule type="containsText" dxfId="737" priority="739" operator="containsText" text="Off Target">
      <formula>NOT(ISERROR(SEARCH("Off Target",E48)))</formula>
    </cfRule>
    <cfRule type="containsText" dxfId="736" priority="740" operator="containsText" text="In Danger of Falling Behind Target">
      <formula>NOT(ISERROR(SEARCH("In Danger of Falling Behind Target",E48)))</formula>
    </cfRule>
    <cfRule type="containsText" dxfId="735" priority="741" operator="containsText" text="On Track to be Achieved">
      <formula>NOT(ISERROR(SEARCH("On Track to be Achieved",E48)))</formula>
    </cfRule>
    <cfRule type="containsText" dxfId="734" priority="742" operator="containsText" text="Fully Achieved">
      <formula>NOT(ISERROR(SEARCH("Fully Achieved",E48)))</formula>
    </cfRule>
    <cfRule type="containsText" dxfId="733" priority="743" operator="containsText" text="Update not Provided">
      <formula>NOT(ISERROR(SEARCH("Update not Provided",E48)))</formula>
    </cfRule>
    <cfRule type="containsText" dxfId="732" priority="744" operator="containsText" text="Not yet due">
      <formula>NOT(ISERROR(SEARCH("Not yet due",E48)))</formula>
    </cfRule>
    <cfRule type="containsText" dxfId="731" priority="745" operator="containsText" text="Completed Behind Schedule">
      <formula>NOT(ISERROR(SEARCH("Completed Behind Schedule",E48)))</formula>
    </cfRule>
    <cfRule type="containsText" dxfId="730" priority="746" operator="containsText" text="Off Target">
      <formula>NOT(ISERROR(SEARCH("Off Target",E48)))</formula>
    </cfRule>
    <cfRule type="containsText" dxfId="729" priority="747" operator="containsText" text="In Danger of Falling Behind Target">
      <formula>NOT(ISERROR(SEARCH("In Danger of Falling Behind Target",E48)))</formula>
    </cfRule>
    <cfRule type="containsText" dxfId="728" priority="748" operator="containsText" text="On Track to be Achieved">
      <formula>NOT(ISERROR(SEARCH("On Track to be Achieved",E48)))</formula>
    </cfRule>
    <cfRule type="containsText" dxfId="727" priority="749" operator="containsText" text="Fully Achieved">
      <formula>NOT(ISERROR(SEARCH("Fully Achieved",E48)))</formula>
    </cfRule>
    <cfRule type="containsText" dxfId="726" priority="750" operator="containsText" text="Fully Achieved">
      <formula>NOT(ISERROR(SEARCH("Fully Achieved",E48)))</formula>
    </cfRule>
    <cfRule type="containsText" dxfId="725" priority="751" operator="containsText" text="Fully Achieved">
      <formula>NOT(ISERROR(SEARCH("Fully Achieved",E48)))</formula>
    </cfRule>
    <cfRule type="containsText" dxfId="724" priority="752" operator="containsText" text="Deferred">
      <formula>NOT(ISERROR(SEARCH("Deferred",E48)))</formula>
    </cfRule>
    <cfRule type="containsText" dxfId="723" priority="753" operator="containsText" text="Deleted">
      <formula>NOT(ISERROR(SEARCH("Deleted",E48)))</formula>
    </cfRule>
    <cfRule type="containsText" dxfId="722" priority="754" operator="containsText" text="In Danger of Falling Behind Target">
      <formula>NOT(ISERROR(SEARCH("In Danger of Falling Behind Target",E48)))</formula>
    </cfRule>
    <cfRule type="containsText" dxfId="721" priority="755" operator="containsText" text="Not yet due">
      <formula>NOT(ISERROR(SEARCH("Not yet due",E48)))</formula>
    </cfRule>
    <cfRule type="containsText" dxfId="720" priority="756" operator="containsText" text="Update not Provided">
      <formula>NOT(ISERROR(SEARCH("Update not Provided",E48)))</formula>
    </cfRule>
  </conditionalFormatting>
  <conditionalFormatting sqref="E54">
    <cfRule type="containsText" dxfId="719" priority="685" operator="containsText" text="On track to be achieved">
      <formula>NOT(ISERROR(SEARCH("On track to be achieved",E54)))</formula>
    </cfRule>
    <cfRule type="containsText" dxfId="718" priority="686" operator="containsText" text="Deferred">
      <formula>NOT(ISERROR(SEARCH("Deferred",E54)))</formula>
    </cfRule>
    <cfRule type="containsText" dxfId="717" priority="687" operator="containsText" text="Deleted">
      <formula>NOT(ISERROR(SEARCH("Deleted",E54)))</formula>
    </cfRule>
    <cfRule type="containsText" dxfId="716" priority="688" operator="containsText" text="In Danger of Falling Behind Target">
      <formula>NOT(ISERROR(SEARCH("In Danger of Falling Behind Target",E54)))</formula>
    </cfRule>
    <cfRule type="containsText" dxfId="715" priority="689" operator="containsText" text="Not yet due">
      <formula>NOT(ISERROR(SEARCH("Not yet due",E54)))</formula>
    </cfRule>
    <cfRule type="containsText" dxfId="714" priority="690" operator="containsText" text="Update not Provided">
      <formula>NOT(ISERROR(SEARCH("Update not Provided",E54)))</formula>
    </cfRule>
    <cfRule type="containsText" dxfId="713" priority="691" operator="containsText" text="Not yet due">
      <formula>NOT(ISERROR(SEARCH("Not yet due",E54)))</formula>
    </cfRule>
    <cfRule type="containsText" dxfId="712" priority="692" operator="containsText" text="Completed Behind Schedule">
      <formula>NOT(ISERROR(SEARCH("Completed Behind Schedule",E54)))</formula>
    </cfRule>
    <cfRule type="containsText" dxfId="711" priority="693" operator="containsText" text="Off Target">
      <formula>NOT(ISERROR(SEARCH("Off Target",E54)))</formula>
    </cfRule>
    <cfRule type="containsText" dxfId="710" priority="694" operator="containsText" text="On Track to be Achieved">
      <formula>NOT(ISERROR(SEARCH("On Track to be Achieved",E54)))</formula>
    </cfRule>
    <cfRule type="containsText" dxfId="709" priority="695" operator="containsText" text="Fully Achieved">
      <formula>NOT(ISERROR(SEARCH("Fully Achieved",E54)))</formula>
    </cfRule>
    <cfRule type="containsText" dxfId="708" priority="696" operator="containsText" text="Not yet due">
      <formula>NOT(ISERROR(SEARCH("Not yet due",E54)))</formula>
    </cfRule>
    <cfRule type="containsText" dxfId="707" priority="697" operator="containsText" text="Not Yet Due">
      <formula>NOT(ISERROR(SEARCH("Not Yet Due",E54)))</formula>
    </cfRule>
    <cfRule type="containsText" dxfId="706" priority="698" operator="containsText" text="Deferred">
      <formula>NOT(ISERROR(SEARCH("Deferred",E54)))</formula>
    </cfRule>
    <cfRule type="containsText" dxfId="705" priority="699" operator="containsText" text="Deleted">
      <formula>NOT(ISERROR(SEARCH("Deleted",E54)))</formula>
    </cfRule>
    <cfRule type="containsText" dxfId="704" priority="700" operator="containsText" text="In Danger of Falling Behind Target">
      <formula>NOT(ISERROR(SEARCH("In Danger of Falling Behind Target",E54)))</formula>
    </cfRule>
    <cfRule type="containsText" dxfId="703" priority="701" operator="containsText" text="Not yet due">
      <formula>NOT(ISERROR(SEARCH("Not yet due",E54)))</formula>
    </cfRule>
    <cfRule type="containsText" dxfId="702" priority="702" operator="containsText" text="Completed Behind Schedule">
      <formula>NOT(ISERROR(SEARCH("Completed Behind Schedule",E54)))</formula>
    </cfRule>
    <cfRule type="containsText" dxfId="701" priority="703" operator="containsText" text="Off Target">
      <formula>NOT(ISERROR(SEARCH("Off Target",E54)))</formula>
    </cfRule>
    <cfRule type="containsText" dxfId="700" priority="704" operator="containsText" text="In Danger of Falling Behind Target">
      <formula>NOT(ISERROR(SEARCH("In Danger of Falling Behind Target",E54)))</formula>
    </cfRule>
    <cfRule type="containsText" dxfId="699" priority="705" operator="containsText" text="On Track to be Achieved">
      <formula>NOT(ISERROR(SEARCH("On Track to be Achieved",E54)))</formula>
    </cfRule>
    <cfRule type="containsText" dxfId="698" priority="706" operator="containsText" text="Fully Achieved">
      <formula>NOT(ISERROR(SEARCH("Fully Achieved",E54)))</formula>
    </cfRule>
    <cfRule type="containsText" dxfId="697" priority="707" operator="containsText" text="Update not Provided">
      <formula>NOT(ISERROR(SEARCH("Update not Provided",E54)))</formula>
    </cfRule>
    <cfRule type="containsText" dxfId="696" priority="708" operator="containsText" text="Not yet due">
      <formula>NOT(ISERROR(SEARCH("Not yet due",E54)))</formula>
    </cfRule>
    <cfRule type="containsText" dxfId="695" priority="709" operator="containsText" text="Completed Behind Schedule">
      <formula>NOT(ISERROR(SEARCH("Completed Behind Schedule",E54)))</formula>
    </cfRule>
    <cfRule type="containsText" dxfId="694" priority="710" operator="containsText" text="Off Target">
      <formula>NOT(ISERROR(SEARCH("Off Target",E54)))</formula>
    </cfRule>
    <cfRule type="containsText" dxfId="693" priority="711" operator="containsText" text="In Danger of Falling Behind Target">
      <formula>NOT(ISERROR(SEARCH("In Danger of Falling Behind Target",E54)))</formula>
    </cfRule>
    <cfRule type="containsText" dxfId="692" priority="712" operator="containsText" text="On Track to be Achieved">
      <formula>NOT(ISERROR(SEARCH("On Track to be Achieved",E54)))</formula>
    </cfRule>
    <cfRule type="containsText" dxfId="691" priority="713" operator="containsText" text="Fully Achieved">
      <formula>NOT(ISERROR(SEARCH("Fully Achieved",E54)))</formula>
    </cfRule>
    <cfRule type="containsText" dxfId="690" priority="714" operator="containsText" text="Fully Achieved">
      <formula>NOT(ISERROR(SEARCH("Fully Achieved",E54)))</formula>
    </cfRule>
    <cfRule type="containsText" dxfId="689" priority="715" operator="containsText" text="Fully Achieved">
      <formula>NOT(ISERROR(SEARCH("Fully Achieved",E54)))</formula>
    </cfRule>
    <cfRule type="containsText" dxfId="688" priority="716" operator="containsText" text="Deferred">
      <formula>NOT(ISERROR(SEARCH("Deferred",E54)))</formula>
    </cfRule>
    <cfRule type="containsText" dxfId="687" priority="717" operator="containsText" text="Deleted">
      <formula>NOT(ISERROR(SEARCH("Deleted",E54)))</formula>
    </cfRule>
    <cfRule type="containsText" dxfId="686" priority="718" operator="containsText" text="In Danger of Falling Behind Target">
      <formula>NOT(ISERROR(SEARCH("In Danger of Falling Behind Target",E54)))</formula>
    </cfRule>
    <cfRule type="containsText" dxfId="685" priority="719" operator="containsText" text="Not yet due">
      <formula>NOT(ISERROR(SEARCH("Not yet due",E54)))</formula>
    </cfRule>
    <cfRule type="containsText" dxfId="684" priority="720" operator="containsText" text="Update not Provided">
      <formula>NOT(ISERROR(SEARCH("Update not Provided",E54)))</formula>
    </cfRule>
  </conditionalFormatting>
  <conditionalFormatting sqref="E56:E57">
    <cfRule type="containsText" dxfId="683" priority="649" operator="containsText" text="On track to be achieved">
      <formula>NOT(ISERROR(SEARCH("On track to be achieved",E56)))</formula>
    </cfRule>
    <cfRule type="containsText" dxfId="682" priority="650" operator="containsText" text="Deferred">
      <formula>NOT(ISERROR(SEARCH("Deferred",E56)))</formula>
    </cfRule>
    <cfRule type="containsText" dxfId="681" priority="651" operator="containsText" text="Deleted">
      <formula>NOT(ISERROR(SEARCH("Deleted",E56)))</formula>
    </cfRule>
    <cfRule type="containsText" dxfId="680" priority="652" operator="containsText" text="In Danger of Falling Behind Target">
      <formula>NOT(ISERROR(SEARCH("In Danger of Falling Behind Target",E56)))</formula>
    </cfRule>
    <cfRule type="containsText" dxfId="679" priority="653" operator="containsText" text="Not yet due">
      <formula>NOT(ISERROR(SEARCH("Not yet due",E56)))</formula>
    </cfRule>
    <cfRule type="containsText" dxfId="678" priority="654" operator="containsText" text="Update not Provided">
      <formula>NOT(ISERROR(SEARCH("Update not Provided",E56)))</formula>
    </cfRule>
    <cfRule type="containsText" dxfId="677" priority="655" operator="containsText" text="Not yet due">
      <formula>NOT(ISERROR(SEARCH("Not yet due",E56)))</formula>
    </cfRule>
    <cfRule type="containsText" dxfId="676" priority="656" operator="containsText" text="Completed Behind Schedule">
      <formula>NOT(ISERROR(SEARCH("Completed Behind Schedule",E56)))</formula>
    </cfRule>
    <cfRule type="containsText" dxfId="675" priority="657" operator="containsText" text="Off Target">
      <formula>NOT(ISERROR(SEARCH("Off Target",E56)))</formula>
    </cfRule>
    <cfRule type="containsText" dxfId="674" priority="658" operator="containsText" text="On Track to be Achieved">
      <formula>NOT(ISERROR(SEARCH("On Track to be Achieved",E56)))</formula>
    </cfRule>
    <cfRule type="containsText" dxfId="673" priority="659" operator="containsText" text="Fully Achieved">
      <formula>NOT(ISERROR(SEARCH("Fully Achieved",E56)))</formula>
    </cfRule>
    <cfRule type="containsText" dxfId="672" priority="660" operator="containsText" text="Not yet due">
      <formula>NOT(ISERROR(SEARCH("Not yet due",E56)))</formula>
    </cfRule>
    <cfRule type="containsText" dxfId="671" priority="661" operator="containsText" text="Not Yet Due">
      <formula>NOT(ISERROR(SEARCH("Not Yet Due",E56)))</formula>
    </cfRule>
    <cfRule type="containsText" dxfId="670" priority="662" operator="containsText" text="Deferred">
      <formula>NOT(ISERROR(SEARCH("Deferred",E56)))</formula>
    </cfRule>
    <cfRule type="containsText" dxfId="669" priority="663" operator="containsText" text="Deleted">
      <formula>NOT(ISERROR(SEARCH("Deleted",E56)))</formula>
    </cfRule>
    <cfRule type="containsText" dxfId="668" priority="664" operator="containsText" text="In Danger of Falling Behind Target">
      <formula>NOT(ISERROR(SEARCH("In Danger of Falling Behind Target",E56)))</formula>
    </cfRule>
    <cfRule type="containsText" dxfId="667" priority="665" operator="containsText" text="Not yet due">
      <formula>NOT(ISERROR(SEARCH("Not yet due",E56)))</formula>
    </cfRule>
    <cfRule type="containsText" dxfId="666" priority="666" operator="containsText" text="Completed Behind Schedule">
      <formula>NOT(ISERROR(SEARCH("Completed Behind Schedule",E56)))</formula>
    </cfRule>
    <cfRule type="containsText" dxfId="665" priority="667" operator="containsText" text="Off Target">
      <formula>NOT(ISERROR(SEARCH("Off Target",E56)))</formula>
    </cfRule>
    <cfRule type="containsText" dxfId="664" priority="668" operator="containsText" text="In Danger of Falling Behind Target">
      <formula>NOT(ISERROR(SEARCH("In Danger of Falling Behind Target",E56)))</formula>
    </cfRule>
    <cfRule type="containsText" dxfId="663" priority="669" operator="containsText" text="On Track to be Achieved">
      <formula>NOT(ISERROR(SEARCH("On Track to be Achieved",E56)))</formula>
    </cfRule>
    <cfRule type="containsText" dxfId="662" priority="670" operator="containsText" text="Fully Achieved">
      <formula>NOT(ISERROR(SEARCH("Fully Achieved",E56)))</formula>
    </cfRule>
    <cfRule type="containsText" dxfId="661" priority="671" operator="containsText" text="Update not Provided">
      <formula>NOT(ISERROR(SEARCH("Update not Provided",E56)))</formula>
    </cfRule>
    <cfRule type="containsText" dxfId="660" priority="672" operator="containsText" text="Not yet due">
      <formula>NOT(ISERROR(SEARCH("Not yet due",E56)))</formula>
    </cfRule>
    <cfRule type="containsText" dxfId="659" priority="673" operator="containsText" text="Completed Behind Schedule">
      <formula>NOT(ISERROR(SEARCH("Completed Behind Schedule",E56)))</formula>
    </cfRule>
    <cfRule type="containsText" dxfId="658" priority="674" operator="containsText" text="Off Target">
      <formula>NOT(ISERROR(SEARCH("Off Target",E56)))</formula>
    </cfRule>
    <cfRule type="containsText" dxfId="657" priority="675" operator="containsText" text="In Danger of Falling Behind Target">
      <formula>NOT(ISERROR(SEARCH("In Danger of Falling Behind Target",E56)))</formula>
    </cfRule>
    <cfRule type="containsText" dxfId="656" priority="676" operator="containsText" text="On Track to be Achieved">
      <formula>NOT(ISERROR(SEARCH("On Track to be Achieved",E56)))</formula>
    </cfRule>
    <cfRule type="containsText" dxfId="655" priority="677" operator="containsText" text="Fully Achieved">
      <formula>NOT(ISERROR(SEARCH("Fully Achieved",E56)))</formula>
    </cfRule>
    <cfRule type="containsText" dxfId="654" priority="678" operator="containsText" text="Fully Achieved">
      <formula>NOT(ISERROR(SEARCH("Fully Achieved",E56)))</formula>
    </cfRule>
    <cfRule type="containsText" dxfId="653" priority="679" operator="containsText" text="Fully Achieved">
      <formula>NOT(ISERROR(SEARCH("Fully Achieved",E56)))</formula>
    </cfRule>
    <cfRule type="containsText" dxfId="652" priority="680" operator="containsText" text="Deferred">
      <formula>NOT(ISERROR(SEARCH("Deferred",E56)))</formula>
    </cfRule>
    <cfRule type="containsText" dxfId="651" priority="681" operator="containsText" text="Deleted">
      <formula>NOT(ISERROR(SEARCH("Deleted",E56)))</formula>
    </cfRule>
    <cfRule type="containsText" dxfId="650" priority="682" operator="containsText" text="In Danger of Falling Behind Target">
      <formula>NOT(ISERROR(SEARCH("In Danger of Falling Behind Target",E56)))</formula>
    </cfRule>
    <cfRule type="containsText" dxfId="649" priority="683" operator="containsText" text="Not yet due">
      <formula>NOT(ISERROR(SEARCH("Not yet due",E56)))</formula>
    </cfRule>
    <cfRule type="containsText" dxfId="648" priority="684" operator="containsText" text="Update not Provided">
      <formula>NOT(ISERROR(SEARCH("Update not Provided",E56)))</formula>
    </cfRule>
  </conditionalFormatting>
  <conditionalFormatting sqref="E59">
    <cfRule type="containsText" dxfId="647" priority="613" operator="containsText" text="On track to be achieved">
      <formula>NOT(ISERROR(SEARCH("On track to be achieved",E59)))</formula>
    </cfRule>
    <cfRule type="containsText" dxfId="646" priority="614" operator="containsText" text="Deferred">
      <formula>NOT(ISERROR(SEARCH("Deferred",E59)))</formula>
    </cfRule>
    <cfRule type="containsText" dxfId="645" priority="615" operator="containsText" text="Deleted">
      <formula>NOT(ISERROR(SEARCH("Deleted",E59)))</formula>
    </cfRule>
    <cfRule type="containsText" dxfId="644" priority="616" operator="containsText" text="In Danger of Falling Behind Target">
      <formula>NOT(ISERROR(SEARCH("In Danger of Falling Behind Target",E59)))</formula>
    </cfRule>
    <cfRule type="containsText" dxfId="643" priority="617" operator="containsText" text="Not yet due">
      <formula>NOT(ISERROR(SEARCH("Not yet due",E59)))</formula>
    </cfRule>
    <cfRule type="containsText" dxfId="642" priority="618" operator="containsText" text="Update not Provided">
      <formula>NOT(ISERROR(SEARCH("Update not Provided",E59)))</formula>
    </cfRule>
    <cfRule type="containsText" dxfId="641" priority="619" operator="containsText" text="Not yet due">
      <formula>NOT(ISERROR(SEARCH("Not yet due",E59)))</formula>
    </cfRule>
    <cfRule type="containsText" dxfId="640" priority="620" operator="containsText" text="Completed Behind Schedule">
      <formula>NOT(ISERROR(SEARCH("Completed Behind Schedule",E59)))</formula>
    </cfRule>
    <cfRule type="containsText" dxfId="639" priority="621" operator="containsText" text="Off Target">
      <formula>NOT(ISERROR(SEARCH("Off Target",E59)))</formula>
    </cfRule>
    <cfRule type="containsText" dxfId="638" priority="622" operator="containsText" text="On Track to be Achieved">
      <formula>NOT(ISERROR(SEARCH("On Track to be Achieved",E59)))</formula>
    </cfRule>
    <cfRule type="containsText" dxfId="637" priority="623" operator="containsText" text="Fully Achieved">
      <formula>NOT(ISERROR(SEARCH("Fully Achieved",E59)))</formula>
    </cfRule>
    <cfRule type="containsText" dxfId="636" priority="624" operator="containsText" text="Not yet due">
      <formula>NOT(ISERROR(SEARCH("Not yet due",E59)))</formula>
    </cfRule>
    <cfRule type="containsText" dxfId="635" priority="625" operator="containsText" text="Not Yet Due">
      <formula>NOT(ISERROR(SEARCH("Not Yet Due",E59)))</formula>
    </cfRule>
    <cfRule type="containsText" dxfId="634" priority="626" operator="containsText" text="Deferred">
      <formula>NOT(ISERROR(SEARCH("Deferred",E59)))</formula>
    </cfRule>
    <cfRule type="containsText" dxfId="633" priority="627" operator="containsText" text="Deleted">
      <formula>NOT(ISERROR(SEARCH("Deleted",E59)))</formula>
    </cfRule>
    <cfRule type="containsText" dxfId="632" priority="628" operator="containsText" text="In Danger of Falling Behind Target">
      <formula>NOT(ISERROR(SEARCH("In Danger of Falling Behind Target",E59)))</formula>
    </cfRule>
    <cfRule type="containsText" dxfId="631" priority="629" operator="containsText" text="Not yet due">
      <formula>NOT(ISERROR(SEARCH("Not yet due",E59)))</formula>
    </cfRule>
    <cfRule type="containsText" dxfId="630" priority="630" operator="containsText" text="Completed Behind Schedule">
      <formula>NOT(ISERROR(SEARCH("Completed Behind Schedule",E59)))</formula>
    </cfRule>
    <cfRule type="containsText" dxfId="629" priority="631" operator="containsText" text="Off Target">
      <formula>NOT(ISERROR(SEARCH("Off Target",E59)))</formula>
    </cfRule>
    <cfRule type="containsText" dxfId="628" priority="632" operator="containsText" text="In Danger of Falling Behind Target">
      <formula>NOT(ISERROR(SEARCH("In Danger of Falling Behind Target",E59)))</formula>
    </cfRule>
    <cfRule type="containsText" dxfId="627" priority="633" operator="containsText" text="On Track to be Achieved">
      <formula>NOT(ISERROR(SEARCH("On Track to be Achieved",E59)))</formula>
    </cfRule>
    <cfRule type="containsText" dxfId="626" priority="634" operator="containsText" text="Fully Achieved">
      <formula>NOT(ISERROR(SEARCH("Fully Achieved",E59)))</formula>
    </cfRule>
    <cfRule type="containsText" dxfId="625" priority="635" operator="containsText" text="Update not Provided">
      <formula>NOT(ISERROR(SEARCH("Update not Provided",E59)))</formula>
    </cfRule>
    <cfRule type="containsText" dxfId="624" priority="636" operator="containsText" text="Not yet due">
      <formula>NOT(ISERROR(SEARCH("Not yet due",E59)))</formula>
    </cfRule>
    <cfRule type="containsText" dxfId="623" priority="637" operator="containsText" text="Completed Behind Schedule">
      <formula>NOT(ISERROR(SEARCH("Completed Behind Schedule",E59)))</formula>
    </cfRule>
    <cfRule type="containsText" dxfId="622" priority="638" operator="containsText" text="Off Target">
      <formula>NOT(ISERROR(SEARCH("Off Target",E59)))</formula>
    </cfRule>
    <cfRule type="containsText" dxfId="621" priority="639" operator="containsText" text="In Danger of Falling Behind Target">
      <formula>NOT(ISERROR(SEARCH("In Danger of Falling Behind Target",E59)))</formula>
    </cfRule>
    <cfRule type="containsText" dxfId="620" priority="640" operator="containsText" text="On Track to be Achieved">
      <formula>NOT(ISERROR(SEARCH("On Track to be Achieved",E59)))</formula>
    </cfRule>
    <cfRule type="containsText" dxfId="619" priority="641" operator="containsText" text="Fully Achieved">
      <formula>NOT(ISERROR(SEARCH("Fully Achieved",E59)))</formula>
    </cfRule>
    <cfRule type="containsText" dxfId="618" priority="642" operator="containsText" text="Fully Achieved">
      <formula>NOT(ISERROR(SEARCH("Fully Achieved",E59)))</formula>
    </cfRule>
    <cfRule type="containsText" dxfId="617" priority="643" operator="containsText" text="Fully Achieved">
      <formula>NOT(ISERROR(SEARCH("Fully Achieved",E59)))</formula>
    </cfRule>
    <cfRule type="containsText" dxfId="616" priority="644" operator="containsText" text="Deferred">
      <formula>NOT(ISERROR(SEARCH("Deferred",E59)))</formula>
    </cfRule>
    <cfRule type="containsText" dxfId="615" priority="645" operator="containsText" text="Deleted">
      <formula>NOT(ISERROR(SEARCH("Deleted",E59)))</formula>
    </cfRule>
    <cfRule type="containsText" dxfId="614" priority="646" operator="containsText" text="In Danger of Falling Behind Target">
      <formula>NOT(ISERROR(SEARCH("In Danger of Falling Behind Target",E59)))</formula>
    </cfRule>
    <cfRule type="containsText" dxfId="613" priority="647" operator="containsText" text="Not yet due">
      <formula>NOT(ISERROR(SEARCH("Not yet due",E59)))</formula>
    </cfRule>
    <cfRule type="containsText" dxfId="612" priority="648" operator="containsText" text="Update not Provided">
      <formula>NOT(ISERROR(SEARCH("Update not Provided",E59)))</formula>
    </cfRule>
  </conditionalFormatting>
  <conditionalFormatting sqref="E61">
    <cfRule type="containsText" dxfId="611" priority="577" operator="containsText" text="On track to be achieved">
      <formula>NOT(ISERROR(SEARCH("On track to be achieved",E61)))</formula>
    </cfRule>
    <cfRule type="containsText" dxfId="610" priority="578" operator="containsText" text="Deferred">
      <formula>NOT(ISERROR(SEARCH("Deferred",E61)))</formula>
    </cfRule>
    <cfRule type="containsText" dxfId="609" priority="579" operator="containsText" text="Deleted">
      <formula>NOT(ISERROR(SEARCH("Deleted",E61)))</formula>
    </cfRule>
    <cfRule type="containsText" dxfId="608" priority="580" operator="containsText" text="In Danger of Falling Behind Target">
      <formula>NOT(ISERROR(SEARCH("In Danger of Falling Behind Target",E61)))</formula>
    </cfRule>
    <cfRule type="containsText" dxfId="607" priority="581" operator="containsText" text="Not yet due">
      <formula>NOT(ISERROR(SEARCH("Not yet due",E61)))</formula>
    </cfRule>
    <cfRule type="containsText" dxfId="606" priority="582" operator="containsText" text="Update not Provided">
      <formula>NOT(ISERROR(SEARCH("Update not Provided",E61)))</formula>
    </cfRule>
    <cfRule type="containsText" dxfId="605" priority="583" operator="containsText" text="Not yet due">
      <formula>NOT(ISERROR(SEARCH("Not yet due",E61)))</formula>
    </cfRule>
    <cfRule type="containsText" dxfId="604" priority="584" operator="containsText" text="Completed Behind Schedule">
      <formula>NOT(ISERROR(SEARCH("Completed Behind Schedule",E61)))</formula>
    </cfRule>
    <cfRule type="containsText" dxfId="603" priority="585" operator="containsText" text="Off Target">
      <formula>NOT(ISERROR(SEARCH("Off Target",E61)))</formula>
    </cfRule>
    <cfRule type="containsText" dxfId="602" priority="586" operator="containsText" text="On Track to be Achieved">
      <formula>NOT(ISERROR(SEARCH("On Track to be Achieved",E61)))</formula>
    </cfRule>
    <cfRule type="containsText" dxfId="601" priority="587" operator="containsText" text="Fully Achieved">
      <formula>NOT(ISERROR(SEARCH("Fully Achieved",E61)))</formula>
    </cfRule>
    <cfRule type="containsText" dxfId="600" priority="588" operator="containsText" text="Not yet due">
      <formula>NOT(ISERROR(SEARCH("Not yet due",E61)))</formula>
    </cfRule>
    <cfRule type="containsText" dxfId="599" priority="589" operator="containsText" text="Not Yet Due">
      <formula>NOT(ISERROR(SEARCH("Not Yet Due",E61)))</formula>
    </cfRule>
    <cfRule type="containsText" dxfId="598" priority="590" operator="containsText" text="Deferred">
      <formula>NOT(ISERROR(SEARCH("Deferred",E61)))</formula>
    </cfRule>
    <cfRule type="containsText" dxfId="597" priority="591" operator="containsText" text="Deleted">
      <formula>NOT(ISERROR(SEARCH("Deleted",E61)))</formula>
    </cfRule>
    <cfRule type="containsText" dxfId="596" priority="592" operator="containsText" text="In Danger of Falling Behind Target">
      <formula>NOT(ISERROR(SEARCH("In Danger of Falling Behind Target",E61)))</formula>
    </cfRule>
    <cfRule type="containsText" dxfId="595" priority="593" operator="containsText" text="Not yet due">
      <formula>NOT(ISERROR(SEARCH("Not yet due",E61)))</formula>
    </cfRule>
    <cfRule type="containsText" dxfId="594" priority="594" operator="containsText" text="Completed Behind Schedule">
      <formula>NOT(ISERROR(SEARCH("Completed Behind Schedule",E61)))</formula>
    </cfRule>
    <cfRule type="containsText" dxfId="593" priority="595" operator="containsText" text="Off Target">
      <formula>NOT(ISERROR(SEARCH("Off Target",E61)))</formula>
    </cfRule>
    <cfRule type="containsText" dxfId="592" priority="596" operator="containsText" text="In Danger of Falling Behind Target">
      <formula>NOT(ISERROR(SEARCH("In Danger of Falling Behind Target",E61)))</formula>
    </cfRule>
    <cfRule type="containsText" dxfId="591" priority="597" operator="containsText" text="On Track to be Achieved">
      <formula>NOT(ISERROR(SEARCH("On Track to be Achieved",E61)))</formula>
    </cfRule>
    <cfRule type="containsText" dxfId="590" priority="598" operator="containsText" text="Fully Achieved">
      <formula>NOT(ISERROR(SEARCH("Fully Achieved",E61)))</formula>
    </cfRule>
    <cfRule type="containsText" dxfId="589" priority="599" operator="containsText" text="Update not Provided">
      <formula>NOT(ISERROR(SEARCH("Update not Provided",E61)))</formula>
    </cfRule>
    <cfRule type="containsText" dxfId="588" priority="600" operator="containsText" text="Not yet due">
      <formula>NOT(ISERROR(SEARCH("Not yet due",E61)))</formula>
    </cfRule>
    <cfRule type="containsText" dxfId="587" priority="601" operator="containsText" text="Completed Behind Schedule">
      <formula>NOT(ISERROR(SEARCH("Completed Behind Schedule",E61)))</formula>
    </cfRule>
    <cfRule type="containsText" dxfId="586" priority="602" operator="containsText" text="Off Target">
      <formula>NOT(ISERROR(SEARCH("Off Target",E61)))</formula>
    </cfRule>
    <cfRule type="containsText" dxfId="585" priority="603" operator="containsText" text="In Danger of Falling Behind Target">
      <formula>NOT(ISERROR(SEARCH("In Danger of Falling Behind Target",E61)))</formula>
    </cfRule>
    <cfRule type="containsText" dxfId="584" priority="604" operator="containsText" text="On Track to be Achieved">
      <formula>NOT(ISERROR(SEARCH("On Track to be Achieved",E61)))</formula>
    </cfRule>
    <cfRule type="containsText" dxfId="583" priority="605" operator="containsText" text="Fully Achieved">
      <formula>NOT(ISERROR(SEARCH("Fully Achieved",E61)))</formula>
    </cfRule>
    <cfRule type="containsText" dxfId="582" priority="606" operator="containsText" text="Fully Achieved">
      <formula>NOT(ISERROR(SEARCH("Fully Achieved",E61)))</formula>
    </cfRule>
    <cfRule type="containsText" dxfId="581" priority="607" operator="containsText" text="Fully Achieved">
      <formula>NOT(ISERROR(SEARCH("Fully Achieved",E61)))</formula>
    </cfRule>
    <cfRule type="containsText" dxfId="580" priority="608" operator="containsText" text="Deferred">
      <formula>NOT(ISERROR(SEARCH("Deferred",E61)))</formula>
    </cfRule>
    <cfRule type="containsText" dxfId="579" priority="609" operator="containsText" text="Deleted">
      <formula>NOT(ISERROR(SEARCH("Deleted",E61)))</formula>
    </cfRule>
    <cfRule type="containsText" dxfId="578" priority="610" operator="containsText" text="In Danger of Falling Behind Target">
      <formula>NOT(ISERROR(SEARCH("In Danger of Falling Behind Target",E61)))</formula>
    </cfRule>
    <cfRule type="containsText" dxfId="577" priority="611" operator="containsText" text="Not yet due">
      <formula>NOT(ISERROR(SEARCH("Not yet due",E61)))</formula>
    </cfRule>
    <cfRule type="containsText" dxfId="576" priority="612" operator="containsText" text="Update not Provided">
      <formula>NOT(ISERROR(SEARCH("Update not Provided",E61)))</formula>
    </cfRule>
  </conditionalFormatting>
  <conditionalFormatting sqref="E64:E73">
    <cfRule type="containsText" dxfId="575" priority="541" operator="containsText" text="On track to be achieved">
      <formula>NOT(ISERROR(SEARCH("On track to be achieved",E64)))</formula>
    </cfRule>
    <cfRule type="containsText" dxfId="574" priority="542" operator="containsText" text="Deferred">
      <formula>NOT(ISERROR(SEARCH("Deferred",E64)))</formula>
    </cfRule>
    <cfRule type="containsText" dxfId="573" priority="543" operator="containsText" text="Deleted">
      <formula>NOT(ISERROR(SEARCH("Deleted",E64)))</formula>
    </cfRule>
    <cfRule type="containsText" dxfId="572" priority="544" operator="containsText" text="In Danger of Falling Behind Target">
      <formula>NOT(ISERROR(SEARCH("In Danger of Falling Behind Target",E64)))</formula>
    </cfRule>
    <cfRule type="containsText" dxfId="571" priority="545" operator="containsText" text="Not yet due">
      <formula>NOT(ISERROR(SEARCH("Not yet due",E64)))</formula>
    </cfRule>
    <cfRule type="containsText" dxfId="570" priority="546" operator="containsText" text="Update not Provided">
      <formula>NOT(ISERROR(SEARCH("Update not Provided",E64)))</formula>
    </cfRule>
    <cfRule type="containsText" dxfId="569" priority="547" operator="containsText" text="Not yet due">
      <formula>NOT(ISERROR(SEARCH("Not yet due",E64)))</formula>
    </cfRule>
    <cfRule type="containsText" dxfId="568" priority="548" operator="containsText" text="Completed Behind Schedule">
      <formula>NOT(ISERROR(SEARCH("Completed Behind Schedule",E64)))</formula>
    </cfRule>
    <cfRule type="containsText" dxfId="567" priority="549" operator="containsText" text="Off Target">
      <formula>NOT(ISERROR(SEARCH("Off Target",E64)))</formula>
    </cfRule>
    <cfRule type="containsText" dxfId="566" priority="550" operator="containsText" text="On Track to be Achieved">
      <formula>NOT(ISERROR(SEARCH("On Track to be Achieved",E64)))</formula>
    </cfRule>
    <cfRule type="containsText" dxfId="565" priority="551" operator="containsText" text="Fully Achieved">
      <formula>NOT(ISERROR(SEARCH("Fully Achieved",E64)))</formula>
    </cfRule>
    <cfRule type="containsText" dxfId="564" priority="552" operator="containsText" text="Not yet due">
      <formula>NOT(ISERROR(SEARCH("Not yet due",E64)))</formula>
    </cfRule>
    <cfRule type="containsText" dxfId="563" priority="553" operator="containsText" text="Not Yet Due">
      <formula>NOT(ISERROR(SEARCH("Not Yet Due",E64)))</formula>
    </cfRule>
    <cfRule type="containsText" dxfId="562" priority="554" operator="containsText" text="Deferred">
      <formula>NOT(ISERROR(SEARCH("Deferred",E64)))</formula>
    </cfRule>
    <cfRule type="containsText" dxfId="561" priority="555" operator="containsText" text="Deleted">
      <formula>NOT(ISERROR(SEARCH("Deleted",E64)))</formula>
    </cfRule>
    <cfRule type="containsText" dxfId="560" priority="556" operator="containsText" text="In Danger of Falling Behind Target">
      <formula>NOT(ISERROR(SEARCH("In Danger of Falling Behind Target",E64)))</formula>
    </cfRule>
    <cfRule type="containsText" dxfId="559" priority="557" operator="containsText" text="Not yet due">
      <formula>NOT(ISERROR(SEARCH("Not yet due",E64)))</formula>
    </cfRule>
    <cfRule type="containsText" dxfId="558" priority="558" operator="containsText" text="Completed Behind Schedule">
      <formula>NOT(ISERROR(SEARCH("Completed Behind Schedule",E64)))</formula>
    </cfRule>
    <cfRule type="containsText" dxfId="557" priority="559" operator="containsText" text="Off Target">
      <formula>NOT(ISERROR(SEARCH("Off Target",E64)))</formula>
    </cfRule>
    <cfRule type="containsText" dxfId="556" priority="560" operator="containsText" text="In Danger of Falling Behind Target">
      <formula>NOT(ISERROR(SEARCH("In Danger of Falling Behind Target",E64)))</formula>
    </cfRule>
    <cfRule type="containsText" dxfId="555" priority="561" operator="containsText" text="On Track to be Achieved">
      <formula>NOT(ISERROR(SEARCH("On Track to be Achieved",E64)))</formula>
    </cfRule>
    <cfRule type="containsText" dxfId="554" priority="562" operator="containsText" text="Fully Achieved">
      <formula>NOT(ISERROR(SEARCH("Fully Achieved",E64)))</formula>
    </cfRule>
    <cfRule type="containsText" dxfId="553" priority="563" operator="containsText" text="Update not Provided">
      <formula>NOT(ISERROR(SEARCH("Update not Provided",E64)))</formula>
    </cfRule>
    <cfRule type="containsText" dxfId="552" priority="564" operator="containsText" text="Not yet due">
      <formula>NOT(ISERROR(SEARCH("Not yet due",E64)))</formula>
    </cfRule>
    <cfRule type="containsText" dxfId="551" priority="565" operator="containsText" text="Completed Behind Schedule">
      <formula>NOT(ISERROR(SEARCH("Completed Behind Schedule",E64)))</formula>
    </cfRule>
    <cfRule type="containsText" dxfId="550" priority="566" operator="containsText" text="Off Target">
      <formula>NOT(ISERROR(SEARCH("Off Target",E64)))</formula>
    </cfRule>
    <cfRule type="containsText" dxfId="549" priority="567" operator="containsText" text="In Danger of Falling Behind Target">
      <formula>NOT(ISERROR(SEARCH("In Danger of Falling Behind Target",E64)))</formula>
    </cfRule>
    <cfRule type="containsText" dxfId="548" priority="568" operator="containsText" text="On Track to be Achieved">
      <formula>NOT(ISERROR(SEARCH("On Track to be Achieved",E64)))</formula>
    </cfRule>
    <cfRule type="containsText" dxfId="547" priority="569" operator="containsText" text="Fully Achieved">
      <formula>NOT(ISERROR(SEARCH("Fully Achieved",E64)))</formula>
    </cfRule>
    <cfRule type="containsText" dxfId="546" priority="570" operator="containsText" text="Fully Achieved">
      <formula>NOT(ISERROR(SEARCH("Fully Achieved",E64)))</formula>
    </cfRule>
    <cfRule type="containsText" dxfId="545" priority="571" operator="containsText" text="Fully Achieved">
      <formula>NOT(ISERROR(SEARCH("Fully Achieved",E64)))</formula>
    </cfRule>
    <cfRule type="containsText" dxfId="544" priority="572" operator="containsText" text="Deferred">
      <formula>NOT(ISERROR(SEARCH("Deferred",E64)))</formula>
    </cfRule>
    <cfRule type="containsText" dxfId="543" priority="573" operator="containsText" text="Deleted">
      <formula>NOT(ISERROR(SEARCH("Deleted",E64)))</formula>
    </cfRule>
    <cfRule type="containsText" dxfId="542" priority="574" operator="containsText" text="In Danger of Falling Behind Target">
      <formula>NOT(ISERROR(SEARCH("In Danger of Falling Behind Target",E64)))</formula>
    </cfRule>
    <cfRule type="containsText" dxfId="541" priority="575" operator="containsText" text="Not yet due">
      <formula>NOT(ISERROR(SEARCH("Not yet due",E64)))</formula>
    </cfRule>
    <cfRule type="containsText" dxfId="540" priority="576" operator="containsText" text="Update not Provided">
      <formula>NOT(ISERROR(SEARCH("Update not Provided",E64)))</formula>
    </cfRule>
  </conditionalFormatting>
  <conditionalFormatting sqref="E75:E76">
    <cfRule type="containsText" dxfId="539" priority="505" operator="containsText" text="On track to be achieved">
      <formula>NOT(ISERROR(SEARCH("On track to be achieved",E75)))</formula>
    </cfRule>
    <cfRule type="containsText" dxfId="538" priority="506" operator="containsText" text="Deferred">
      <formula>NOT(ISERROR(SEARCH("Deferred",E75)))</formula>
    </cfRule>
    <cfRule type="containsText" dxfId="537" priority="507" operator="containsText" text="Deleted">
      <formula>NOT(ISERROR(SEARCH("Deleted",E75)))</formula>
    </cfRule>
    <cfRule type="containsText" dxfId="536" priority="508" operator="containsText" text="In Danger of Falling Behind Target">
      <formula>NOT(ISERROR(SEARCH("In Danger of Falling Behind Target",E75)))</formula>
    </cfRule>
    <cfRule type="containsText" dxfId="535" priority="509" operator="containsText" text="Not yet due">
      <formula>NOT(ISERROR(SEARCH("Not yet due",E75)))</formula>
    </cfRule>
    <cfRule type="containsText" dxfId="534" priority="510" operator="containsText" text="Update not Provided">
      <formula>NOT(ISERROR(SEARCH("Update not Provided",E75)))</formula>
    </cfRule>
    <cfRule type="containsText" dxfId="533" priority="511" operator="containsText" text="Not yet due">
      <formula>NOT(ISERROR(SEARCH("Not yet due",E75)))</formula>
    </cfRule>
    <cfRule type="containsText" dxfId="532" priority="512" operator="containsText" text="Completed Behind Schedule">
      <formula>NOT(ISERROR(SEARCH("Completed Behind Schedule",E75)))</formula>
    </cfRule>
    <cfRule type="containsText" dxfId="531" priority="513" operator="containsText" text="Off Target">
      <formula>NOT(ISERROR(SEARCH("Off Target",E75)))</formula>
    </cfRule>
    <cfRule type="containsText" dxfId="530" priority="514" operator="containsText" text="On Track to be Achieved">
      <formula>NOT(ISERROR(SEARCH("On Track to be Achieved",E75)))</formula>
    </cfRule>
    <cfRule type="containsText" dxfId="529" priority="515" operator="containsText" text="Fully Achieved">
      <formula>NOT(ISERROR(SEARCH("Fully Achieved",E75)))</formula>
    </cfRule>
    <cfRule type="containsText" dxfId="528" priority="516" operator="containsText" text="Not yet due">
      <formula>NOT(ISERROR(SEARCH("Not yet due",E75)))</formula>
    </cfRule>
    <cfRule type="containsText" dxfId="527" priority="517" operator="containsText" text="Not Yet Due">
      <formula>NOT(ISERROR(SEARCH("Not Yet Due",E75)))</formula>
    </cfRule>
    <cfRule type="containsText" dxfId="526" priority="518" operator="containsText" text="Deferred">
      <formula>NOT(ISERROR(SEARCH("Deferred",E75)))</formula>
    </cfRule>
    <cfRule type="containsText" dxfId="525" priority="519" operator="containsText" text="Deleted">
      <formula>NOT(ISERROR(SEARCH("Deleted",E75)))</formula>
    </cfRule>
    <cfRule type="containsText" dxfId="524" priority="520" operator="containsText" text="In Danger of Falling Behind Target">
      <formula>NOT(ISERROR(SEARCH("In Danger of Falling Behind Target",E75)))</formula>
    </cfRule>
    <cfRule type="containsText" dxfId="523" priority="521" operator="containsText" text="Not yet due">
      <formula>NOT(ISERROR(SEARCH("Not yet due",E75)))</formula>
    </cfRule>
    <cfRule type="containsText" dxfId="522" priority="522" operator="containsText" text="Completed Behind Schedule">
      <formula>NOT(ISERROR(SEARCH("Completed Behind Schedule",E75)))</formula>
    </cfRule>
    <cfRule type="containsText" dxfId="521" priority="523" operator="containsText" text="Off Target">
      <formula>NOT(ISERROR(SEARCH("Off Target",E75)))</formula>
    </cfRule>
    <cfRule type="containsText" dxfId="520" priority="524" operator="containsText" text="In Danger of Falling Behind Target">
      <formula>NOT(ISERROR(SEARCH("In Danger of Falling Behind Target",E75)))</formula>
    </cfRule>
    <cfRule type="containsText" dxfId="519" priority="525" operator="containsText" text="On Track to be Achieved">
      <formula>NOT(ISERROR(SEARCH("On Track to be Achieved",E75)))</formula>
    </cfRule>
    <cfRule type="containsText" dxfId="518" priority="526" operator="containsText" text="Fully Achieved">
      <formula>NOT(ISERROR(SEARCH("Fully Achieved",E75)))</formula>
    </cfRule>
    <cfRule type="containsText" dxfId="517" priority="527" operator="containsText" text="Update not Provided">
      <formula>NOT(ISERROR(SEARCH("Update not Provided",E75)))</formula>
    </cfRule>
    <cfRule type="containsText" dxfId="516" priority="528" operator="containsText" text="Not yet due">
      <formula>NOT(ISERROR(SEARCH("Not yet due",E75)))</formula>
    </cfRule>
    <cfRule type="containsText" dxfId="515" priority="529" operator="containsText" text="Completed Behind Schedule">
      <formula>NOT(ISERROR(SEARCH("Completed Behind Schedule",E75)))</formula>
    </cfRule>
    <cfRule type="containsText" dxfId="514" priority="530" operator="containsText" text="Off Target">
      <formula>NOT(ISERROR(SEARCH("Off Target",E75)))</formula>
    </cfRule>
    <cfRule type="containsText" dxfId="513" priority="531" operator="containsText" text="In Danger of Falling Behind Target">
      <formula>NOT(ISERROR(SEARCH("In Danger of Falling Behind Target",E75)))</formula>
    </cfRule>
    <cfRule type="containsText" dxfId="512" priority="532" operator="containsText" text="On Track to be Achieved">
      <formula>NOT(ISERROR(SEARCH("On Track to be Achieved",E75)))</formula>
    </cfRule>
    <cfRule type="containsText" dxfId="511" priority="533" operator="containsText" text="Fully Achieved">
      <formula>NOT(ISERROR(SEARCH("Fully Achieved",E75)))</formula>
    </cfRule>
    <cfRule type="containsText" dxfId="510" priority="534" operator="containsText" text="Fully Achieved">
      <formula>NOT(ISERROR(SEARCH("Fully Achieved",E75)))</formula>
    </cfRule>
    <cfRule type="containsText" dxfId="509" priority="535" operator="containsText" text="Fully Achieved">
      <formula>NOT(ISERROR(SEARCH("Fully Achieved",E75)))</formula>
    </cfRule>
    <cfRule type="containsText" dxfId="508" priority="536" operator="containsText" text="Deferred">
      <formula>NOT(ISERROR(SEARCH("Deferred",E75)))</formula>
    </cfRule>
    <cfRule type="containsText" dxfId="507" priority="537" operator="containsText" text="Deleted">
      <formula>NOT(ISERROR(SEARCH("Deleted",E75)))</formula>
    </cfRule>
    <cfRule type="containsText" dxfId="506" priority="538" operator="containsText" text="In Danger of Falling Behind Target">
      <formula>NOT(ISERROR(SEARCH("In Danger of Falling Behind Target",E75)))</formula>
    </cfRule>
    <cfRule type="containsText" dxfId="505" priority="539" operator="containsText" text="Not yet due">
      <formula>NOT(ISERROR(SEARCH("Not yet due",E75)))</formula>
    </cfRule>
    <cfRule type="containsText" dxfId="504" priority="540" operator="containsText" text="Update not Provided">
      <formula>NOT(ISERROR(SEARCH("Update not Provided",E75)))</formula>
    </cfRule>
  </conditionalFormatting>
  <conditionalFormatting sqref="E78:E79">
    <cfRule type="containsText" dxfId="503" priority="469" operator="containsText" text="On track to be achieved">
      <formula>NOT(ISERROR(SEARCH("On track to be achieved",E78)))</formula>
    </cfRule>
    <cfRule type="containsText" dxfId="502" priority="470" operator="containsText" text="Deferred">
      <formula>NOT(ISERROR(SEARCH("Deferred",E78)))</formula>
    </cfRule>
    <cfRule type="containsText" dxfId="501" priority="471" operator="containsText" text="Deleted">
      <formula>NOT(ISERROR(SEARCH("Deleted",E78)))</formula>
    </cfRule>
    <cfRule type="containsText" dxfId="500" priority="472" operator="containsText" text="In Danger of Falling Behind Target">
      <formula>NOT(ISERROR(SEARCH("In Danger of Falling Behind Target",E78)))</formula>
    </cfRule>
    <cfRule type="containsText" dxfId="499" priority="473" operator="containsText" text="Not yet due">
      <formula>NOT(ISERROR(SEARCH("Not yet due",E78)))</formula>
    </cfRule>
    <cfRule type="containsText" dxfId="498" priority="474" operator="containsText" text="Update not Provided">
      <formula>NOT(ISERROR(SEARCH("Update not Provided",E78)))</formula>
    </cfRule>
    <cfRule type="containsText" dxfId="497" priority="475" operator="containsText" text="Not yet due">
      <formula>NOT(ISERROR(SEARCH("Not yet due",E78)))</formula>
    </cfRule>
    <cfRule type="containsText" dxfId="496" priority="476" operator="containsText" text="Completed Behind Schedule">
      <formula>NOT(ISERROR(SEARCH("Completed Behind Schedule",E78)))</formula>
    </cfRule>
    <cfRule type="containsText" dxfId="495" priority="477" operator="containsText" text="Off Target">
      <formula>NOT(ISERROR(SEARCH("Off Target",E78)))</formula>
    </cfRule>
    <cfRule type="containsText" dxfId="494" priority="478" operator="containsText" text="On Track to be Achieved">
      <formula>NOT(ISERROR(SEARCH("On Track to be Achieved",E78)))</formula>
    </cfRule>
    <cfRule type="containsText" dxfId="493" priority="479" operator="containsText" text="Fully Achieved">
      <formula>NOT(ISERROR(SEARCH("Fully Achieved",E78)))</formula>
    </cfRule>
    <cfRule type="containsText" dxfId="492" priority="480" operator="containsText" text="Not yet due">
      <formula>NOT(ISERROR(SEARCH("Not yet due",E78)))</formula>
    </cfRule>
    <cfRule type="containsText" dxfId="491" priority="481" operator="containsText" text="Not Yet Due">
      <formula>NOT(ISERROR(SEARCH("Not Yet Due",E78)))</formula>
    </cfRule>
    <cfRule type="containsText" dxfId="490" priority="482" operator="containsText" text="Deferred">
      <formula>NOT(ISERROR(SEARCH("Deferred",E78)))</formula>
    </cfRule>
    <cfRule type="containsText" dxfId="489" priority="483" operator="containsText" text="Deleted">
      <formula>NOT(ISERROR(SEARCH("Deleted",E78)))</formula>
    </cfRule>
    <cfRule type="containsText" dxfId="488" priority="484" operator="containsText" text="In Danger of Falling Behind Target">
      <formula>NOT(ISERROR(SEARCH("In Danger of Falling Behind Target",E78)))</formula>
    </cfRule>
    <cfRule type="containsText" dxfId="487" priority="485" operator="containsText" text="Not yet due">
      <formula>NOT(ISERROR(SEARCH("Not yet due",E78)))</formula>
    </cfRule>
    <cfRule type="containsText" dxfId="486" priority="486" operator="containsText" text="Completed Behind Schedule">
      <formula>NOT(ISERROR(SEARCH("Completed Behind Schedule",E78)))</formula>
    </cfRule>
    <cfRule type="containsText" dxfId="485" priority="487" operator="containsText" text="Off Target">
      <formula>NOT(ISERROR(SEARCH("Off Target",E78)))</formula>
    </cfRule>
    <cfRule type="containsText" dxfId="484" priority="488" operator="containsText" text="In Danger of Falling Behind Target">
      <formula>NOT(ISERROR(SEARCH("In Danger of Falling Behind Target",E78)))</formula>
    </cfRule>
    <cfRule type="containsText" dxfId="483" priority="489" operator="containsText" text="On Track to be Achieved">
      <formula>NOT(ISERROR(SEARCH("On Track to be Achieved",E78)))</formula>
    </cfRule>
    <cfRule type="containsText" dxfId="482" priority="490" operator="containsText" text="Fully Achieved">
      <formula>NOT(ISERROR(SEARCH("Fully Achieved",E78)))</formula>
    </cfRule>
    <cfRule type="containsText" dxfId="481" priority="491" operator="containsText" text="Update not Provided">
      <formula>NOT(ISERROR(SEARCH("Update not Provided",E78)))</formula>
    </cfRule>
    <cfRule type="containsText" dxfId="480" priority="492" operator="containsText" text="Not yet due">
      <formula>NOT(ISERROR(SEARCH("Not yet due",E78)))</formula>
    </cfRule>
    <cfRule type="containsText" dxfId="479" priority="493" operator="containsText" text="Completed Behind Schedule">
      <formula>NOT(ISERROR(SEARCH("Completed Behind Schedule",E78)))</formula>
    </cfRule>
    <cfRule type="containsText" dxfId="478" priority="494" operator="containsText" text="Off Target">
      <formula>NOT(ISERROR(SEARCH("Off Target",E78)))</formula>
    </cfRule>
    <cfRule type="containsText" dxfId="477" priority="495" operator="containsText" text="In Danger of Falling Behind Target">
      <formula>NOT(ISERROR(SEARCH("In Danger of Falling Behind Target",E78)))</formula>
    </cfRule>
    <cfRule type="containsText" dxfId="476" priority="496" operator="containsText" text="On Track to be Achieved">
      <formula>NOT(ISERROR(SEARCH("On Track to be Achieved",E78)))</formula>
    </cfRule>
    <cfRule type="containsText" dxfId="475" priority="497" operator="containsText" text="Fully Achieved">
      <formula>NOT(ISERROR(SEARCH("Fully Achieved",E78)))</formula>
    </cfRule>
    <cfRule type="containsText" dxfId="474" priority="498" operator="containsText" text="Fully Achieved">
      <formula>NOT(ISERROR(SEARCH("Fully Achieved",E78)))</formula>
    </cfRule>
    <cfRule type="containsText" dxfId="473" priority="499" operator="containsText" text="Fully Achieved">
      <formula>NOT(ISERROR(SEARCH("Fully Achieved",E78)))</formula>
    </cfRule>
    <cfRule type="containsText" dxfId="472" priority="500" operator="containsText" text="Deferred">
      <formula>NOT(ISERROR(SEARCH("Deferred",E78)))</formula>
    </cfRule>
    <cfRule type="containsText" dxfId="471" priority="501" operator="containsText" text="Deleted">
      <formula>NOT(ISERROR(SEARCH("Deleted",E78)))</formula>
    </cfRule>
    <cfRule type="containsText" dxfId="470" priority="502" operator="containsText" text="In Danger of Falling Behind Target">
      <formula>NOT(ISERROR(SEARCH("In Danger of Falling Behind Target",E78)))</formula>
    </cfRule>
    <cfRule type="containsText" dxfId="469" priority="503" operator="containsText" text="Not yet due">
      <formula>NOT(ISERROR(SEARCH("Not yet due",E78)))</formula>
    </cfRule>
    <cfRule type="containsText" dxfId="468" priority="504" operator="containsText" text="Update not Provided">
      <formula>NOT(ISERROR(SEARCH("Update not Provided",E78)))</formula>
    </cfRule>
  </conditionalFormatting>
  <conditionalFormatting sqref="E83:E84">
    <cfRule type="containsText" dxfId="467" priority="433" operator="containsText" text="On track to be achieved">
      <formula>NOT(ISERROR(SEARCH("On track to be achieved",E83)))</formula>
    </cfRule>
    <cfRule type="containsText" dxfId="466" priority="434" operator="containsText" text="Deferred">
      <formula>NOT(ISERROR(SEARCH("Deferred",E83)))</formula>
    </cfRule>
    <cfRule type="containsText" dxfId="465" priority="435" operator="containsText" text="Deleted">
      <formula>NOT(ISERROR(SEARCH("Deleted",E83)))</formula>
    </cfRule>
    <cfRule type="containsText" dxfId="464" priority="436" operator="containsText" text="In Danger of Falling Behind Target">
      <formula>NOT(ISERROR(SEARCH("In Danger of Falling Behind Target",E83)))</formula>
    </cfRule>
    <cfRule type="containsText" dxfId="463" priority="437" operator="containsText" text="Not yet due">
      <formula>NOT(ISERROR(SEARCH("Not yet due",E83)))</formula>
    </cfRule>
    <cfRule type="containsText" dxfId="462" priority="438" operator="containsText" text="Update not Provided">
      <formula>NOT(ISERROR(SEARCH("Update not Provided",E83)))</formula>
    </cfRule>
    <cfRule type="containsText" dxfId="461" priority="439" operator="containsText" text="Not yet due">
      <formula>NOT(ISERROR(SEARCH("Not yet due",E83)))</formula>
    </cfRule>
    <cfRule type="containsText" dxfId="460" priority="440" operator="containsText" text="Completed Behind Schedule">
      <formula>NOT(ISERROR(SEARCH("Completed Behind Schedule",E83)))</formula>
    </cfRule>
    <cfRule type="containsText" dxfId="459" priority="441" operator="containsText" text="Off Target">
      <formula>NOT(ISERROR(SEARCH("Off Target",E83)))</formula>
    </cfRule>
    <cfRule type="containsText" dxfId="458" priority="442" operator="containsText" text="On Track to be Achieved">
      <formula>NOT(ISERROR(SEARCH("On Track to be Achieved",E83)))</formula>
    </cfRule>
    <cfRule type="containsText" dxfId="457" priority="443" operator="containsText" text="Fully Achieved">
      <formula>NOT(ISERROR(SEARCH("Fully Achieved",E83)))</formula>
    </cfRule>
    <cfRule type="containsText" dxfId="456" priority="444" operator="containsText" text="Not yet due">
      <formula>NOT(ISERROR(SEARCH("Not yet due",E83)))</formula>
    </cfRule>
    <cfRule type="containsText" dxfId="455" priority="445" operator="containsText" text="Not Yet Due">
      <formula>NOT(ISERROR(SEARCH("Not Yet Due",E83)))</formula>
    </cfRule>
    <cfRule type="containsText" dxfId="454" priority="446" operator="containsText" text="Deferred">
      <formula>NOT(ISERROR(SEARCH("Deferred",E83)))</formula>
    </cfRule>
    <cfRule type="containsText" dxfId="453" priority="447" operator="containsText" text="Deleted">
      <formula>NOT(ISERROR(SEARCH("Deleted",E83)))</formula>
    </cfRule>
    <cfRule type="containsText" dxfId="452" priority="448" operator="containsText" text="In Danger of Falling Behind Target">
      <formula>NOT(ISERROR(SEARCH("In Danger of Falling Behind Target",E83)))</formula>
    </cfRule>
    <cfRule type="containsText" dxfId="451" priority="449" operator="containsText" text="Not yet due">
      <formula>NOT(ISERROR(SEARCH("Not yet due",E83)))</formula>
    </cfRule>
    <cfRule type="containsText" dxfId="450" priority="450" operator="containsText" text="Completed Behind Schedule">
      <formula>NOT(ISERROR(SEARCH("Completed Behind Schedule",E83)))</formula>
    </cfRule>
    <cfRule type="containsText" dxfId="449" priority="451" operator="containsText" text="Off Target">
      <formula>NOT(ISERROR(SEARCH("Off Target",E83)))</formula>
    </cfRule>
    <cfRule type="containsText" dxfId="448" priority="452" operator="containsText" text="In Danger of Falling Behind Target">
      <formula>NOT(ISERROR(SEARCH("In Danger of Falling Behind Target",E83)))</formula>
    </cfRule>
    <cfRule type="containsText" dxfId="447" priority="453" operator="containsText" text="On Track to be Achieved">
      <formula>NOT(ISERROR(SEARCH("On Track to be Achieved",E83)))</formula>
    </cfRule>
    <cfRule type="containsText" dxfId="446" priority="454" operator="containsText" text="Fully Achieved">
      <formula>NOT(ISERROR(SEARCH("Fully Achieved",E83)))</formula>
    </cfRule>
    <cfRule type="containsText" dxfId="445" priority="455" operator="containsText" text="Update not Provided">
      <formula>NOT(ISERROR(SEARCH("Update not Provided",E83)))</formula>
    </cfRule>
    <cfRule type="containsText" dxfId="444" priority="456" operator="containsText" text="Not yet due">
      <formula>NOT(ISERROR(SEARCH("Not yet due",E83)))</formula>
    </cfRule>
    <cfRule type="containsText" dxfId="443" priority="457" operator="containsText" text="Completed Behind Schedule">
      <formula>NOT(ISERROR(SEARCH("Completed Behind Schedule",E83)))</formula>
    </cfRule>
    <cfRule type="containsText" dxfId="442" priority="458" operator="containsText" text="Off Target">
      <formula>NOT(ISERROR(SEARCH("Off Target",E83)))</formula>
    </cfRule>
    <cfRule type="containsText" dxfId="441" priority="459" operator="containsText" text="In Danger of Falling Behind Target">
      <formula>NOT(ISERROR(SEARCH("In Danger of Falling Behind Target",E83)))</formula>
    </cfRule>
    <cfRule type="containsText" dxfId="440" priority="460" operator="containsText" text="On Track to be Achieved">
      <formula>NOT(ISERROR(SEARCH("On Track to be Achieved",E83)))</formula>
    </cfRule>
    <cfRule type="containsText" dxfId="439" priority="461" operator="containsText" text="Fully Achieved">
      <formula>NOT(ISERROR(SEARCH("Fully Achieved",E83)))</formula>
    </cfRule>
    <cfRule type="containsText" dxfId="438" priority="462" operator="containsText" text="Fully Achieved">
      <formula>NOT(ISERROR(SEARCH("Fully Achieved",E83)))</formula>
    </cfRule>
    <cfRule type="containsText" dxfId="437" priority="463" operator="containsText" text="Fully Achieved">
      <formula>NOT(ISERROR(SEARCH("Fully Achieved",E83)))</formula>
    </cfRule>
    <cfRule type="containsText" dxfId="436" priority="464" operator="containsText" text="Deferred">
      <formula>NOT(ISERROR(SEARCH("Deferred",E83)))</formula>
    </cfRule>
    <cfRule type="containsText" dxfId="435" priority="465" operator="containsText" text="Deleted">
      <formula>NOT(ISERROR(SEARCH("Deleted",E83)))</formula>
    </cfRule>
    <cfRule type="containsText" dxfId="434" priority="466" operator="containsText" text="In Danger of Falling Behind Target">
      <formula>NOT(ISERROR(SEARCH("In Danger of Falling Behind Target",E83)))</formula>
    </cfRule>
    <cfRule type="containsText" dxfId="433" priority="467" operator="containsText" text="Not yet due">
      <formula>NOT(ISERROR(SEARCH("Not yet due",E83)))</formula>
    </cfRule>
    <cfRule type="containsText" dxfId="432" priority="468" operator="containsText" text="Update not Provided">
      <formula>NOT(ISERROR(SEARCH("Update not Provided",E83)))</formula>
    </cfRule>
  </conditionalFormatting>
  <conditionalFormatting sqref="E86">
    <cfRule type="containsText" dxfId="431" priority="397" operator="containsText" text="On track to be achieved">
      <formula>NOT(ISERROR(SEARCH("On track to be achieved",E86)))</formula>
    </cfRule>
    <cfRule type="containsText" dxfId="430" priority="398" operator="containsText" text="Deferred">
      <formula>NOT(ISERROR(SEARCH("Deferred",E86)))</formula>
    </cfRule>
    <cfRule type="containsText" dxfId="429" priority="399" operator="containsText" text="Deleted">
      <formula>NOT(ISERROR(SEARCH("Deleted",E86)))</formula>
    </cfRule>
    <cfRule type="containsText" dxfId="428" priority="400" operator="containsText" text="In Danger of Falling Behind Target">
      <formula>NOT(ISERROR(SEARCH("In Danger of Falling Behind Target",E86)))</formula>
    </cfRule>
    <cfRule type="containsText" dxfId="427" priority="401" operator="containsText" text="Not yet due">
      <formula>NOT(ISERROR(SEARCH("Not yet due",E86)))</formula>
    </cfRule>
    <cfRule type="containsText" dxfId="426" priority="402" operator="containsText" text="Update not Provided">
      <formula>NOT(ISERROR(SEARCH("Update not Provided",E86)))</formula>
    </cfRule>
    <cfRule type="containsText" dxfId="425" priority="403" operator="containsText" text="Not yet due">
      <formula>NOT(ISERROR(SEARCH("Not yet due",E86)))</formula>
    </cfRule>
    <cfRule type="containsText" dxfId="424" priority="404" operator="containsText" text="Completed Behind Schedule">
      <formula>NOT(ISERROR(SEARCH("Completed Behind Schedule",E86)))</formula>
    </cfRule>
    <cfRule type="containsText" dxfId="423" priority="405" operator="containsText" text="Off Target">
      <formula>NOT(ISERROR(SEARCH("Off Target",E86)))</formula>
    </cfRule>
    <cfRule type="containsText" dxfId="422" priority="406" operator="containsText" text="On Track to be Achieved">
      <formula>NOT(ISERROR(SEARCH("On Track to be Achieved",E86)))</formula>
    </cfRule>
    <cfRule type="containsText" dxfId="421" priority="407" operator="containsText" text="Fully Achieved">
      <formula>NOT(ISERROR(SEARCH("Fully Achieved",E86)))</formula>
    </cfRule>
    <cfRule type="containsText" dxfId="420" priority="408" operator="containsText" text="Not yet due">
      <formula>NOT(ISERROR(SEARCH("Not yet due",E86)))</formula>
    </cfRule>
    <cfRule type="containsText" dxfId="419" priority="409" operator="containsText" text="Not Yet Due">
      <formula>NOT(ISERROR(SEARCH("Not Yet Due",E86)))</formula>
    </cfRule>
    <cfRule type="containsText" dxfId="418" priority="410" operator="containsText" text="Deferred">
      <formula>NOT(ISERROR(SEARCH("Deferred",E86)))</formula>
    </cfRule>
    <cfRule type="containsText" dxfId="417" priority="411" operator="containsText" text="Deleted">
      <formula>NOT(ISERROR(SEARCH("Deleted",E86)))</formula>
    </cfRule>
    <cfRule type="containsText" dxfId="416" priority="412" operator="containsText" text="In Danger of Falling Behind Target">
      <formula>NOT(ISERROR(SEARCH("In Danger of Falling Behind Target",E86)))</formula>
    </cfRule>
    <cfRule type="containsText" dxfId="415" priority="413" operator="containsText" text="Not yet due">
      <formula>NOT(ISERROR(SEARCH("Not yet due",E86)))</formula>
    </cfRule>
    <cfRule type="containsText" dxfId="414" priority="414" operator="containsText" text="Completed Behind Schedule">
      <formula>NOT(ISERROR(SEARCH("Completed Behind Schedule",E86)))</formula>
    </cfRule>
    <cfRule type="containsText" dxfId="413" priority="415" operator="containsText" text="Off Target">
      <formula>NOT(ISERROR(SEARCH("Off Target",E86)))</formula>
    </cfRule>
    <cfRule type="containsText" dxfId="412" priority="416" operator="containsText" text="In Danger of Falling Behind Target">
      <formula>NOT(ISERROR(SEARCH("In Danger of Falling Behind Target",E86)))</formula>
    </cfRule>
    <cfRule type="containsText" dxfId="411" priority="417" operator="containsText" text="On Track to be Achieved">
      <formula>NOT(ISERROR(SEARCH("On Track to be Achieved",E86)))</formula>
    </cfRule>
    <cfRule type="containsText" dxfId="410" priority="418" operator="containsText" text="Fully Achieved">
      <formula>NOT(ISERROR(SEARCH("Fully Achieved",E86)))</formula>
    </cfRule>
    <cfRule type="containsText" dxfId="409" priority="419" operator="containsText" text="Update not Provided">
      <formula>NOT(ISERROR(SEARCH("Update not Provided",E86)))</formula>
    </cfRule>
    <cfRule type="containsText" dxfId="408" priority="420" operator="containsText" text="Not yet due">
      <formula>NOT(ISERROR(SEARCH("Not yet due",E86)))</formula>
    </cfRule>
    <cfRule type="containsText" dxfId="407" priority="421" operator="containsText" text="Completed Behind Schedule">
      <formula>NOT(ISERROR(SEARCH("Completed Behind Schedule",E86)))</formula>
    </cfRule>
    <cfRule type="containsText" dxfId="406" priority="422" operator="containsText" text="Off Target">
      <formula>NOT(ISERROR(SEARCH("Off Target",E86)))</formula>
    </cfRule>
    <cfRule type="containsText" dxfId="405" priority="423" operator="containsText" text="In Danger of Falling Behind Target">
      <formula>NOT(ISERROR(SEARCH("In Danger of Falling Behind Target",E86)))</formula>
    </cfRule>
    <cfRule type="containsText" dxfId="404" priority="424" operator="containsText" text="On Track to be Achieved">
      <formula>NOT(ISERROR(SEARCH("On Track to be Achieved",E86)))</formula>
    </cfRule>
    <cfRule type="containsText" dxfId="403" priority="425" operator="containsText" text="Fully Achieved">
      <formula>NOT(ISERROR(SEARCH("Fully Achieved",E86)))</formula>
    </cfRule>
    <cfRule type="containsText" dxfId="402" priority="426" operator="containsText" text="Fully Achieved">
      <formula>NOT(ISERROR(SEARCH("Fully Achieved",E86)))</formula>
    </cfRule>
    <cfRule type="containsText" dxfId="401" priority="427" operator="containsText" text="Fully Achieved">
      <formula>NOT(ISERROR(SEARCH("Fully Achieved",E86)))</formula>
    </cfRule>
    <cfRule type="containsText" dxfId="400" priority="428" operator="containsText" text="Deferred">
      <formula>NOT(ISERROR(SEARCH("Deferred",E86)))</formula>
    </cfRule>
    <cfRule type="containsText" dxfId="399" priority="429" operator="containsText" text="Deleted">
      <formula>NOT(ISERROR(SEARCH("Deleted",E86)))</formula>
    </cfRule>
    <cfRule type="containsText" dxfId="398" priority="430" operator="containsText" text="In Danger of Falling Behind Target">
      <formula>NOT(ISERROR(SEARCH("In Danger of Falling Behind Target",E86)))</formula>
    </cfRule>
    <cfRule type="containsText" dxfId="397" priority="431" operator="containsText" text="Not yet due">
      <formula>NOT(ISERROR(SEARCH("Not yet due",E86)))</formula>
    </cfRule>
    <cfRule type="containsText" dxfId="396" priority="432" operator="containsText" text="Update not Provided">
      <formula>NOT(ISERROR(SEARCH("Update not Provided",E86)))</formula>
    </cfRule>
  </conditionalFormatting>
  <conditionalFormatting sqref="E92">
    <cfRule type="containsText" dxfId="395" priority="361" operator="containsText" text="On track to be achieved">
      <formula>NOT(ISERROR(SEARCH("On track to be achieved",E92)))</formula>
    </cfRule>
    <cfRule type="containsText" dxfId="394" priority="362" operator="containsText" text="Deferred">
      <formula>NOT(ISERROR(SEARCH("Deferred",E92)))</formula>
    </cfRule>
    <cfRule type="containsText" dxfId="393" priority="363" operator="containsText" text="Deleted">
      <formula>NOT(ISERROR(SEARCH("Deleted",E92)))</formula>
    </cfRule>
    <cfRule type="containsText" dxfId="392" priority="364" operator="containsText" text="In Danger of Falling Behind Target">
      <formula>NOT(ISERROR(SEARCH("In Danger of Falling Behind Target",E92)))</formula>
    </cfRule>
    <cfRule type="containsText" dxfId="391" priority="365" operator="containsText" text="Not yet due">
      <formula>NOT(ISERROR(SEARCH("Not yet due",E92)))</formula>
    </cfRule>
    <cfRule type="containsText" dxfId="390" priority="366" operator="containsText" text="Update not Provided">
      <formula>NOT(ISERROR(SEARCH("Update not Provided",E92)))</formula>
    </cfRule>
    <cfRule type="containsText" dxfId="389" priority="367" operator="containsText" text="Not yet due">
      <formula>NOT(ISERROR(SEARCH("Not yet due",E92)))</formula>
    </cfRule>
    <cfRule type="containsText" dxfId="388" priority="368" operator="containsText" text="Completed Behind Schedule">
      <formula>NOT(ISERROR(SEARCH("Completed Behind Schedule",E92)))</formula>
    </cfRule>
    <cfRule type="containsText" dxfId="387" priority="369" operator="containsText" text="Off Target">
      <formula>NOT(ISERROR(SEARCH("Off Target",E92)))</formula>
    </cfRule>
    <cfRule type="containsText" dxfId="386" priority="370" operator="containsText" text="On Track to be Achieved">
      <formula>NOT(ISERROR(SEARCH("On Track to be Achieved",E92)))</formula>
    </cfRule>
    <cfRule type="containsText" dxfId="385" priority="371" operator="containsText" text="Fully Achieved">
      <formula>NOT(ISERROR(SEARCH("Fully Achieved",E92)))</formula>
    </cfRule>
    <cfRule type="containsText" dxfId="384" priority="372" operator="containsText" text="Not yet due">
      <formula>NOT(ISERROR(SEARCH("Not yet due",E92)))</formula>
    </cfRule>
    <cfRule type="containsText" dxfId="383" priority="373" operator="containsText" text="Not Yet Due">
      <formula>NOT(ISERROR(SEARCH("Not Yet Due",E92)))</formula>
    </cfRule>
    <cfRule type="containsText" dxfId="382" priority="374" operator="containsText" text="Deferred">
      <formula>NOT(ISERROR(SEARCH("Deferred",E92)))</formula>
    </cfRule>
    <cfRule type="containsText" dxfId="381" priority="375" operator="containsText" text="Deleted">
      <formula>NOT(ISERROR(SEARCH("Deleted",E92)))</formula>
    </cfRule>
    <cfRule type="containsText" dxfId="380" priority="376" operator="containsText" text="In Danger of Falling Behind Target">
      <formula>NOT(ISERROR(SEARCH("In Danger of Falling Behind Target",E92)))</formula>
    </cfRule>
    <cfRule type="containsText" dxfId="379" priority="377" operator="containsText" text="Not yet due">
      <formula>NOT(ISERROR(SEARCH("Not yet due",E92)))</formula>
    </cfRule>
    <cfRule type="containsText" dxfId="378" priority="378" operator="containsText" text="Completed Behind Schedule">
      <formula>NOT(ISERROR(SEARCH("Completed Behind Schedule",E92)))</formula>
    </cfRule>
    <cfRule type="containsText" dxfId="377" priority="379" operator="containsText" text="Off Target">
      <formula>NOT(ISERROR(SEARCH("Off Target",E92)))</formula>
    </cfRule>
    <cfRule type="containsText" dxfId="376" priority="380" operator="containsText" text="In Danger of Falling Behind Target">
      <formula>NOT(ISERROR(SEARCH("In Danger of Falling Behind Target",E92)))</formula>
    </cfRule>
    <cfRule type="containsText" dxfId="375" priority="381" operator="containsText" text="On Track to be Achieved">
      <formula>NOT(ISERROR(SEARCH("On Track to be Achieved",E92)))</formula>
    </cfRule>
    <cfRule type="containsText" dxfId="374" priority="382" operator="containsText" text="Fully Achieved">
      <formula>NOT(ISERROR(SEARCH("Fully Achieved",E92)))</formula>
    </cfRule>
    <cfRule type="containsText" dxfId="373" priority="383" operator="containsText" text="Update not Provided">
      <formula>NOT(ISERROR(SEARCH("Update not Provided",E92)))</formula>
    </cfRule>
    <cfRule type="containsText" dxfId="372" priority="384" operator="containsText" text="Not yet due">
      <formula>NOT(ISERROR(SEARCH("Not yet due",E92)))</formula>
    </cfRule>
    <cfRule type="containsText" dxfId="371" priority="385" operator="containsText" text="Completed Behind Schedule">
      <formula>NOT(ISERROR(SEARCH("Completed Behind Schedule",E92)))</formula>
    </cfRule>
    <cfRule type="containsText" dxfId="370" priority="386" operator="containsText" text="Off Target">
      <formula>NOT(ISERROR(SEARCH("Off Target",E92)))</formula>
    </cfRule>
    <cfRule type="containsText" dxfId="369" priority="387" operator="containsText" text="In Danger of Falling Behind Target">
      <formula>NOT(ISERROR(SEARCH("In Danger of Falling Behind Target",E92)))</formula>
    </cfRule>
    <cfRule type="containsText" dxfId="368" priority="388" operator="containsText" text="On Track to be Achieved">
      <formula>NOT(ISERROR(SEARCH("On Track to be Achieved",E92)))</formula>
    </cfRule>
    <cfRule type="containsText" dxfId="367" priority="389" operator="containsText" text="Fully Achieved">
      <formula>NOT(ISERROR(SEARCH("Fully Achieved",E92)))</formula>
    </cfRule>
    <cfRule type="containsText" dxfId="366" priority="390" operator="containsText" text="Fully Achieved">
      <formula>NOT(ISERROR(SEARCH("Fully Achieved",E92)))</formula>
    </cfRule>
    <cfRule type="containsText" dxfId="365" priority="391" operator="containsText" text="Fully Achieved">
      <formula>NOT(ISERROR(SEARCH("Fully Achieved",E92)))</formula>
    </cfRule>
    <cfRule type="containsText" dxfId="364" priority="392" operator="containsText" text="Deferred">
      <formula>NOT(ISERROR(SEARCH("Deferred",E92)))</formula>
    </cfRule>
    <cfRule type="containsText" dxfId="363" priority="393" operator="containsText" text="Deleted">
      <formula>NOT(ISERROR(SEARCH("Deleted",E92)))</formula>
    </cfRule>
    <cfRule type="containsText" dxfId="362" priority="394" operator="containsText" text="In Danger of Falling Behind Target">
      <formula>NOT(ISERROR(SEARCH("In Danger of Falling Behind Target",E92)))</formula>
    </cfRule>
    <cfRule type="containsText" dxfId="361" priority="395" operator="containsText" text="Not yet due">
      <formula>NOT(ISERROR(SEARCH("Not yet due",E92)))</formula>
    </cfRule>
    <cfRule type="containsText" dxfId="360" priority="396" operator="containsText" text="Update not Provided">
      <formula>NOT(ISERROR(SEARCH("Update not Provided",E92)))</formula>
    </cfRule>
  </conditionalFormatting>
  <conditionalFormatting sqref="E94">
    <cfRule type="containsText" dxfId="359" priority="325" operator="containsText" text="On track to be achieved">
      <formula>NOT(ISERROR(SEARCH("On track to be achieved",E94)))</formula>
    </cfRule>
    <cfRule type="containsText" dxfId="358" priority="326" operator="containsText" text="Deferred">
      <formula>NOT(ISERROR(SEARCH("Deferred",E94)))</formula>
    </cfRule>
    <cfRule type="containsText" dxfId="357" priority="327" operator="containsText" text="Deleted">
      <formula>NOT(ISERROR(SEARCH("Deleted",E94)))</formula>
    </cfRule>
    <cfRule type="containsText" dxfId="356" priority="328" operator="containsText" text="In Danger of Falling Behind Target">
      <formula>NOT(ISERROR(SEARCH("In Danger of Falling Behind Target",E94)))</formula>
    </cfRule>
    <cfRule type="containsText" dxfId="355" priority="329" operator="containsText" text="Not yet due">
      <formula>NOT(ISERROR(SEARCH("Not yet due",E94)))</formula>
    </cfRule>
    <cfRule type="containsText" dxfId="354" priority="330" operator="containsText" text="Update not Provided">
      <formula>NOT(ISERROR(SEARCH("Update not Provided",E94)))</formula>
    </cfRule>
    <cfRule type="containsText" dxfId="353" priority="331" operator="containsText" text="Not yet due">
      <formula>NOT(ISERROR(SEARCH("Not yet due",E94)))</formula>
    </cfRule>
    <cfRule type="containsText" dxfId="352" priority="332" operator="containsText" text="Completed Behind Schedule">
      <formula>NOT(ISERROR(SEARCH("Completed Behind Schedule",E94)))</formula>
    </cfRule>
    <cfRule type="containsText" dxfId="351" priority="333" operator="containsText" text="Off Target">
      <formula>NOT(ISERROR(SEARCH("Off Target",E94)))</formula>
    </cfRule>
    <cfRule type="containsText" dxfId="350" priority="334" operator="containsText" text="On Track to be Achieved">
      <formula>NOT(ISERROR(SEARCH("On Track to be Achieved",E94)))</formula>
    </cfRule>
    <cfRule type="containsText" dxfId="349" priority="335" operator="containsText" text="Fully Achieved">
      <formula>NOT(ISERROR(SEARCH("Fully Achieved",E94)))</formula>
    </cfRule>
    <cfRule type="containsText" dxfId="348" priority="336" operator="containsText" text="Not yet due">
      <formula>NOT(ISERROR(SEARCH("Not yet due",E94)))</formula>
    </cfRule>
    <cfRule type="containsText" dxfId="347" priority="337" operator="containsText" text="Not Yet Due">
      <formula>NOT(ISERROR(SEARCH("Not Yet Due",E94)))</formula>
    </cfRule>
    <cfRule type="containsText" dxfId="346" priority="338" operator="containsText" text="Deferred">
      <formula>NOT(ISERROR(SEARCH("Deferred",E94)))</formula>
    </cfRule>
    <cfRule type="containsText" dxfId="345" priority="339" operator="containsText" text="Deleted">
      <formula>NOT(ISERROR(SEARCH("Deleted",E94)))</formula>
    </cfRule>
    <cfRule type="containsText" dxfId="344" priority="340" operator="containsText" text="In Danger of Falling Behind Target">
      <formula>NOT(ISERROR(SEARCH("In Danger of Falling Behind Target",E94)))</formula>
    </cfRule>
    <cfRule type="containsText" dxfId="343" priority="341" operator="containsText" text="Not yet due">
      <formula>NOT(ISERROR(SEARCH("Not yet due",E94)))</formula>
    </cfRule>
    <cfRule type="containsText" dxfId="342" priority="342" operator="containsText" text="Completed Behind Schedule">
      <formula>NOT(ISERROR(SEARCH("Completed Behind Schedule",E94)))</formula>
    </cfRule>
    <cfRule type="containsText" dxfId="341" priority="343" operator="containsText" text="Off Target">
      <formula>NOT(ISERROR(SEARCH("Off Target",E94)))</formula>
    </cfRule>
    <cfRule type="containsText" dxfId="340" priority="344" operator="containsText" text="In Danger of Falling Behind Target">
      <formula>NOT(ISERROR(SEARCH("In Danger of Falling Behind Target",E94)))</formula>
    </cfRule>
    <cfRule type="containsText" dxfId="339" priority="345" operator="containsText" text="On Track to be Achieved">
      <formula>NOT(ISERROR(SEARCH("On Track to be Achieved",E94)))</formula>
    </cfRule>
    <cfRule type="containsText" dxfId="338" priority="346" operator="containsText" text="Fully Achieved">
      <formula>NOT(ISERROR(SEARCH("Fully Achieved",E94)))</formula>
    </cfRule>
    <cfRule type="containsText" dxfId="337" priority="347" operator="containsText" text="Update not Provided">
      <formula>NOT(ISERROR(SEARCH("Update not Provided",E94)))</formula>
    </cfRule>
    <cfRule type="containsText" dxfId="336" priority="348" operator="containsText" text="Not yet due">
      <formula>NOT(ISERROR(SEARCH("Not yet due",E94)))</formula>
    </cfRule>
    <cfRule type="containsText" dxfId="335" priority="349" operator="containsText" text="Completed Behind Schedule">
      <formula>NOT(ISERROR(SEARCH("Completed Behind Schedule",E94)))</formula>
    </cfRule>
    <cfRule type="containsText" dxfId="334" priority="350" operator="containsText" text="Off Target">
      <formula>NOT(ISERROR(SEARCH("Off Target",E94)))</formula>
    </cfRule>
    <cfRule type="containsText" dxfId="333" priority="351" operator="containsText" text="In Danger of Falling Behind Target">
      <formula>NOT(ISERROR(SEARCH("In Danger of Falling Behind Target",E94)))</formula>
    </cfRule>
    <cfRule type="containsText" dxfId="332" priority="352" operator="containsText" text="On Track to be Achieved">
      <formula>NOT(ISERROR(SEARCH("On Track to be Achieved",E94)))</formula>
    </cfRule>
    <cfRule type="containsText" dxfId="331" priority="353" operator="containsText" text="Fully Achieved">
      <formula>NOT(ISERROR(SEARCH("Fully Achieved",E94)))</formula>
    </cfRule>
    <cfRule type="containsText" dxfId="330" priority="354" operator="containsText" text="Fully Achieved">
      <formula>NOT(ISERROR(SEARCH("Fully Achieved",E94)))</formula>
    </cfRule>
    <cfRule type="containsText" dxfId="329" priority="355" operator="containsText" text="Fully Achieved">
      <formula>NOT(ISERROR(SEARCH("Fully Achieved",E94)))</formula>
    </cfRule>
    <cfRule type="containsText" dxfId="328" priority="356" operator="containsText" text="Deferred">
      <formula>NOT(ISERROR(SEARCH("Deferred",E94)))</formula>
    </cfRule>
    <cfRule type="containsText" dxfId="327" priority="357" operator="containsText" text="Deleted">
      <formula>NOT(ISERROR(SEARCH("Deleted",E94)))</formula>
    </cfRule>
    <cfRule type="containsText" dxfId="326" priority="358" operator="containsText" text="In Danger of Falling Behind Target">
      <formula>NOT(ISERROR(SEARCH("In Danger of Falling Behind Target",E94)))</formula>
    </cfRule>
    <cfRule type="containsText" dxfId="325" priority="359" operator="containsText" text="Not yet due">
      <formula>NOT(ISERROR(SEARCH("Not yet due",E94)))</formula>
    </cfRule>
    <cfRule type="containsText" dxfId="324" priority="360" operator="containsText" text="Update not Provided">
      <formula>NOT(ISERROR(SEARCH("Update not Provided",E94)))</formula>
    </cfRule>
  </conditionalFormatting>
  <conditionalFormatting sqref="E99:E100">
    <cfRule type="containsText" dxfId="323" priority="289" operator="containsText" text="On track to be achieved">
      <formula>NOT(ISERROR(SEARCH("On track to be achieved",E99)))</formula>
    </cfRule>
    <cfRule type="containsText" dxfId="322" priority="290" operator="containsText" text="Deferred">
      <formula>NOT(ISERROR(SEARCH("Deferred",E99)))</formula>
    </cfRule>
    <cfRule type="containsText" dxfId="321" priority="291" operator="containsText" text="Deleted">
      <formula>NOT(ISERROR(SEARCH("Deleted",E99)))</formula>
    </cfRule>
    <cfRule type="containsText" dxfId="320" priority="292" operator="containsText" text="In Danger of Falling Behind Target">
      <formula>NOT(ISERROR(SEARCH("In Danger of Falling Behind Target",E99)))</formula>
    </cfRule>
    <cfRule type="containsText" dxfId="319" priority="293" operator="containsText" text="Not yet due">
      <formula>NOT(ISERROR(SEARCH("Not yet due",E99)))</formula>
    </cfRule>
    <cfRule type="containsText" dxfId="318" priority="294" operator="containsText" text="Update not Provided">
      <formula>NOT(ISERROR(SEARCH("Update not Provided",E99)))</formula>
    </cfRule>
    <cfRule type="containsText" dxfId="317" priority="295" operator="containsText" text="Not yet due">
      <formula>NOT(ISERROR(SEARCH("Not yet due",E99)))</formula>
    </cfRule>
    <cfRule type="containsText" dxfId="316" priority="296" operator="containsText" text="Completed Behind Schedule">
      <formula>NOT(ISERROR(SEARCH("Completed Behind Schedule",E99)))</formula>
    </cfRule>
    <cfRule type="containsText" dxfId="315" priority="297" operator="containsText" text="Off Target">
      <formula>NOT(ISERROR(SEARCH("Off Target",E99)))</formula>
    </cfRule>
    <cfRule type="containsText" dxfId="314" priority="298" operator="containsText" text="On Track to be Achieved">
      <formula>NOT(ISERROR(SEARCH("On Track to be Achieved",E99)))</formula>
    </cfRule>
    <cfRule type="containsText" dxfId="313" priority="299" operator="containsText" text="Fully Achieved">
      <formula>NOT(ISERROR(SEARCH("Fully Achieved",E99)))</formula>
    </cfRule>
    <cfRule type="containsText" dxfId="312" priority="300" operator="containsText" text="Not yet due">
      <formula>NOT(ISERROR(SEARCH("Not yet due",E99)))</formula>
    </cfRule>
    <cfRule type="containsText" dxfId="311" priority="301" operator="containsText" text="Not Yet Due">
      <formula>NOT(ISERROR(SEARCH("Not Yet Due",E99)))</formula>
    </cfRule>
    <cfRule type="containsText" dxfId="310" priority="302" operator="containsText" text="Deferred">
      <formula>NOT(ISERROR(SEARCH("Deferred",E99)))</formula>
    </cfRule>
    <cfRule type="containsText" dxfId="309" priority="303" operator="containsText" text="Deleted">
      <formula>NOT(ISERROR(SEARCH("Deleted",E99)))</formula>
    </cfRule>
    <cfRule type="containsText" dxfId="308" priority="304" operator="containsText" text="In Danger of Falling Behind Target">
      <formula>NOT(ISERROR(SEARCH("In Danger of Falling Behind Target",E99)))</formula>
    </cfRule>
    <cfRule type="containsText" dxfId="307" priority="305" operator="containsText" text="Not yet due">
      <formula>NOT(ISERROR(SEARCH("Not yet due",E99)))</formula>
    </cfRule>
    <cfRule type="containsText" dxfId="306" priority="306" operator="containsText" text="Completed Behind Schedule">
      <formula>NOT(ISERROR(SEARCH("Completed Behind Schedule",E99)))</formula>
    </cfRule>
    <cfRule type="containsText" dxfId="305" priority="307" operator="containsText" text="Off Target">
      <formula>NOT(ISERROR(SEARCH("Off Target",E99)))</formula>
    </cfRule>
    <cfRule type="containsText" dxfId="304" priority="308" operator="containsText" text="In Danger of Falling Behind Target">
      <formula>NOT(ISERROR(SEARCH("In Danger of Falling Behind Target",E99)))</formula>
    </cfRule>
    <cfRule type="containsText" dxfId="303" priority="309" operator="containsText" text="On Track to be Achieved">
      <formula>NOT(ISERROR(SEARCH("On Track to be Achieved",E99)))</formula>
    </cfRule>
    <cfRule type="containsText" dxfId="302" priority="310" operator="containsText" text="Fully Achieved">
      <formula>NOT(ISERROR(SEARCH("Fully Achieved",E99)))</formula>
    </cfRule>
    <cfRule type="containsText" dxfId="301" priority="311" operator="containsText" text="Update not Provided">
      <formula>NOT(ISERROR(SEARCH("Update not Provided",E99)))</formula>
    </cfRule>
    <cfRule type="containsText" dxfId="300" priority="312" operator="containsText" text="Not yet due">
      <formula>NOT(ISERROR(SEARCH("Not yet due",E99)))</formula>
    </cfRule>
    <cfRule type="containsText" dxfId="299" priority="313" operator="containsText" text="Completed Behind Schedule">
      <formula>NOT(ISERROR(SEARCH("Completed Behind Schedule",E99)))</formula>
    </cfRule>
    <cfRule type="containsText" dxfId="298" priority="314" operator="containsText" text="Off Target">
      <formula>NOT(ISERROR(SEARCH("Off Target",E99)))</formula>
    </cfRule>
    <cfRule type="containsText" dxfId="297" priority="315" operator="containsText" text="In Danger of Falling Behind Target">
      <formula>NOT(ISERROR(SEARCH("In Danger of Falling Behind Target",E99)))</formula>
    </cfRule>
    <cfRule type="containsText" dxfId="296" priority="316" operator="containsText" text="On Track to be Achieved">
      <formula>NOT(ISERROR(SEARCH("On Track to be Achieved",E99)))</formula>
    </cfRule>
    <cfRule type="containsText" dxfId="295" priority="317" operator="containsText" text="Fully Achieved">
      <formula>NOT(ISERROR(SEARCH("Fully Achieved",E99)))</formula>
    </cfRule>
    <cfRule type="containsText" dxfId="294" priority="318" operator="containsText" text="Fully Achieved">
      <formula>NOT(ISERROR(SEARCH("Fully Achieved",E99)))</formula>
    </cfRule>
    <cfRule type="containsText" dxfId="293" priority="319" operator="containsText" text="Fully Achieved">
      <formula>NOT(ISERROR(SEARCH("Fully Achieved",E99)))</formula>
    </cfRule>
    <cfRule type="containsText" dxfId="292" priority="320" operator="containsText" text="Deferred">
      <formula>NOT(ISERROR(SEARCH("Deferred",E99)))</formula>
    </cfRule>
    <cfRule type="containsText" dxfId="291" priority="321" operator="containsText" text="Deleted">
      <formula>NOT(ISERROR(SEARCH("Deleted",E99)))</formula>
    </cfRule>
    <cfRule type="containsText" dxfId="290" priority="322" operator="containsText" text="In Danger of Falling Behind Target">
      <formula>NOT(ISERROR(SEARCH("In Danger of Falling Behind Target",E99)))</formula>
    </cfRule>
    <cfRule type="containsText" dxfId="289" priority="323" operator="containsText" text="Not yet due">
      <formula>NOT(ISERROR(SEARCH("Not yet due",E99)))</formula>
    </cfRule>
    <cfRule type="containsText" dxfId="288" priority="324" operator="containsText" text="Update not Provided">
      <formula>NOT(ISERROR(SEARCH("Update not Provided",E99)))</formula>
    </cfRule>
  </conditionalFormatting>
  <conditionalFormatting sqref="E102:E104">
    <cfRule type="containsText" dxfId="287" priority="253" operator="containsText" text="On track to be achieved">
      <formula>NOT(ISERROR(SEARCH("On track to be achieved",E102)))</formula>
    </cfRule>
    <cfRule type="containsText" dxfId="286" priority="254" operator="containsText" text="Deferred">
      <formula>NOT(ISERROR(SEARCH("Deferred",E102)))</formula>
    </cfRule>
    <cfRule type="containsText" dxfId="285" priority="255" operator="containsText" text="Deleted">
      <formula>NOT(ISERROR(SEARCH("Deleted",E102)))</formula>
    </cfRule>
    <cfRule type="containsText" dxfId="284" priority="256" operator="containsText" text="In Danger of Falling Behind Target">
      <formula>NOT(ISERROR(SEARCH("In Danger of Falling Behind Target",E102)))</formula>
    </cfRule>
    <cfRule type="containsText" dxfId="283" priority="257" operator="containsText" text="Not yet due">
      <formula>NOT(ISERROR(SEARCH("Not yet due",E102)))</formula>
    </cfRule>
    <cfRule type="containsText" dxfId="282" priority="258" operator="containsText" text="Update not Provided">
      <formula>NOT(ISERROR(SEARCH("Update not Provided",E102)))</formula>
    </cfRule>
    <cfRule type="containsText" dxfId="281" priority="259" operator="containsText" text="Not yet due">
      <formula>NOT(ISERROR(SEARCH("Not yet due",E102)))</formula>
    </cfRule>
    <cfRule type="containsText" dxfId="280" priority="260" operator="containsText" text="Completed Behind Schedule">
      <formula>NOT(ISERROR(SEARCH("Completed Behind Schedule",E102)))</formula>
    </cfRule>
    <cfRule type="containsText" dxfId="279" priority="261" operator="containsText" text="Off Target">
      <formula>NOT(ISERROR(SEARCH("Off Target",E102)))</formula>
    </cfRule>
    <cfRule type="containsText" dxfId="278" priority="262" operator="containsText" text="On Track to be Achieved">
      <formula>NOT(ISERROR(SEARCH("On Track to be Achieved",E102)))</formula>
    </cfRule>
    <cfRule type="containsText" dxfId="277" priority="263" operator="containsText" text="Fully Achieved">
      <formula>NOT(ISERROR(SEARCH("Fully Achieved",E102)))</formula>
    </cfRule>
    <cfRule type="containsText" dxfId="276" priority="264" operator="containsText" text="Not yet due">
      <formula>NOT(ISERROR(SEARCH("Not yet due",E102)))</formula>
    </cfRule>
    <cfRule type="containsText" dxfId="275" priority="265" operator="containsText" text="Not Yet Due">
      <formula>NOT(ISERROR(SEARCH("Not Yet Due",E102)))</formula>
    </cfRule>
    <cfRule type="containsText" dxfId="274" priority="266" operator="containsText" text="Deferred">
      <formula>NOT(ISERROR(SEARCH("Deferred",E102)))</formula>
    </cfRule>
    <cfRule type="containsText" dxfId="273" priority="267" operator="containsText" text="Deleted">
      <formula>NOT(ISERROR(SEARCH("Deleted",E102)))</formula>
    </cfRule>
    <cfRule type="containsText" dxfId="272" priority="268" operator="containsText" text="In Danger of Falling Behind Target">
      <formula>NOT(ISERROR(SEARCH("In Danger of Falling Behind Target",E102)))</formula>
    </cfRule>
    <cfRule type="containsText" dxfId="271" priority="269" operator="containsText" text="Not yet due">
      <formula>NOT(ISERROR(SEARCH("Not yet due",E102)))</formula>
    </cfRule>
    <cfRule type="containsText" dxfId="270" priority="270" operator="containsText" text="Completed Behind Schedule">
      <formula>NOT(ISERROR(SEARCH("Completed Behind Schedule",E102)))</formula>
    </cfRule>
    <cfRule type="containsText" dxfId="269" priority="271" operator="containsText" text="Off Target">
      <formula>NOT(ISERROR(SEARCH("Off Target",E102)))</formula>
    </cfRule>
    <cfRule type="containsText" dxfId="268" priority="272" operator="containsText" text="In Danger of Falling Behind Target">
      <formula>NOT(ISERROR(SEARCH("In Danger of Falling Behind Target",E102)))</formula>
    </cfRule>
    <cfRule type="containsText" dxfId="267" priority="273" operator="containsText" text="On Track to be Achieved">
      <formula>NOT(ISERROR(SEARCH("On Track to be Achieved",E102)))</formula>
    </cfRule>
    <cfRule type="containsText" dxfId="266" priority="274" operator="containsText" text="Fully Achieved">
      <formula>NOT(ISERROR(SEARCH("Fully Achieved",E102)))</formula>
    </cfRule>
    <cfRule type="containsText" dxfId="265" priority="275" operator="containsText" text="Update not Provided">
      <formula>NOT(ISERROR(SEARCH("Update not Provided",E102)))</formula>
    </cfRule>
    <cfRule type="containsText" dxfId="264" priority="276" operator="containsText" text="Not yet due">
      <formula>NOT(ISERROR(SEARCH("Not yet due",E102)))</formula>
    </cfRule>
    <cfRule type="containsText" dxfId="263" priority="277" operator="containsText" text="Completed Behind Schedule">
      <formula>NOT(ISERROR(SEARCH("Completed Behind Schedule",E102)))</formula>
    </cfRule>
    <cfRule type="containsText" dxfId="262" priority="278" operator="containsText" text="Off Target">
      <formula>NOT(ISERROR(SEARCH("Off Target",E102)))</formula>
    </cfRule>
    <cfRule type="containsText" dxfId="261" priority="279" operator="containsText" text="In Danger of Falling Behind Target">
      <formula>NOT(ISERROR(SEARCH("In Danger of Falling Behind Target",E102)))</formula>
    </cfRule>
    <cfRule type="containsText" dxfId="260" priority="280" operator="containsText" text="On Track to be Achieved">
      <formula>NOT(ISERROR(SEARCH("On Track to be Achieved",E102)))</formula>
    </cfRule>
    <cfRule type="containsText" dxfId="259" priority="281" operator="containsText" text="Fully Achieved">
      <formula>NOT(ISERROR(SEARCH("Fully Achieved",E102)))</formula>
    </cfRule>
    <cfRule type="containsText" dxfId="258" priority="282" operator="containsText" text="Fully Achieved">
      <formula>NOT(ISERROR(SEARCH("Fully Achieved",E102)))</formula>
    </cfRule>
    <cfRule type="containsText" dxfId="257" priority="283" operator="containsText" text="Fully Achieved">
      <formula>NOT(ISERROR(SEARCH("Fully Achieved",E102)))</formula>
    </cfRule>
    <cfRule type="containsText" dxfId="256" priority="284" operator="containsText" text="Deferred">
      <formula>NOT(ISERROR(SEARCH("Deferred",E102)))</formula>
    </cfRule>
    <cfRule type="containsText" dxfId="255" priority="285" operator="containsText" text="Deleted">
      <formula>NOT(ISERROR(SEARCH("Deleted",E102)))</formula>
    </cfRule>
    <cfRule type="containsText" dxfId="254" priority="286" operator="containsText" text="In Danger of Falling Behind Target">
      <formula>NOT(ISERROR(SEARCH("In Danger of Falling Behind Target",E102)))</formula>
    </cfRule>
    <cfRule type="containsText" dxfId="253" priority="287" operator="containsText" text="Not yet due">
      <formula>NOT(ISERROR(SEARCH("Not yet due",E102)))</formula>
    </cfRule>
    <cfRule type="containsText" dxfId="252" priority="288" operator="containsText" text="Update not Provided">
      <formula>NOT(ISERROR(SEARCH("Update not Provided",E102)))</formula>
    </cfRule>
  </conditionalFormatting>
  <conditionalFormatting sqref="E107:E112">
    <cfRule type="containsText" dxfId="251" priority="217" operator="containsText" text="On track to be achieved">
      <formula>NOT(ISERROR(SEARCH("On track to be achieved",E107)))</formula>
    </cfRule>
    <cfRule type="containsText" dxfId="250" priority="218" operator="containsText" text="Deferred">
      <formula>NOT(ISERROR(SEARCH("Deferred",E107)))</formula>
    </cfRule>
    <cfRule type="containsText" dxfId="249" priority="219" operator="containsText" text="Deleted">
      <formula>NOT(ISERROR(SEARCH("Deleted",E107)))</formula>
    </cfRule>
    <cfRule type="containsText" dxfId="248" priority="220" operator="containsText" text="In Danger of Falling Behind Target">
      <formula>NOT(ISERROR(SEARCH("In Danger of Falling Behind Target",E107)))</formula>
    </cfRule>
    <cfRule type="containsText" dxfId="247" priority="221" operator="containsText" text="Not yet due">
      <formula>NOT(ISERROR(SEARCH("Not yet due",E107)))</formula>
    </cfRule>
    <cfRule type="containsText" dxfId="246" priority="222" operator="containsText" text="Update not Provided">
      <formula>NOT(ISERROR(SEARCH("Update not Provided",E107)))</formula>
    </cfRule>
    <cfRule type="containsText" dxfId="245" priority="223" operator="containsText" text="Not yet due">
      <formula>NOT(ISERROR(SEARCH("Not yet due",E107)))</formula>
    </cfRule>
    <cfRule type="containsText" dxfId="244" priority="224" operator="containsText" text="Completed Behind Schedule">
      <formula>NOT(ISERROR(SEARCH("Completed Behind Schedule",E107)))</formula>
    </cfRule>
    <cfRule type="containsText" dxfId="243" priority="225" operator="containsText" text="Off Target">
      <formula>NOT(ISERROR(SEARCH("Off Target",E107)))</formula>
    </cfRule>
    <cfRule type="containsText" dxfId="242" priority="226" operator="containsText" text="On Track to be Achieved">
      <formula>NOT(ISERROR(SEARCH("On Track to be Achieved",E107)))</formula>
    </cfRule>
    <cfRule type="containsText" dxfId="241" priority="227" operator="containsText" text="Fully Achieved">
      <formula>NOT(ISERROR(SEARCH("Fully Achieved",E107)))</formula>
    </cfRule>
    <cfRule type="containsText" dxfId="240" priority="228" operator="containsText" text="Not yet due">
      <formula>NOT(ISERROR(SEARCH("Not yet due",E107)))</formula>
    </cfRule>
    <cfRule type="containsText" dxfId="239" priority="229" operator="containsText" text="Not Yet Due">
      <formula>NOT(ISERROR(SEARCH("Not Yet Due",E107)))</formula>
    </cfRule>
    <cfRule type="containsText" dxfId="238" priority="230" operator="containsText" text="Deferred">
      <formula>NOT(ISERROR(SEARCH("Deferred",E107)))</formula>
    </cfRule>
    <cfRule type="containsText" dxfId="237" priority="231" operator="containsText" text="Deleted">
      <formula>NOT(ISERROR(SEARCH("Deleted",E107)))</formula>
    </cfRule>
    <cfRule type="containsText" dxfId="236" priority="232" operator="containsText" text="In Danger of Falling Behind Target">
      <formula>NOT(ISERROR(SEARCH("In Danger of Falling Behind Target",E107)))</formula>
    </cfRule>
    <cfRule type="containsText" dxfId="235" priority="233" operator="containsText" text="Not yet due">
      <formula>NOT(ISERROR(SEARCH("Not yet due",E107)))</formula>
    </cfRule>
    <cfRule type="containsText" dxfId="234" priority="234" operator="containsText" text="Completed Behind Schedule">
      <formula>NOT(ISERROR(SEARCH("Completed Behind Schedule",E107)))</formula>
    </cfRule>
    <cfRule type="containsText" dxfId="233" priority="235" operator="containsText" text="Off Target">
      <formula>NOT(ISERROR(SEARCH("Off Target",E107)))</formula>
    </cfRule>
    <cfRule type="containsText" dxfId="232" priority="236" operator="containsText" text="In Danger of Falling Behind Target">
      <formula>NOT(ISERROR(SEARCH("In Danger of Falling Behind Target",E107)))</formula>
    </cfRule>
    <cfRule type="containsText" dxfId="231" priority="237" operator="containsText" text="On Track to be Achieved">
      <formula>NOT(ISERROR(SEARCH("On Track to be Achieved",E107)))</formula>
    </cfRule>
    <cfRule type="containsText" dxfId="230" priority="238" operator="containsText" text="Fully Achieved">
      <formula>NOT(ISERROR(SEARCH("Fully Achieved",E107)))</formula>
    </cfRule>
    <cfRule type="containsText" dxfId="229" priority="239" operator="containsText" text="Update not Provided">
      <formula>NOT(ISERROR(SEARCH("Update not Provided",E107)))</formula>
    </cfRule>
    <cfRule type="containsText" dxfId="228" priority="240" operator="containsText" text="Not yet due">
      <formula>NOT(ISERROR(SEARCH("Not yet due",E107)))</formula>
    </cfRule>
    <cfRule type="containsText" dxfId="227" priority="241" operator="containsText" text="Completed Behind Schedule">
      <formula>NOT(ISERROR(SEARCH("Completed Behind Schedule",E107)))</formula>
    </cfRule>
    <cfRule type="containsText" dxfId="226" priority="242" operator="containsText" text="Off Target">
      <formula>NOT(ISERROR(SEARCH("Off Target",E107)))</formula>
    </cfRule>
    <cfRule type="containsText" dxfId="225" priority="243" operator="containsText" text="In Danger of Falling Behind Target">
      <formula>NOT(ISERROR(SEARCH("In Danger of Falling Behind Target",E107)))</formula>
    </cfRule>
    <cfRule type="containsText" dxfId="224" priority="244" operator="containsText" text="On Track to be Achieved">
      <formula>NOT(ISERROR(SEARCH("On Track to be Achieved",E107)))</formula>
    </cfRule>
    <cfRule type="containsText" dxfId="223" priority="245" operator="containsText" text="Fully Achieved">
      <formula>NOT(ISERROR(SEARCH("Fully Achieved",E107)))</formula>
    </cfRule>
    <cfRule type="containsText" dxfId="222" priority="246" operator="containsText" text="Fully Achieved">
      <formula>NOT(ISERROR(SEARCH("Fully Achieved",E107)))</formula>
    </cfRule>
    <cfRule type="containsText" dxfId="221" priority="247" operator="containsText" text="Fully Achieved">
      <formula>NOT(ISERROR(SEARCH("Fully Achieved",E107)))</formula>
    </cfRule>
    <cfRule type="containsText" dxfId="220" priority="248" operator="containsText" text="Deferred">
      <formula>NOT(ISERROR(SEARCH("Deferred",E107)))</formula>
    </cfRule>
    <cfRule type="containsText" dxfId="219" priority="249" operator="containsText" text="Deleted">
      <formula>NOT(ISERROR(SEARCH("Deleted",E107)))</formula>
    </cfRule>
    <cfRule type="containsText" dxfId="218" priority="250" operator="containsText" text="In Danger of Falling Behind Target">
      <formula>NOT(ISERROR(SEARCH("In Danger of Falling Behind Target",E107)))</formula>
    </cfRule>
    <cfRule type="containsText" dxfId="217" priority="251" operator="containsText" text="Not yet due">
      <formula>NOT(ISERROR(SEARCH("Not yet due",E107)))</formula>
    </cfRule>
    <cfRule type="containsText" dxfId="216" priority="252" operator="containsText" text="Update not Provided">
      <formula>NOT(ISERROR(SEARCH("Update not Provided",E107)))</formula>
    </cfRule>
  </conditionalFormatting>
  <conditionalFormatting sqref="E114">
    <cfRule type="containsText" dxfId="215" priority="181" operator="containsText" text="On track to be achieved">
      <formula>NOT(ISERROR(SEARCH("On track to be achieved",E114)))</formula>
    </cfRule>
    <cfRule type="containsText" dxfId="214" priority="182" operator="containsText" text="Deferred">
      <formula>NOT(ISERROR(SEARCH("Deferred",E114)))</formula>
    </cfRule>
    <cfRule type="containsText" dxfId="213" priority="183" operator="containsText" text="Deleted">
      <formula>NOT(ISERROR(SEARCH("Deleted",E114)))</formula>
    </cfRule>
    <cfRule type="containsText" dxfId="212" priority="184" operator="containsText" text="In Danger of Falling Behind Target">
      <formula>NOT(ISERROR(SEARCH("In Danger of Falling Behind Target",E114)))</formula>
    </cfRule>
    <cfRule type="containsText" dxfId="211" priority="185" operator="containsText" text="Not yet due">
      <formula>NOT(ISERROR(SEARCH("Not yet due",E114)))</formula>
    </cfRule>
    <cfRule type="containsText" dxfId="210" priority="186" operator="containsText" text="Update not Provided">
      <formula>NOT(ISERROR(SEARCH("Update not Provided",E114)))</formula>
    </cfRule>
    <cfRule type="containsText" dxfId="209" priority="187" operator="containsText" text="Not yet due">
      <formula>NOT(ISERROR(SEARCH("Not yet due",E114)))</formula>
    </cfRule>
    <cfRule type="containsText" dxfId="208" priority="188" operator="containsText" text="Completed Behind Schedule">
      <formula>NOT(ISERROR(SEARCH("Completed Behind Schedule",E114)))</formula>
    </cfRule>
    <cfRule type="containsText" dxfId="207" priority="189" operator="containsText" text="Off Target">
      <formula>NOT(ISERROR(SEARCH("Off Target",E114)))</formula>
    </cfRule>
    <cfRule type="containsText" dxfId="206" priority="190" operator="containsText" text="On Track to be Achieved">
      <formula>NOT(ISERROR(SEARCH("On Track to be Achieved",E114)))</formula>
    </cfRule>
    <cfRule type="containsText" dxfId="205" priority="191" operator="containsText" text="Fully Achieved">
      <formula>NOT(ISERROR(SEARCH("Fully Achieved",E114)))</formula>
    </cfRule>
    <cfRule type="containsText" dxfId="204" priority="192" operator="containsText" text="Not yet due">
      <formula>NOT(ISERROR(SEARCH("Not yet due",E114)))</formula>
    </cfRule>
    <cfRule type="containsText" dxfId="203" priority="193" operator="containsText" text="Not Yet Due">
      <formula>NOT(ISERROR(SEARCH("Not Yet Due",E114)))</formula>
    </cfRule>
    <cfRule type="containsText" dxfId="202" priority="194" operator="containsText" text="Deferred">
      <formula>NOT(ISERROR(SEARCH("Deferred",E114)))</formula>
    </cfRule>
    <cfRule type="containsText" dxfId="201" priority="195" operator="containsText" text="Deleted">
      <formula>NOT(ISERROR(SEARCH("Deleted",E114)))</formula>
    </cfRule>
    <cfRule type="containsText" dxfId="200" priority="196" operator="containsText" text="In Danger of Falling Behind Target">
      <formula>NOT(ISERROR(SEARCH("In Danger of Falling Behind Target",E114)))</formula>
    </cfRule>
    <cfRule type="containsText" dxfId="199" priority="197" operator="containsText" text="Not yet due">
      <formula>NOT(ISERROR(SEARCH("Not yet due",E114)))</formula>
    </cfRule>
    <cfRule type="containsText" dxfId="198" priority="198" operator="containsText" text="Completed Behind Schedule">
      <formula>NOT(ISERROR(SEARCH("Completed Behind Schedule",E114)))</formula>
    </cfRule>
    <cfRule type="containsText" dxfId="197" priority="199" operator="containsText" text="Off Target">
      <formula>NOT(ISERROR(SEARCH("Off Target",E114)))</formula>
    </cfRule>
    <cfRule type="containsText" dxfId="196" priority="200" operator="containsText" text="In Danger of Falling Behind Target">
      <formula>NOT(ISERROR(SEARCH("In Danger of Falling Behind Target",E114)))</formula>
    </cfRule>
    <cfRule type="containsText" dxfId="195" priority="201" operator="containsText" text="On Track to be Achieved">
      <formula>NOT(ISERROR(SEARCH("On Track to be Achieved",E114)))</formula>
    </cfRule>
    <cfRule type="containsText" dxfId="194" priority="202" operator="containsText" text="Fully Achieved">
      <formula>NOT(ISERROR(SEARCH("Fully Achieved",E114)))</formula>
    </cfRule>
    <cfRule type="containsText" dxfId="193" priority="203" operator="containsText" text="Update not Provided">
      <formula>NOT(ISERROR(SEARCH("Update not Provided",E114)))</formula>
    </cfRule>
    <cfRule type="containsText" dxfId="192" priority="204" operator="containsText" text="Not yet due">
      <formula>NOT(ISERROR(SEARCH("Not yet due",E114)))</formula>
    </cfRule>
    <cfRule type="containsText" dxfId="191" priority="205" operator="containsText" text="Completed Behind Schedule">
      <formula>NOT(ISERROR(SEARCH("Completed Behind Schedule",E114)))</formula>
    </cfRule>
    <cfRule type="containsText" dxfId="190" priority="206" operator="containsText" text="Off Target">
      <formula>NOT(ISERROR(SEARCH("Off Target",E114)))</formula>
    </cfRule>
    <cfRule type="containsText" dxfId="189" priority="207" operator="containsText" text="In Danger of Falling Behind Target">
      <formula>NOT(ISERROR(SEARCH("In Danger of Falling Behind Target",E114)))</formula>
    </cfRule>
    <cfRule type="containsText" dxfId="188" priority="208" operator="containsText" text="On Track to be Achieved">
      <formula>NOT(ISERROR(SEARCH("On Track to be Achieved",E114)))</formula>
    </cfRule>
    <cfRule type="containsText" dxfId="187" priority="209" operator="containsText" text="Fully Achieved">
      <formula>NOT(ISERROR(SEARCH("Fully Achieved",E114)))</formula>
    </cfRule>
    <cfRule type="containsText" dxfId="186" priority="210" operator="containsText" text="Fully Achieved">
      <formula>NOT(ISERROR(SEARCH("Fully Achieved",E114)))</formula>
    </cfRule>
    <cfRule type="containsText" dxfId="185" priority="211" operator="containsText" text="Fully Achieved">
      <formula>NOT(ISERROR(SEARCH("Fully Achieved",E114)))</formula>
    </cfRule>
    <cfRule type="containsText" dxfId="184" priority="212" operator="containsText" text="Deferred">
      <formula>NOT(ISERROR(SEARCH("Deferred",E114)))</formula>
    </cfRule>
    <cfRule type="containsText" dxfId="183" priority="213" operator="containsText" text="Deleted">
      <formula>NOT(ISERROR(SEARCH("Deleted",E114)))</formula>
    </cfRule>
    <cfRule type="containsText" dxfId="182" priority="214" operator="containsText" text="In Danger of Falling Behind Target">
      <formula>NOT(ISERROR(SEARCH("In Danger of Falling Behind Target",E114)))</formula>
    </cfRule>
    <cfRule type="containsText" dxfId="181" priority="215" operator="containsText" text="Not yet due">
      <formula>NOT(ISERROR(SEARCH("Not yet due",E114)))</formula>
    </cfRule>
    <cfRule type="containsText" dxfId="180" priority="216" operator="containsText" text="Update not Provided">
      <formula>NOT(ISERROR(SEARCH("Update not Provided",E114)))</formula>
    </cfRule>
  </conditionalFormatting>
  <conditionalFormatting sqref="E116">
    <cfRule type="containsText" dxfId="179" priority="145" operator="containsText" text="On track to be achieved">
      <formula>NOT(ISERROR(SEARCH("On track to be achieved",E116)))</formula>
    </cfRule>
    <cfRule type="containsText" dxfId="178" priority="146" operator="containsText" text="Deferred">
      <formula>NOT(ISERROR(SEARCH("Deferred",E116)))</formula>
    </cfRule>
    <cfRule type="containsText" dxfId="177" priority="147" operator="containsText" text="Deleted">
      <formula>NOT(ISERROR(SEARCH("Deleted",E116)))</formula>
    </cfRule>
    <cfRule type="containsText" dxfId="176" priority="148" operator="containsText" text="In Danger of Falling Behind Target">
      <formula>NOT(ISERROR(SEARCH("In Danger of Falling Behind Target",E116)))</formula>
    </cfRule>
    <cfRule type="containsText" dxfId="175" priority="149" operator="containsText" text="Not yet due">
      <formula>NOT(ISERROR(SEARCH("Not yet due",E116)))</formula>
    </cfRule>
    <cfRule type="containsText" dxfId="174" priority="150" operator="containsText" text="Update not Provided">
      <formula>NOT(ISERROR(SEARCH("Update not Provided",E116)))</formula>
    </cfRule>
    <cfRule type="containsText" dxfId="173" priority="151" operator="containsText" text="Not yet due">
      <formula>NOT(ISERROR(SEARCH("Not yet due",E116)))</formula>
    </cfRule>
    <cfRule type="containsText" dxfId="172" priority="152" operator="containsText" text="Completed Behind Schedule">
      <formula>NOT(ISERROR(SEARCH("Completed Behind Schedule",E116)))</formula>
    </cfRule>
    <cfRule type="containsText" dxfId="171" priority="153" operator="containsText" text="Off Target">
      <formula>NOT(ISERROR(SEARCH("Off Target",E116)))</formula>
    </cfRule>
    <cfRule type="containsText" dxfId="170" priority="154" operator="containsText" text="On Track to be Achieved">
      <formula>NOT(ISERROR(SEARCH("On Track to be Achieved",E116)))</formula>
    </cfRule>
    <cfRule type="containsText" dxfId="169" priority="155" operator="containsText" text="Fully Achieved">
      <formula>NOT(ISERROR(SEARCH("Fully Achieved",E116)))</formula>
    </cfRule>
    <cfRule type="containsText" dxfId="168" priority="156" operator="containsText" text="Not yet due">
      <formula>NOT(ISERROR(SEARCH("Not yet due",E116)))</formula>
    </cfRule>
    <cfRule type="containsText" dxfId="167" priority="157" operator="containsText" text="Not Yet Due">
      <formula>NOT(ISERROR(SEARCH("Not Yet Due",E116)))</formula>
    </cfRule>
    <cfRule type="containsText" dxfId="166" priority="158" operator="containsText" text="Deferred">
      <formula>NOT(ISERROR(SEARCH("Deferred",E116)))</formula>
    </cfRule>
    <cfRule type="containsText" dxfId="165" priority="159" operator="containsText" text="Deleted">
      <formula>NOT(ISERROR(SEARCH("Deleted",E116)))</formula>
    </cfRule>
    <cfRule type="containsText" dxfId="164" priority="160" operator="containsText" text="In Danger of Falling Behind Target">
      <formula>NOT(ISERROR(SEARCH("In Danger of Falling Behind Target",E116)))</formula>
    </cfRule>
    <cfRule type="containsText" dxfId="163" priority="161" operator="containsText" text="Not yet due">
      <formula>NOT(ISERROR(SEARCH("Not yet due",E116)))</formula>
    </cfRule>
    <cfRule type="containsText" dxfId="162" priority="162" operator="containsText" text="Completed Behind Schedule">
      <formula>NOT(ISERROR(SEARCH("Completed Behind Schedule",E116)))</formula>
    </cfRule>
    <cfRule type="containsText" dxfId="161" priority="163" operator="containsText" text="Off Target">
      <formula>NOT(ISERROR(SEARCH("Off Target",E116)))</formula>
    </cfRule>
    <cfRule type="containsText" dxfId="160" priority="164" operator="containsText" text="In Danger of Falling Behind Target">
      <formula>NOT(ISERROR(SEARCH("In Danger of Falling Behind Target",E116)))</formula>
    </cfRule>
    <cfRule type="containsText" dxfId="159" priority="165" operator="containsText" text="On Track to be Achieved">
      <formula>NOT(ISERROR(SEARCH("On Track to be Achieved",E116)))</formula>
    </cfRule>
    <cfRule type="containsText" dxfId="158" priority="166" operator="containsText" text="Fully Achieved">
      <formula>NOT(ISERROR(SEARCH("Fully Achieved",E116)))</formula>
    </cfRule>
    <cfRule type="containsText" dxfId="157" priority="167" operator="containsText" text="Update not Provided">
      <formula>NOT(ISERROR(SEARCH("Update not Provided",E116)))</formula>
    </cfRule>
    <cfRule type="containsText" dxfId="156" priority="168" operator="containsText" text="Not yet due">
      <formula>NOT(ISERROR(SEARCH("Not yet due",E116)))</formula>
    </cfRule>
    <cfRule type="containsText" dxfId="155" priority="169" operator="containsText" text="Completed Behind Schedule">
      <formula>NOT(ISERROR(SEARCH("Completed Behind Schedule",E116)))</formula>
    </cfRule>
    <cfRule type="containsText" dxfId="154" priority="170" operator="containsText" text="Off Target">
      <formula>NOT(ISERROR(SEARCH("Off Target",E116)))</formula>
    </cfRule>
    <cfRule type="containsText" dxfId="153" priority="171" operator="containsText" text="In Danger of Falling Behind Target">
      <formula>NOT(ISERROR(SEARCH("In Danger of Falling Behind Target",E116)))</formula>
    </cfRule>
    <cfRule type="containsText" dxfId="152" priority="172" operator="containsText" text="On Track to be Achieved">
      <formula>NOT(ISERROR(SEARCH("On Track to be Achieved",E116)))</formula>
    </cfRule>
    <cfRule type="containsText" dxfId="151" priority="173" operator="containsText" text="Fully Achieved">
      <formula>NOT(ISERROR(SEARCH("Fully Achieved",E116)))</formula>
    </cfRule>
    <cfRule type="containsText" dxfId="150" priority="174" operator="containsText" text="Fully Achieved">
      <formula>NOT(ISERROR(SEARCH("Fully Achieved",E116)))</formula>
    </cfRule>
    <cfRule type="containsText" dxfId="149" priority="175" operator="containsText" text="Fully Achieved">
      <formula>NOT(ISERROR(SEARCH("Fully Achieved",E116)))</formula>
    </cfRule>
    <cfRule type="containsText" dxfId="148" priority="176" operator="containsText" text="Deferred">
      <formula>NOT(ISERROR(SEARCH("Deferred",E116)))</formula>
    </cfRule>
    <cfRule type="containsText" dxfId="147" priority="177" operator="containsText" text="Deleted">
      <formula>NOT(ISERROR(SEARCH("Deleted",E116)))</formula>
    </cfRule>
    <cfRule type="containsText" dxfId="146" priority="178" operator="containsText" text="In Danger of Falling Behind Target">
      <formula>NOT(ISERROR(SEARCH("In Danger of Falling Behind Target",E116)))</formula>
    </cfRule>
    <cfRule type="containsText" dxfId="145" priority="179" operator="containsText" text="Not yet due">
      <formula>NOT(ISERROR(SEARCH("Not yet due",E116)))</formula>
    </cfRule>
    <cfRule type="containsText" dxfId="144" priority="180" operator="containsText" text="Update not Provided">
      <formula>NOT(ISERROR(SEARCH("Update not Provided",E116)))</formula>
    </cfRule>
  </conditionalFormatting>
  <conditionalFormatting sqref="E118:E122">
    <cfRule type="containsText" dxfId="143" priority="109" operator="containsText" text="On track to be achieved">
      <formula>NOT(ISERROR(SEARCH("On track to be achieved",E118)))</formula>
    </cfRule>
    <cfRule type="containsText" dxfId="142" priority="110" operator="containsText" text="Deferred">
      <formula>NOT(ISERROR(SEARCH("Deferred",E118)))</formula>
    </cfRule>
    <cfRule type="containsText" dxfId="141" priority="111" operator="containsText" text="Deleted">
      <formula>NOT(ISERROR(SEARCH("Deleted",E118)))</formula>
    </cfRule>
    <cfRule type="containsText" dxfId="140" priority="112" operator="containsText" text="In Danger of Falling Behind Target">
      <formula>NOT(ISERROR(SEARCH("In Danger of Falling Behind Target",E118)))</formula>
    </cfRule>
    <cfRule type="containsText" dxfId="139" priority="113" operator="containsText" text="Not yet due">
      <formula>NOT(ISERROR(SEARCH("Not yet due",E118)))</formula>
    </cfRule>
    <cfRule type="containsText" dxfId="138" priority="114" operator="containsText" text="Update not Provided">
      <formula>NOT(ISERROR(SEARCH("Update not Provided",E118)))</formula>
    </cfRule>
    <cfRule type="containsText" dxfId="137" priority="115" operator="containsText" text="Not yet due">
      <formula>NOT(ISERROR(SEARCH("Not yet due",E118)))</formula>
    </cfRule>
    <cfRule type="containsText" dxfId="136" priority="116" operator="containsText" text="Completed Behind Schedule">
      <formula>NOT(ISERROR(SEARCH("Completed Behind Schedule",E118)))</formula>
    </cfRule>
    <cfRule type="containsText" dxfId="135" priority="117" operator="containsText" text="Off Target">
      <formula>NOT(ISERROR(SEARCH("Off Target",E118)))</formula>
    </cfRule>
    <cfRule type="containsText" dxfId="134" priority="118" operator="containsText" text="On Track to be Achieved">
      <formula>NOT(ISERROR(SEARCH("On Track to be Achieved",E118)))</formula>
    </cfRule>
    <cfRule type="containsText" dxfId="133" priority="119" operator="containsText" text="Fully Achieved">
      <formula>NOT(ISERROR(SEARCH("Fully Achieved",E118)))</formula>
    </cfRule>
    <cfRule type="containsText" dxfId="132" priority="120" operator="containsText" text="Not yet due">
      <formula>NOT(ISERROR(SEARCH("Not yet due",E118)))</formula>
    </cfRule>
    <cfRule type="containsText" dxfId="131" priority="121" operator="containsText" text="Not Yet Due">
      <formula>NOT(ISERROR(SEARCH("Not Yet Due",E118)))</formula>
    </cfRule>
    <cfRule type="containsText" dxfId="130" priority="122" operator="containsText" text="Deferred">
      <formula>NOT(ISERROR(SEARCH("Deferred",E118)))</formula>
    </cfRule>
    <cfRule type="containsText" dxfId="129" priority="123" operator="containsText" text="Deleted">
      <formula>NOT(ISERROR(SEARCH("Deleted",E118)))</formula>
    </cfRule>
    <cfRule type="containsText" dxfId="128" priority="124" operator="containsText" text="In Danger of Falling Behind Target">
      <formula>NOT(ISERROR(SEARCH("In Danger of Falling Behind Target",E118)))</formula>
    </cfRule>
    <cfRule type="containsText" dxfId="127" priority="125" operator="containsText" text="Not yet due">
      <formula>NOT(ISERROR(SEARCH("Not yet due",E118)))</formula>
    </cfRule>
    <cfRule type="containsText" dxfId="126" priority="126" operator="containsText" text="Completed Behind Schedule">
      <formula>NOT(ISERROR(SEARCH("Completed Behind Schedule",E118)))</formula>
    </cfRule>
    <cfRule type="containsText" dxfId="125" priority="127" operator="containsText" text="Off Target">
      <formula>NOT(ISERROR(SEARCH("Off Target",E118)))</formula>
    </cfRule>
    <cfRule type="containsText" dxfId="124" priority="128" operator="containsText" text="In Danger of Falling Behind Target">
      <formula>NOT(ISERROR(SEARCH("In Danger of Falling Behind Target",E118)))</formula>
    </cfRule>
    <cfRule type="containsText" dxfId="123" priority="129" operator="containsText" text="On Track to be Achieved">
      <formula>NOT(ISERROR(SEARCH("On Track to be Achieved",E118)))</formula>
    </cfRule>
    <cfRule type="containsText" dxfId="122" priority="130" operator="containsText" text="Fully Achieved">
      <formula>NOT(ISERROR(SEARCH("Fully Achieved",E118)))</formula>
    </cfRule>
    <cfRule type="containsText" dxfId="121" priority="131" operator="containsText" text="Update not Provided">
      <formula>NOT(ISERROR(SEARCH("Update not Provided",E118)))</formula>
    </cfRule>
    <cfRule type="containsText" dxfId="120" priority="132" operator="containsText" text="Not yet due">
      <formula>NOT(ISERROR(SEARCH("Not yet due",E118)))</formula>
    </cfRule>
    <cfRule type="containsText" dxfId="119" priority="133" operator="containsText" text="Completed Behind Schedule">
      <formula>NOT(ISERROR(SEARCH("Completed Behind Schedule",E118)))</formula>
    </cfRule>
    <cfRule type="containsText" dxfId="118" priority="134" operator="containsText" text="Off Target">
      <formula>NOT(ISERROR(SEARCH("Off Target",E118)))</formula>
    </cfRule>
    <cfRule type="containsText" dxfId="117" priority="135" operator="containsText" text="In Danger of Falling Behind Target">
      <formula>NOT(ISERROR(SEARCH("In Danger of Falling Behind Target",E118)))</formula>
    </cfRule>
    <cfRule type="containsText" dxfId="116" priority="136" operator="containsText" text="On Track to be Achieved">
      <formula>NOT(ISERROR(SEARCH("On Track to be Achieved",E118)))</formula>
    </cfRule>
    <cfRule type="containsText" dxfId="115" priority="137" operator="containsText" text="Fully Achieved">
      <formula>NOT(ISERROR(SEARCH("Fully Achieved",E118)))</formula>
    </cfRule>
    <cfRule type="containsText" dxfId="114" priority="138" operator="containsText" text="Fully Achieved">
      <formula>NOT(ISERROR(SEARCH("Fully Achieved",E118)))</formula>
    </cfRule>
    <cfRule type="containsText" dxfId="113" priority="139" operator="containsText" text="Fully Achieved">
      <formula>NOT(ISERROR(SEARCH("Fully Achieved",E118)))</formula>
    </cfRule>
    <cfRule type="containsText" dxfId="112" priority="140" operator="containsText" text="Deferred">
      <formula>NOT(ISERROR(SEARCH("Deferred",E118)))</formula>
    </cfRule>
    <cfRule type="containsText" dxfId="111" priority="141" operator="containsText" text="Deleted">
      <formula>NOT(ISERROR(SEARCH("Deleted",E118)))</formula>
    </cfRule>
    <cfRule type="containsText" dxfId="110" priority="142" operator="containsText" text="In Danger of Falling Behind Target">
      <formula>NOT(ISERROR(SEARCH("In Danger of Falling Behind Target",E118)))</formula>
    </cfRule>
    <cfRule type="containsText" dxfId="109" priority="143" operator="containsText" text="Not yet due">
      <formula>NOT(ISERROR(SEARCH("Not yet due",E118)))</formula>
    </cfRule>
    <cfRule type="containsText" dxfId="108" priority="144" operator="containsText" text="Update not Provided">
      <formula>NOT(ISERROR(SEARCH("Update not Provided",E118)))</formula>
    </cfRule>
  </conditionalFormatting>
  <conditionalFormatting sqref="E124">
    <cfRule type="containsText" dxfId="107" priority="73" operator="containsText" text="On track to be achieved">
      <formula>NOT(ISERROR(SEARCH("On track to be achieved",E124)))</formula>
    </cfRule>
    <cfRule type="containsText" dxfId="106" priority="74" operator="containsText" text="Deferred">
      <formula>NOT(ISERROR(SEARCH("Deferred",E124)))</formula>
    </cfRule>
    <cfRule type="containsText" dxfId="105" priority="75" operator="containsText" text="Deleted">
      <formula>NOT(ISERROR(SEARCH("Deleted",E124)))</formula>
    </cfRule>
    <cfRule type="containsText" dxfId="104" priority="76" operator="containsText" text="In Danger of Falling Behind Target">
      <formula>NOT(ISERROR(SEARCH("In Danger of Falling Behind Target",E124)))</formula>
    </cfRule>
    <cfRule type="containsText" dxfId="103" priority="77" operator="containsText" text="Not yet due">
      <formula>NOT(ISERROR(SEARCH("Not yet due",E124)))</formula>
    </cfRule>
    <cfRule type="containsText" dxfId="102" priority="78" operator="containsText" text="Update not Provided">
      <formula>NOT(ISERROR(SEARCH("Update not Provided",E124)))</formula>
    </cfRule>
    <cfRule type="containsText" dxfId="101" priority="79" operator="containsText" text="Not yet due">
      <formula>NOT(ISERROR(SEARCH("Not yet due",E124)))</formula>
    </cfRule>
    <cfRule type="containsText" dxfId="100" priority="80" operator="containsText" text="Completed Behind Schedule">
      <formula>NOT(ISERROR(SEARCH("Completed Behind Schedule",E124)))</formula>
    </cfRule>
    <cfRule type="containsText" dxfId="99" priority="81" operator="containsText" text="Off Target">
      <formula>NOT(ISERROR(SEARCH("Off Target",E124)))</formula>
    </cfRule>
    <cfRule type="containsText" dxfId="98" priority="82" operator="containsText" text="On Track to be Achieved">
      <formula>NOT(ISERROR(SEARCH("On Track to be Achieved",E124)))</formula>
    </cfRule>
    <cfRule type="containsText" dxfId="97" priority="83" operator="containsText" text="Fully Achieved">
      <formula>NOT(ISERROR(SEARCH("Fully Achieved",E124)))</formula>
    </cfRule>
    <cfRule type="containsText" dxfId="96" priority="84" operator="containsText" text="Not yet due">
      <formula>NOT(ISERROR(SEARCH("Not yet due",E124)))</formula>
    </cfRule>
    <cfRule type="containsText" dxfId="95" priority="85" operator="containsText" text="Not Yet Due">
      <formula>NOT(ISERROR(SEARCH("Not Yet Due",E124)))</formula>
    </cfRule>
    <cfRule type="containsText" dxfId="94" priority="86" operator="containsText" text="Deferred">
      <formula>NOT(ISERROR(SEARCH("Deferred",E124)))</formula>
    </cfRule>
    <cfRule type="containsText" dxfId="93" priority="87" operator="containsText" text="Deleted">
      <formula>NOT(ISERROR(SEARCH("Deleted",E124)))</formula>
    </cfRule>
    <cfRule type="containsText" dxfId="92" priority="88" operator="containsText" text="In Danger of Falling Behind Target">
      <formula>NOT(ISERROR(SEARCH("In Danger of Falling Behind Target",E124)))</formula>
    </cfRule>
    <cfRule type="containsText" dxfId="91" priority="89" operator="containsText" text="Not yet due">
      <formula>NOT(ISERROR(SEARCH("Not yet due",E124)))</formula>
    </cfRule>
    <cfRule type="containsText" dxfId="90" priority="90" operator="containsText" text="Completed Behind Schedule">
      <formula>NOT(ISERROR(SEARCH("Completed Behind Schedule",E124)))</formula>
    </cfRule>
    <cfRule type="containsText" dxfId="89" priority="91" operator="containsText" text="Off Target">
      <formula>NOT(ISERROR(SEARCH("Off Target",E124)))</formula>
    </cfRule>
    <cfRule type="containsText" dxfId="88" priority="92" operator="containsText" text="In Danger of Falling Behind Target">
      <formula>NOT(ISERROR(SEARCH("In Danger of Falling Behind Target",E124)))</formula>
    </cfRule>
    <cfRule type="containsText" dxfId="87" priority="93" operator="containsText" text="On Track to be Achieved">
      <formula>NOT(ISERROR(SEARCH("On Track to be Achieved",E124)))</formula>
    </cfRule>
    <cfRule type="containsText" dxfId="86" priority="94" operator="containsText" text="Fully Achieved">
      <formula>NOT(ISERROR(SEARCH("Fully Achieved",E124)))</formula>
    </cfRule>
    <cfRule type="containsText" dxfId="85" priority="95" operator="containsText" text="Update not Provided">
      <formula>NOT(ISERROR(SEARCH("Update not Provided",E124)))</formula>
    </cfRule>
    <cfRule type="containsText" dxfId="84" priority="96" operator="containsText" text="Not yet due">
      <formula>NOT(ISERROR(SEARCH("Not yet due",E124)))</formula>
    </cfRule>
    <cfRule type="containsText" dxfId="83" priority="97" operator="containsText" text="Completed Behind Schedule">
      <formula>NOT(ISERROR(SEARCH("Completed Behind Schedule",E124)))</formula>
    </cfRule>
    <cfRule type="containsText" dxfId="82" priority="98" operator="containsText" text="Off Target">
      <formula>NOT(ISERROR(SEARCH("Off Target",E124)))</formula>
    </cfRule>
    <cfRule type="containsText" dxfId="81" priority="99" operator="containsText" text="In Danger of Falling Behind Target">
      <formula>NOT(ISERROR(SEARCH("In Danger of Falling Behind Target",E124)))</formula>
    </cfRule>
    <cfRule type="containsText" dxfId="80" priority="100" operator="containsText" text="On Track to be Achieved">
      <formula>NOT(ISERROR(SEARCH("On Track to be Achieved",E124)))</formula>
    </cfRule>
    <cfRule type="containsText" dxfId="79" priority="101" operator="containsText" text="Fully Achieved">
      <formula>NOT(ISERROR(SEARCH("Fully Achieved",E124)))</formula>
    </cfRule>
    <cfRule type="containsText" dxfId="78" priority="102" operator="containsText" text="Fully Achieved">
      <formula>NOT(ISERROR(SEARCH("Fully Achieved",E124)))</formula>
    </cfRule>
    <cfRule type="containsText" dxfId="77" priority="103" operator="containsText" text="Fully Achieved">
      <formula>NOT(ISERROR(SEARCH("Fully Achieved",E124)))</formula>
    </cfRule>
    <cfRule type="containsText" dxfId="76" priority="104" operator="containsText" text="Deferred">
      <formula>NOT(ISERROR(SEARCH("Deferred",E124)))</formula>
    </cfRule>
    <cfRule type="containsText" dxfId="75" priority="105" operator="containsText" text="Deleted">
      <formula>NOT(ISERROR(SEARCH("Deleted",E124)))</formula>
    </cfRule>
    <cfRule type="containsText" dxfId="74" priority="106" operator="containsText" text="In Danger of Falling Behind Target">
      <formula>NOT(ISERROR(SEARCH("In Danger of Falling Behind Target",E124)))</formula>
    </cfRule>
    <cfRule type="containsText" dxfId="73" priority="107" operator="containsText" text="Not yet due">
      <formula>NOT(ISERROR(SEARCH("Not yet due",E124)))</formula>
    </cfRule>
    <cfRule type="containsText" dxfId="72" priority="108" operator="containsText" text="Update not Provided">
      <formula>NOT(ISERROR(SEARCH("Update not Provided",E124)))</formula>
    </cfRule>
  </conditionalFormatting>
  <conditionalFormatting sqref="E126">
    <cfRule type="containsText" dxfId="71" priority="37" operator="containsText" text="On track to be achieved">
      <formula>NOT(ISERROR(SEARCH("On track to be achieved",E126)))</formula>
    </cfRule>
    <cfRule type="containsText" dxfId="70" priority="38" operator="containsText" text="Deferred">
      <formula>NOT(ISERROR(SEARCH("Deferred",E126)))</formula>
    </cfRule>
    <cfRule type="containsText" dxfId="69" priority="39" operator="containsText" text="Deleted">
      <formula>NOT(ISERROR(SEARCH("Deleted",E126)))</formula>
    </cfRule>
    <cfRule type="containsText" dxfId="68" priority="40" operator="containsText" text="In Danger of Falling Behind Target">
      <formula>NOT(ISERROR(SEARCH("In Danger of Falling Behind Target",E126)))</formula>
    </cfRule>
    <cfRule type="containsText" dxfId="67" priority="41" operator="containsText" text="Not yet due">
      <formula>NOT(ISERROR(SEARCH("Not yet due",E126)))</formula>
    </cfRule>
    <cfRule type="containsText" dxfId="66" priority="42" operator="containsText" text="Update not Provided">
      <formula>NOT(ISERROR(SEARCH("Update not Provided",E126)))</formula>
    </cfRule>
    <cfRule type="containsText" dxfId="65" priority="43" operator="containsText" text="Not yet due">
      <formula>NOT(ISERROR(SEARCH("Not yet due",E126)))</formula>
    </cfRule>
    <cfRule type="containsText" dxfId="64" priority="44" operator="containsText" text="Completed Behind Schedule">
      <formula>NOT(ISERROR(SEARCH("Completed Behind Schedule",E126)))</formula>
    </cfRule>
    <cfRule type="containsText" dxfId="63" priority="45" operator="containsText" text="Off Target">
      <formula>NOT(ISERROR(SEARCH("Off Target",E126)))</formula>
    </cfRule>
    <cfRule type="containsText" dxfId="62" priority="46" operator="containsText" text="On Track to be Achieved">
      <formula>NOT(ISERROR(SEARCH("On Track to be Achieved",E126)))</formula>
    </cfRule>
    <cfRule type="containsText" dxfId="61" priority="47" operator="containsText" text="Fully Achieved">
      <formula>NOT(ISERROR(SEARCH("Fully Achieved",E126)))</formula>
    </cfRule>
    <cfRule type="containsText" dxfId="60" priority="48" operator="containsText" text="Not yet due">
      <formula>NOT(ISERROR(SEARCH("Not yet due",E126)))</formula>
    </cfRule>
    <cfRule type="containsText" dxfId="59" priority="49" operator="containsText" text="Not Yet Due">
      <formula>NOT(ISERROR(SEARCH("Not Yet Due",E126)))</formula>
    </cfRule>
    <cfRule type="containsText" dxfId="58" priority="50" operator="containsText" text="Deferred">
      <formula>NOT(ISERROR(SEARCH("Deferred",E126)))</formula>
    </cfRule>
    <cfRule type="containsText" dxfId="57" priority="51" operator="containsText" text="Deleted">
      <formula>NOT(ISERROR(SEARCH("Deleted",E126)))</formula>
    </cfRule>
    <cfRule type="containsText" dxfId="56" priority="52" operator="containsText" text="In Danger of Falling Behind Target">
      <formula>NOT(ISERROR(SEARCH("In Danger of Falling Behind Target",E126)))</formula>
    </cfRule>
    <cfRule type="containsText" dxfId="55" priority="53" operator="containsText" text="Not yet due">
      <formula>NOT(ISERROR(SEARCH("Not yet due",E126)))</formula>
    </cfRule>
    <cfRule type="containsText" dxfId="54" priority="54" operator="containsText" text="Completed Behind Schedule">
      <formula>NOT(ISERROR(SEARCH("Completed Behind Schedule",E126)))</formula>
    </cfRule>
    <cfRule type="containsText" dxfId="53" priority="55" operator="containsText" text="Off Target">
      <formula>NOT(ISERROR(SEARCH("Off Target",E126)))</formula>
    </cfRule>
    <cfRule type="containsText" dxfId="52" priority="56" operator="containsText" text="In Danger of Falling Behind Target">
      <formula>NOT(ISERROR(SEARCH("In Danger of Falling Behind Target",E126)))</formula>
    </cfRule>
    <cfRule type="containsText" dxfId="51" priority="57" operator="containsText" text="On Track to be Achieved">
      <formula>NOT(ISERROR(SEARCH("On Track to be Achieved",E126)))</formula>
    </cfRule>
    <cfRule type="containsText" dxfId="50" priority="58" operator="containsText" text="Fully Achieved">
      <formula>NOT(ISERROR(SEARCH("Fully Achieved",E126)))</formula>
    </cfRule>
    <cfRule type="containsText" dxfId="49" priority="59" operator="containsText" text="Update not Provided">
      <formula>NOT(ISERROR(SEARCH("Update not Provided",E126)))</formula>
    </cfRule>
    <cfRule type="containsText" dxfId="48" priority="60" operator="containsText" text="Not yet due">
      <formula>NOT(ISERROR(SEARCH("Not yet due",E126)))</formula>
    </cfRule>
    <cfRule type="containsText" dxfId="47" priority="61" operator="containsText" text="Completed Behind Schedule">
      <formula>NOT(ISERROR(SEARCH("Completed Behind Schedule",E126)))</formula>
    </cfRule>
    <cfRule type="containsText" dxfId="46" priority="62" operator="containsText" text="Off Target">
      <formula>NOT(ISERROR(SEARCH("Off Target",E126)))</formula>
    </cfRule>
    <cfRule type="containsText" dxfId="45" priority="63" operator="containsText" text="In Danger of Falling Behind Target">
      <formula>NOT(ISERROR(SEARCH("In Danger of Falling Behind Target",E126)))</formula>
    </cfRule>
    <cfRule type="containsText" dxfId="44" priority="64" operator="containsText" text="On Track to be Achieved">
      <formula>NOT(ISERROR(SEARCH("On Track to be Achieved",E126)))</formula>
    </cfRule>
    <cfRule type="containsText" dxfId="43" priority="65" operator="containsText" text="Fully Achieved">
      <formula>NOT(ISERROR(SEARCH("Fully Achieved",E126)))</formula>
    </cfRule>
    <cfRule type="containsText" dxfId="42" priority="66" operator="containsText" text="Fully Achieved">
      <formula>NOT(ISERROR(SEARCH("Fully Achieved",E126)))</formula>
    </cfRule>
    <cfRule type="containsText" dxfId="41" priority="67" operator="containsText" text="Fully Achieved">
      <formula>NOT(ISERROR(SEARCH("Fully Achieved",E126)))</formula>
    </cfRule>
    <cfRule type="containsText" dxfId="40" priority="68" operator="containsText" text="Deferred">
      <formula>NOT(ISERROR(SEARCH("Deferred",E126)))</formula>
    </cfRule>
    <cfRule type="containsText" dxfId="39" priority="69" operator="containsText" text="Deleted">
      <formula>NOT(ISERROR(SEARCH("Deleted",E126)))</formula>
    </cfRule>
    <cfRule type="containsText" dxfId="38" priority="70" operator="containsText" text="In Danger of Falling Behind Target">
      <formula>NOT(ISERROR(SEARCH("In Danger of Falling Behind Target",E126)))</formula>
    </cfRule>
    <cfRule type="containsText" dxfId="37" priority="71" operator="containsText" text="Not yet due">
      <formula>NOT(ISERROR(SEARCH("Not yet due",E126)))</formula>
    </cfRule>
    <cfRule type="containsText" dxfId="36" priority="72" operator="containsText" text="Update not Provided">
      <formula>NOT(ISERROR(SEARCH("Update not Provided",E126)))</formula>
    </cfRule>
  </conditionalFormatting>
  <conditionalFormatting sqref="E8">
    <cfRule type="containsText" dxfId="35" priority="1" operator="containsText" text="On track to be achieved">
      <formula>NOT(ISERROR(SEARCH("On track to be achieved",E8)))</formula>
    </cfRule>
    <cfRule type="containsText" dxfId="34" priority="2" operator="containsText" text="Deferred">
      <formula>NOT(ISERROR(SEARCH("Deferred",E8)))</formula>
    </cfRule>
    <cfRule type="containsText" dxfId="33" priority="3" operator="containsText" text="Deleted">
      <formula>NOT(ISERROR(SEARCH("Deleted",E8)))</formula>
    </cfRule>
    <cfRule type="containsText" dxfId="32" priority="4" operator="containsText" text="In Danger of Falling Behind Target">
      <formula>NOT(ISERROR(SEARCH("In Danger of Falling Behind Target",E8)))</formula>
    </cfRule>
    <cfRule type="containsText" dxfId="31" priority="5" operator="containsText" text="Not yet due">
      <formula>NOT(ISERROR(SEARCH("Not yet due",E8)))</formula>
    </cfRule>
    <cfRule type="containsText" dxfId="30" priority="6" operator="containsText" text="Update not Provided">
      <formula>NOT(ISERROR(SEARCH("Update not Provided",E8)))</formula>
    </cfRule>
    <cfRule type="containsText" dxfId="29" priority="7" operator="containsText" text="Not yet due">
      <formula>NOT(ISERROR(SEARCH("Not yet due",E8)))</formula>
    </cfRule>
    <cfRule type="containsText" dxfId="28" priority="8" operator="containsText" text="Completed Behind Schedule">
      <formula>NOT(ISERROR(SEARCH("Completed Behind Schedule",E8)))</formula>
    </cfRule>
    <cfRule type="containsText" dxfId="27" priority="9" operator="containsText" text="Off Target">
      <formula>NOT(ISERROR(SEARCH("Off Target",E8)))</formula>
    </cfRule>
    <cfRule type="containsText" dxfId="26" priority="10" operator="containsText" text="On Track to be Achieved">
      <formula>NOT(ISERROR(SEARCH("On Track to be Achieved",E8)))</formula>
    </cfRule>
    <cfRule type="containsText" dxfId="25" priority="11" operator="containsText" text="Fully Achieved">
      <formula>NOT(ISERROR(SEARCH("Fully Achieved",E8)))</formula>
    </cfRule>
    <cfRule type="containsText" dxfId="24" priority="12" operator="containsText" text="Not yet due">
      <formula>NOT(ISERROR(SEARCH("Not yet due",E8)))</formula>
    </cfRule>
    <cfRule type="containsText" dxfId="23" priority="13" operator="containsText" text="Not Yet Due">
      <formula>NOT(ISERROR(SEARCH("Not Yet Due",E8)))</formula>
    </cfRule>
    <cfRule type="containsText" dxfId="22" priority="14" operator="containsText" text="Deferred">
      <formula>NOT(ISERROR(SEARCH("Deferred",E8)))</formula>
    </cfRule>
    <cfRule type="containsText" dxfId="21" priority="15" operator="containsText" text="Deleted">
      <formula>NOT(ISERROR(SEARCH("Deleted",E8)))</formula>
    </cfRule>
    <cfRule type="containsText" dxfId="20" priority="16" operator="containsText" text="In Danger of Falling Behind Target">
      <formula>NOT(ISERROR(SEARCH("In Danger of Falling Behind Target",E8)))</formula>
    </cfRule>
    <cfRule type="containsText" dxfId="19" priority="17" operator="containsText" text="Not yet due">
      <formula>NOT(ISERROR(SEARCH("Not yet due",E8)))</formula>
    </cfRule>
    <cfRule type="containsText" dxfId="18" priority="18" operator="containsText" text="Completed Behind Schedule">
      <formula>NOT(ISERROR(SEARCH("Completed Behind Schedule",E8)))</formula>
    </cfRule>
    <cfRule type="containsText" dxfId="17" priority="19" operator="containsText" text="Off Target">
      <formula>NOT(ISERROR(SEARCH("Off Target",E8)))</formula>
    </cfRule>
    <cfRule type="containsText" dxfId="16" priority="20" operator="containsText" text="In Danger of Falling Behind Target">
      <formula>NOT(ISERROR(SEARCH("In Danger of Falling Behind Target",E8)))</formula>
    </cfRule>
    <cfRule type="containsText" dxfId="15" priority="21" operator="containsText" text="On Track to be Achieved">
      <formula>NOT(ISERROR(SEARCH("On Track to be Achieved",E8)))</formula>
    </cfRule>
    <cfRule type="containsText" dxfId="14" priority="22" operator="containsText" text="Fully Achieved">
      <formula>NOT(ISERROR(SEARCH("Fully Achieved",E8)))</formula>
    </cfRule>
    <cfRule type="containsText" dxfId="13" priority="23" operator="containsText" text="Update not Provided">
      <formula>NOT(ISERROR(SEARCH("Update not Provided",E8)))</formula>
    </cfRule>
    <cfRule type="containsText" dxfId="12" priority="24" operator="containsText" text="Not yet due">
      <formula>NOT(ISERROR(SEARCH("Not yet due",E8)))</formula>
    </cfRule>
    <cfRule type="containsText" dxfId="11" priority="25" operator="containsText" text="Completed Behind Schedule">
      <formula>NOT(ISERROR(SEARCH("Completed Behind Schedule",E8)))</formula>
    </cfRule>
    <cfRule type="containsText" dxfId="10" priority="26" operator="containsText" text="Off Target">
      <formula>NOT(ISERROR(SEARCH("Off Target",E8)))</formula>
    </cfRule>
    <cfRule type="containsText" dxfId="9" priority="27" operator="containsText" text="In Danger of Falling Behind Target">
      <formula>NOT(ISERROR(SEARCH("In Danger of Falling Behind Target",E8)))</formula>
    </cfRule>
    <cfRule type="containsText" dxfId="8" priority="28" operator="containsText" text="On Track to be Achieved">
      <formula>NOT(ISERROR(SEARCH("On Track to be Achieved",E8)))</formula>
    </cfRule>
    <cfRule type="containsText" dxfId="7" priority="29" operator="containsText" text="Fully Achieved">
      <formula>NOT(ISERROR(SEARCH("Fully Achieved",E8)))</formula>
    </cfRule>
    <cfRule type="containsText" dxfId="6" priority="30" operator="containsText" text="Fully Achieved">
      <formula>NOT(ISERROR(SEARCH("Fully Achieved",E8)))</formula>
    </cfRule>
    <cfRule type="containsText" dxfId="5" priority="31" operator="containsText" text="Fully Achieved">
      <formula>NOT(ISERROR(SEARCH("Fully Achieved",E8)))</formula>
    </cfRule>
    <cfRule type="containsText" dxfId="4" priority="32" operator="containsText" text="Deferred">
      <formula>NOT(ISERROR(SEARCH("Deferred",E8)))</formula>
    </cfRule>
    <cfRule type="containsText" dxfId="3" priority="33" operator="containsText" text="Deleted">
      <formula>NOT(ISERROR(SEARCH("Deleted",E8)))</formula>
    </cfRule>
    <cfRule type="containsText" dxfId="2" priority="34" operator="containsText" text="In Danger of Falling Behind Target">
      <formula>NOT(ISERROR(SEARCH("In Danger of Falling Behind Target",E8)))</formula>
    </cfRule>
    <cfRule type="containsText" dxfId="1" priority="35" operator="containsText" text="Not yet due">
      <formula>NOT(ISERROR(SEARCH("Not yet due",E8)))</formula>
    </cfRule>
    <cfRule type="containsText" dxfId="0" priority="36" operator="containsText" text="Update not Provided">
      <formula>NOT(ISERROR(SEARCH("Update not Provided",E8)))</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zoomScale="70" zoomScaleNormal="70" workbookViewId="0">
      <pane ySplit="1" topLeftCell="A18" activePane="bottomLeft" state="frozen"/>
      <selection pane="bottomLeft" activeCell="A25" sqref="A25:XFD46"/>
    </sheetView>
  </sheetViews>
  <sheetFormatPr defaultColWidth="9.140625" defaultRowHeight="14.25"/>
  <cols>
    <col min="1" max="1" width="2.140625" style="60" customWidth="1"/>
    <col min="2" max="2" width="38.85546875" style="60" customWidth="1"/>
    <col min="3" max="3" width="13.7109375" style="81" customWidth="1"/>
    <col min="4" max="4" width="13.85546875" style="81" customWidth="1"/>
    <col min="5" max="5" width="16.28515625" style="81" customWidth="1"/>
    <col min="6" max="6" width="14.140625" style="81" customWidth="1"/>
    <col min="7" max="7" width="17.140625" style="81" customWidth="1"/>
    <col min="8" max="8" width="4.7109375" style="81" customWidth="1"/>
    <col min="9" max="9" width="40.140625" style="81" customWidth="1"/>
    <col min="10" max="14" width="17.140625" style="81" customWidth="1"/>
    <col min="15" max="15" width="4.7109375" style="81" customWidth="1"/>
    <col min="16" max="16" width="40.140625" style="81" customWidth="1"/>
    <col min="17" max="20" width="17.140625" style="81" customWidth="1"/>
    <col min="21" max="21" width="17.140625" style="89" customWidth="1"/>
    <col min="22" max="22" width="4.7109375" style="81" customWidth="1"/>
    <col min="23" max="23" width="55.28515625" style="81" customWidth="1"/>
    <col min="24" max="24" width="14.5703125" style="81" customWidth="1"/>
    <col min="25" max="27" width="17.140625" style="81" customWidth="1"/>
    <col min="28" max="28" width="17.140625" style="237" customWidth="1"/>
    <col min="29" max="32" width="9.140625" style="60" customWidth="1"/>
    <col min="33" max="16384" width="9.140625" style="60"/>
  </cols>
  <sheetData>
    <row r="1" spans="2:32" s="58" customFormat="1" ht="20.25">
      <c r="B1" s="66"/>
      <c r="C1" s="257" t="s">
        <v>13</v>
      </c>
      <c r="D1" s="57"/>
      <c r="E1" s="57"/>
      <c r="F1" s="57"/>
      <c r="G1" s="57"/>
      <c r="H1" s="258"/>
      <c r="I1" s="257" t="s">
        <v>14</v>
      </c>
      <c r="J1" s="259"/>
      <c r="K1" s="96"/>
      <c r="L1" s="96"/>
      <c r="M1" s="96"/>
      <c r="N1" s="96"/>
      <c r="O1" s="258"/>
      <c r="P1" s="96" t="s">
        <v>15</v>
      </c>
      <c r="Q1" s="96"/>
      <c r="R1" s="96"/>
      <c r="S1" s="96"/>
      <c r="T1" s="96"/>
      <c r="U1" s="84"/>
      <c r="V1" s="258"/>
      <c r="W1" s="96" t="s">
        <v>16</v>
      </c>
      <c r="X1" s="96"/>
      <c r="Y1" s="96"/>
      <c r="Z1" s="96"/>
      <c r="AA1" s="96"/>
      <c r="AB1" s="231"/>
    </row>
    <row r="2" spans="2:32" ht="15.75">
      <c r="B2" s="67"/>
      <c r="C2" s="59"/>
      <c r="D2" s="59"/>
      <c r="E2" s="59"/>
      <c r="F2" s="59"/>
      <c r="G2" s="59"/>
      <c r="I2" s="97"/>
      <c r="J2" s="97"/>
      <c r="K2" s="97"/>
      <c r="L2" s="97"/>
      <c r="M2" s="97"/>
      <c r="N2" s="97"/>
      <c r="P2" s="97"/>
      <c r="Q2" s="97"/>
      <c r="R2" s="97"/>
      <c r="S2" s="97"/>
      <c r="T2" s="97"/>
      <c r="U2" s="85"/>
      <c r="W2" s="97"/>
      <c r="X2" s="97"/>
      <c r="Y2" s="97"/>
      <c r="Z2" s="97"/>
      <c r="AA2" s="97"/>
      <c r="AB2" s="232"/>
    </row>
    <row r="3" spans="2:32" ht="15.75">
      <c r="B3" s="69" t="s">
        <v>17</v>
      </c>
      <c r="C3" s="178"/>
      <c r="D3" s="178"/>
      <c r="E3" s="178"/>
      <c r="F3" s="178"/>
      <c r="G3" s="179"/>
      <c r="I3" s="306" t="s">
        <v>17</v>
      </c>
      <c r="J3" s="178"/>
      <c r="K3" s="178"/>
      <c r="L3" s="178"/>
      <c r="M3" s="178"/>
      <c r="N3" s="179"/>
      <c r="P3" s="306" t="s">
        <v>17</v>
      </c>
      <c r="Q3" s="79"/>
      <c r="R3" s="79"/>
      <c r="S3" s="79"/>
      <c r="T3" s="79"/>
      <c r="U3" s="86"/>
      <c r="W3" s="306" t="s">
        <v>17</v>
      </c>
      <c r="X3" s="79"/>
      <c r="Y3" s="79"/>
      <c r="Z3" s="79"/>
      <c r="AA3" s="79"/>
      <c r="AB3" s="233"/>
    </row>
    <row r="4" spans="2:32" s="81" customFormat="1" ht="39" customHeight="1">
      <c r="B4" s="80" t="s">
        <v>23</v>
      </c>
      <c r="C4" s="80" t="s">
        <v>24</v>
      </c>
      <c r="D4" s="80" t="s">
        <v>18</v>
      </c>
      <c r="E4" s="80" t="s">
        <v>48</v>
      </c>
      <c r="F4" s="80" t="s">
        <v>29</v>
      </c>
      <c r="G4" s="80" t="s">
        <v>49</v>
      </c>
      <c r="I4" s="80" t="s">
        <v>23</v>
      </c>
      <c r="J4" s="80" t="s">
        <v>24</v>
      </c>
      <c r="K4" s="80" t="s">
        <v>18</v>
      </c>
      <c r="L4" s="80" t="s">
        <v>48</v>
      </c>
      <c r="M4" s="80" t="s">
        <v>29</v>
      </c>
      <c r="N4" s="80" t="s">
        <v>49</v>
      </c>
      <c r="P4" s="80" t="s">
        <v>23</v>
      </c>
      <c r="Q4" s="80" t="s">
        <v>24</v>
      </c>
      <c r="R4" s="80" t="s">
        <v>18</v>
      </c>
      <c r="S4" s="80" t="s">
        <v>48</v>
      </c>
      <c r="T4" s="80" t="s">
        <v>29</v>
      </c>
      <c r="U4" s="87" t="s">
        <v>49</v>
      </c>
      <c r="W4" s="80" t="s">
        <v>23</v>
      </c>
      <c r="X4" s="80" t="s">
        <v>24</v>
      </c>
      <c r="Y4" s="80" t="s">
        <v>18</v>
      </c>
      <c r="Z4" s="80" t="s">
        <v>48</v>
      </c>
      <c r="AA4" s="80" t="s">
        <v>29</v>
      </c>
      <c r="AB4" s="234" t="s">
        <v>49</v>
      </c>
    </row>
    <row r="5" spans="2:32" s="63" customFormat="1" ht="5.25" customHeight="1">
      <c r="B5" s="170"/>
      <c r="C5" s="180"/>
      <c r="D5" s="180"/>
      <c r="E5" s="180"/>
      <c r="F5" s="180"/>
      <c r="G5" s="180"/>
      <c r="H5" s="1"/>
      <c r="I5" s="180"/>
      <c r="J5" s="180"/>
      <c r="K5" s="180"/>
      <c r="L5" s="180"/>
      <c r="M5" s="180"/>
      <c r="N5" s="180"/>
      <c r="O5" s="1"/>
      <c r="P5" s="180"/>
      <c r="Q5" s="180"/>
      <c r="R5" s="180"/>
      <c r="S5" s="180"/>
      <c r="T5" s="180"/>
      <c r="U5" s="181"/>
      <c r="V5" s="1"/>
      <c r="W5" s="180"/>
      <c r="X5" s="180"/>
      <c r="Y5" s="180"/>
      <c r="Z5" s="180"/>
      <c r="AA5" s="180"/>
      <c r="AB5" s="235"/>
    </row>
    <row r="6" spans="2:32" ht="30.75" customHeight="1">
      <c r="B6" s="250" t="s">
        <v>45</v>
      </c>
      <c r="C6" s="260">
        <f>COUNTIF('1. ALL DATA'!$H$5:$H$128,"Fully Achieved")</f>
        <v>17</v>
      </c>
      <c r="D6" s="261">
        <f>C6/C20</f>
        <v>0.13934426229508196</v>
      </c>
      <c r="E6" s="471">
        <f>D6+D7</f>
        <v>0.61475409836065564</v>
      </c>
      <c r="F6" s="261">
        <f>C6/C21</f>
        <v>0.21794871794871795</v>
      </c>
      <c r="G6" s="468">
        <f>F6+F7</f>
        <v>0.96153846153846156</v>
      </c>
      <c r="I6" s="294" t="s">
        <v>45</v>
      </c>
      <c r="J6" s="260">
        <f>COUNTIF('1. ALL DATA'!$M$5:$M$128,"Fully Achieved")</f>
        <v>44</v>
      </c>
      <c r="K6" s="261">
        <f>J6/J20</f>
        <v>0.36065573770491804</v>
      </c>
      <c r="L6" s="471">
        <f>K6+K7</f>
        <v>0.84426229508196715</v>
      </c>
      <c r="M6" s="261">
        <f>J6/J21</f>
        <v>0.41121495327102803</v>
      </c>
      <c r="N6" s="468">
        <f>M6+M7</f>
        <v>0.96261682242990654</v>
      </c>
      <c r="P6" s="299" t="s">
        <v>45</v>
      </c>
      <c r="Q6" s="260">
        <f>COUNTIF('1. ALL DATA'!R5:R128,"Fully Achieved")</f>
        <v>0</v>
      </c>
      <c r="R6" s="261">
        <f>Q6/Q20</f>
        <v>0</v>
      </c>
      <c r="S6" s="471">
        <f>R6+R7</f>
        <v>0</v>
      </c>
      <c r="T6" s="261" t="e">
        <f>Q6/Q21</f>
        <v>#DIV/0!</v>
      </c>
      <c r="U6" s="468" t="e">
        <f>T6+T7</f>
        <v>#DIV/0!</v>
      </c>
      <c r="W6" s="299" t="s">
        <v>40</v>
      </c>
      <c r="X6" s="262">
        <f>COUNTIF('1. ALL DATA'!V5:V128,"Fully Achieved")</f>
        <v>0</v>
      </c>
      <c r="Y6" s="261">
        <f>X6/$X$20</f>
        <v>0</v>
      </c>
      <c r="Z6" s="471">
        <f>Y6+Y7</f>
        <v>0</v>
      </c>
      <c r="AA6" s="261" t="e">
        <f>X6/$X$21</f>
        <v>#DIV/0!</v>
      </c>
      <c r="AB6" s="468" t="e">
        <f>AA6+AA7</f>
        <v>#DIV/0!</v>
      </c>
    </row>
    <row r="7" spans="2:32" ht="30.75" customHeight="1">
      <c r="B7" s="250" t="s">
        <v>41</v>
      </c>
      <c r="C7" s="260">
        <f>COUNTIF('1. ALL DATA'!H5:H128,"On Track to be Achieved")</f>
        <v>58</v>
      </c>
      <c r="D7" s="261">
        <f>C7/C20</f>
        <v>0.47540983606557374</v>
      </c>
      <c r="E7" s="471"/>
      <c r="F7" s="261">
        <f>C7/C21</f>
        <v>0.74358974358974361</v>
      </c>
      <c r="G7" s="468"/>
      <c r="I7" s="294" t="s">
        <v>41</v>
      </c>
      <c r="J7" s="260">
        <f>COUNTIF('1. ALL DATA'!M5:M128,"On Track to be Achieved")</f>
        <v>59</v>
      </c>
      <c r="K7" s="261">
        <f>J7/J20</f>
        <v>0.48360655737704916</v>
      </c>
      <c r="L7" s="471"/>
      <c r="M7" s="261">
        <f>J7/J21</f>
        <v>0.55140186915887845</v>
      </c>
      <c r="N7" s="468"/>
      <c r="P7" s="299" t="s">
        <v>41</v>
      </c>
      <c r="Q7" s="260">
        <f>COUNTIF('1. ALL DATA'!R5:R128,"On Track to be Achieved")</f>
        <v>0</v>
      </c>
      <c r="R7" s="261">
        <f>Q7/Q20</f>
        <v>0</v>
      </c>
      <c r="S7" s="471"/>
      <c r="T7" s="261" t="e">
        <f>Q7/Q21</f>
        <v>#DIV/0!</v>
      </c>
      <c r="U7" s="468"/>
      <c r="W7" s="299" t="s">
        <v>82</v>
      </c>
      <c r="X7" s="262">
        <f>COUNTIF('1. ALL DATA'!V5:V128,"Numerical Outturn Within 5% Tolerance")</f>
        <v>0</v>
      </c>
      <c r="Y7" s="261">
        <f>X7/$X$20</f>
        <v>0</v>
      </c>
      <c r="Z7" s="471"/>
      <c r="AA7" s="261" t="e">
        <f>X7/$X$21</f>
        <v>#DIV/0!</v>
      </c>
      <c r="AB7" s="468"/>
    </row>
    <row r="8" spans="2:32" s="61" customFormat="1" ht="6" customHeight="1">
      <c r="B8" s="53"/>
      <c r="C8" s="263"/>
      <c r="D8" s="195"/>
      <c r="E8" s="195"/>
      <c r="F8" s="195"/>
      <c r="G8" s="54"/>
      <c r="H8" s="264"/>
      <c r="I8" s="295"/>
      <c r="J8" s="263"/>
      <c r="K8" s="195"/>
      <c r="L8" s="195"/>
      <c r="M8" s="195"/>
      <c r="N8" s="54"/>
      <c r="O8" s="264"/>
      <c r="P8" s="300"/>
      <c r="Q8" s="263"/>
      <c r="R8" s="195"/>
      <c r="S8" s="195"/>
      <c r="T8" s="195"/>
      <c r="U8" s="54"/>
      <c r="V8" s="264"/>
      <c r="W8" s="307"/>
      <c r="X8" s="56"/>
      <c r="Y8" s="195"/>
      <c r="Z8" s="195"/>
      <c r="AA8" s="195"/>
      <c r="AB8" s="54"/>
      <c r="AD8" s="63"/>
      <c r="AE8" s="63"/>
      <c r="AF8" s="63"/>
    </row>
    <row r="9" spans="2:32" ht="18.75" customHeight="1">
      <c r="B9" s="469" t="s">
        <v>26</v>
      </c>
      <c r="C9" s="470">
        <f>COUNTIF('1. ALL DATA'!H5:H128,"in danger of falling behind target")</f>
        <v>0</v>
      </c>
      <c r="D9" s="471">
        <f>C9/C20</f>
        <v>0</v>
      </c>
      <c r="E9" s="471">
        <f>D9</f>
        <v>0</v>
      </c>
      <c r="F9" s="471">
        <f>C9/C21</f>
        <v>0</v>
      </c>
      <c r="G9" s="473">
        <f>F9</f>
        <v>0</v>
      </c>
      <c r="I9" s="469" t="s">
        <v>26</v>
      </c>
      <c r="J9" s="470">
        <f>COUNTIF('1. ALL DATA'!M5:M128,"in danger of falling behind target")</f>
        <v>0</v>
      </c>
      <c r="K9" s="471">
        <f>J9/J20</f>
        <v>0</v>
      </c>
      <c r="L9" s="471">
        <f>K9</f>
        <v>0</v>
      </c>
      <c r="M9" s="471">
        <f>J9/J21</f>
        <v>0</v>
      </c>
      <c r="N9" s="473">
        <f>M9</f>
        <v>0</v>
      </c>
      <c r="P9" s="469" t="s">
        <v>26</v>
      </c>
      <c r="Q9" s="470">
        <f>COUNTIF('1. ALL DATA'!R5:R128,"in danger of falling behind target")</f>
        <v>0</v>
      </c>
      <c r="R9" s="471">
        <f>Q9/Q20</f>
        <v>0</v>
      </c>
      <c r="S9" s="471">
        <f>R9</f>
        <v>0</v>
      </c>
      <c r="T9" s="471" t="e">
        <f>Q9/Q21</f>
        <v>#DIV/0!</v>
      </c>
      <c r="U9" s="473" t="e">
        <f>T9</f>
        <v>#DIV/0!</v>
      </c>
      <c r="W9" s="301" t="s">
        <v>83</v>
      </c>
      <c r="X9" s="262">
        <f>COUNTIF('1. ALL DATA'!V5:V128,"Numerical Outturn Within 10% Tolerance")</f>
        <v>0</v>
      </c>
      <c r="Y9" s="261">
        <f>X9/$X$20</f>
        <v>0</v>
      </c>
      <c r="Z9" s="474">
        <f>SUM(Y9:Y11)</f>
        <v>0</v>
      </c>
      <c r="AA9" s="266" t="e">
        <f>X9/$X$21</f>
        <v>#DIV/0!</v>
      </c>
      <c r="AB9" s="473" t="e">
        <f>SUM(AA9:AA11)</f>
        <v>#DIV/0!</v>
      </c>
      <c r="AD9" s="242"/>
    </row>
    <row r="10" spans="2:32" ht="19.5" customHeight="1">
      <c r="B10" s="469"/>
      <c r="C10" s="470"/>
      <c r="D10" s="471"/>
      <c r="E10" s="471"/>
      <c r="F10" s="471"/>
      <c r="G10" s="473"/>
      <c r="I10" s="469"/>
      <c r="J10" s="470"/>
      <c r="K10" s="471"/>
      <c r="L10" s="471"/>
      <c r="M10" s="471"/>
      <c r="N10" s="473"/>
      <c r="P10" s="469"/>
      <c r="Q10" s="470"/>
      <c r="R10" s="471"/>
      <c r="S10" s="471"/>
      <c r="T10" s="471"/>
      <c r="U10" s="473"/>
      <c r="W10" s="301" t="s">
        <v>84</v>
      </c>
      <c r="X10" s="262">
        <f>COUNTIF('1. ALL DATA'!V5:V128,"Target Partially Met")</f>
        <v>0</v>
      </c>
      <c r="Y10" s="261">
        <f>X10/$X$20</f>
        <v>0</v>
      </c>
      <c r="Z10" s="475"/>
      <c r="AA10" s="266" t="e">
        <f>X10/$X$21</f>
        <v>#DIV/0!</v>
      </c>
      <c r="AB10" s="473"/>
      <c r="AD10" s="242"/>
    </row>
    <row r="11" spans="2:32" ht="19.5" customHeight="1">
      <c r="B11" s="469"/>
      <c r="C11" s="470"/>
      <c r="D11" s="471"/>
      <c r="E11" s="471"/>
      <c r="F11" s="471"/>
      <c r="G11" s="473"/>
      <c r="I11" s="469"/>
      <c r="J11" s="470"/>
      <c r="K11" s="471"/>
      <c r="L11" s="471"/>
      <c r="M11" s="471"/>
      <c r="N11" s="473"/>
      <c r="P11" s="469"/>
      <c r="Q11" s="470"/>
      <c r="R11" s="471"/>
      <c r="S11" s="471"/>
      <c r="T11" s="471"/>
      <c r="U11" s="473"/>
      <c r="W11" s="301" t="s">
        <v>86</v>
      </c>
      <c r="X11" s="262">
        <f>COUNTIF('1. ALL DATA'!V5:V128,"Completion Date Within Reasonable Tolerance")</f>
        <v>0</v>
      </c>
      <c r="Y11" s="261">
        <f>X11/$X$20</f>
        <v>0</v>
      </c>
      <c r="Z11" s="476"/>
      <c r="AA11" s="266" t="e">
        <f>X11/$X$21</f>
        <v>#DIV/0!</v>
      </c>
      <c r="AB11" s="473"/>
      <c r="AD11" s="242"/>
    </row>
    <row r="12" spans="2:32" s="63" customFormat="1" ht="6" customHeight="1">
      <c r="B12" s="170"/>
      <c r="C12" s="180"/>
      <c r="D12" s="254"/>
      <c r="E12" s="254"/>
      <c r="F12" s="254"/>
      <c r="G12" s="172"/>
      <c r="H12" s="1"/>
      <c r="I12" s="297"/>
      <c r="J12" s="180"/>
      <c r="K12" s="254"/>
      <c r="L12" s="254"/>
      <c r="M12" s="254"/>
      <c r="N12" s="172"/>
      <c r="O12" s="1"/>
      <c r="P12" s="302"/>
      <c r="Q12" s="180"/>
      <c r="R12" s="254"/>
      <c r="S12" s="254"/>
      <c r="T12" s="254"/>
      <c r="U12" s="172"/>
      <c r="V12" s="1"/>
      <c r="W12" s="307"/>
      <c r="X12" s="180"/>
      <c r="Y12" s="254"/>
      <c r="Z12" s="254"/>
      <c r="AA12" s="254"/>
      <c r="AB12" s="172"/>
      <c r="AD12" s="174"/>
    </row>
    <row r="13" spans="2:32" ht="29.25" customHeight="1">
      <c r="B13" s="338" t="s">
        <v>42</v>
      </c>
      <c r="C13" s="260">
        <f>COUNTIF('1. ALL DATA'!H5:H128,"completed behind schedule")</f>
        <v>0</v>
      </c>
      <c r="D13" s="261">
        <f>C13/C20</f>
        <v>0</v>
      </c>
      <c r="E13" s="471">
        <f>D13+D14</f>
        <v>2.4590163934426229E-2</v>
      </c>
      <c r="F13" s="261">
        <f>C13/C21</f>
        <v>0</v>
      </c>
      <c r="G13" s="472">
        <f>F13+F14</f>
        <v>3.8461538461538464E-2</v>
      </c>
      <c r="I13" s="339" t="s">
        <v>42</v>
      </c>
      <c r="J13" s="260">
        <f>COUNTIF('1. ALL DATA'!M5:M128,"completed behind schedule")</f>
        <v>1</v>
      </c>
      <c r="K13" s="261">
        <f>J13/J20</f>
        <v>8.1967213114754103E-3</v>
      </c>
      <c r="L13" s="471">
        <f>K13+K14</f>
        <v>3.2786885245901641E-2</v>
      </c>
      <c r="M13" s="261">
        <f>J13/J21</f>
        <v>9.3457943925233638E-3</v>
      </c>
      <c r="N13" s="472">
        <f>M13+M14</f>
        <v>3.7383177570093455E-2</v>
      </c>
      <c r="P13" s="340" t="s">
        <v>42</v>
      </c>
      <c r="Q13" s="260">
        <f>COUNTIF('1. ALL DATA'!R5:R128,"completed behind schedule")</f>
        <v>0</v>
      </c>
      <c r="R13" s="261">
        <f>Q13/Q20</f>
        <v>0</v>
      </c>
      <c r="S13" s="471">
        <f>R13+R14</f>
        <v>0</v>
      </c>
      <c r="T13" s="261" t="e">
        <f>Q13/Q21</f>
        <v>#DIV/0!</v>
      </c>
      <c r="U13" s="472" t="e">
        <f>T13+T14</f>
        <v>#DIV/0!</v>
      </c>
      <c r="W13" s="340" t="s">
        <v>85</v>
      </c>
      <c r="X13" s="267">
        <f>COUNTIF('1. ALL DATA'!V5:V128,"Completed Significantly After Target Deadline")</f>
        <v>0</v>
      </c>
      <c r="Y13" s="261">
        <f>X13/$X$20</f>
        <v>0</v>
      </c>
      <c r="Z13" s="471">
        <f>Y13+Y14</f>
        <v>0</v>
      </c>
      <c r="AA13" s="261" t="e">
        <f>X13/$X$21</f>
        <v>#DIV/0!</v>
      </c>
      <c r="AB13" s="472" t="e">
        <f>AA13+AA14</f>
        <v>#DIV/0!</v>
      </c>
    </row>
    <row r="14" spans="2:32" ht="29.25" customHeight="1">
      <c r="B14" s="338" t="s">
        <v>27</v>
      </c>
      <c r="C14" s="260">
        <f>COUNTIF('1. ALL DATA'!H5:H128,"off target")</f>
        <v>3</v>
      </c>
      <c r="D14" s="261">
        <f>C14/C20</f>
        <v>2.4590163934426229E-2</v>
      </c>
      <c r="E14" s="471"/>
      <c r="F14" s="261">
        <f>C14/C21</f>
        <v>3.8461538461538464E-2</v>
      </c>
      <c r="G14" s="472"/>
      <c r="I14" s="339" t="s">
        <v>27</v>
      </c>
      <c r="J14" s="260">
        <f>COUNTIF('1. ALL DATA'!M5:M128,"off target")</f>
        <v>3</v>
      </c>
      <c r="K14" s="261">
        <f>J14/J20</f>
        <v>2.4590163934426229E-2</v>
      </c>
      <c r="L14" s="471"/>
      <c r="M14" s="261">
        <f>J14/J21</f>
        <v>2.8037383177570093E-2</v>
      </c>
      <c r="N14" s="472"/>
      <c r="P14" s="340" t="s">
        <v>27</v>
      </c>
      <c r="Q14" s="260">
        <f>COUNTIF('1. ALL DATA'!R5:R128,"off target")</f>
        <v>0</v>
      </c>
      <c r="R14" s="261">
        <f>Q14/Q20</f>
        <v>0</v>
      </c>
      <c r="S14" s="471"/>
      <c r="T14" s="261" t="e">
        <f>Q14/Q21</f>
        <v>#DIV/0!</v>
      </c>
      <c r="U14" s="472"/>
      <c r="W14" s="340" t="s">
        <v>27</v>
      </c>
      <c r="X14" s="267">
        <f>COUNTIF('1. ALL DATA'!V5:V128,"off target")</f>
        <v>0</v>
      </c>
      <c r="Y14" s="261">
        <f>X14/$X$20</f>
        <v>0</v>
      </c>
      <c r="Z14" s="471"/>
      <c r="AA14" s="261" t="e">
        <f>X14/$X$21</f>
        <v>#DIV/0!</v>
      </c>
      <c r="AB14" s="472"/>
    </row>
    <row r="15" spans="2:32" s="63" customFormat="1" ht="7.5" customHeight="1">
      <c r="B15" s="170"/>
      <c r="C15" s="268"/>
      <c r="D15" s="254"/>
      <c r="E15" s="254"/>
      <c r="F15" s="254"/>
      <c r="G15" s="175"/>
      <c r="H15" s="1"/>
      <c r="I15" s="297"/>
      <c r="J15" s="268"/>
      <c r="K15" s="254"/>
      <c r="L15" s="254"/>
      <c r="M15" s="254"/>
      <c r="N15" s="175"/>
      <c r="O15" s="1"/>
      <c r="P15" s="180"/>
      <c r="Q15" s="268"/>
      <c r="R15" s="254"/>
      <c r="S15" s="254"/>
      <c r="T15" s="254"/>
      <c r="U15" s="175"/>
      <c r="V15" s="1"/>
      <c r="W15" s="269"/>
      <c r="X15" s="269"/>
      <c r="Y15" s="270"/>
      <c r="Z15" s="270"/>
      <c r="AA15" s="271"/>
      <c r="AB15" s="236"/>
    </row>
    <row r="16" spans="2:32" ht="20.25" customHeight="1">
      <c r="B16" s="48" t="s">
        <v>1</v>
      </c>
      <c r="C16" s="272">
        <f>COUNTIF('1. ALL DATA'!H5:H128,"not yet due")</f>
        <v>44</v>
      </c>
      <c r="D16" s="255">
        <f>C16/C20</f>
        <v>0.36065573770491804</v>
      </c>
      <c r="E16" s="255">
        <f>D16</f>
        <v>0.36065573770491804</v>
      </c>
      <c r="F16" s="51"/>
      <c r="G16" s="47"/>
      <c r="I16" s="287" t="s">
        <v>1</v>
      </c>
      <c r="J16" s="272">
        <f>COUNTIF('1. ALL DATA'!M5:M128,"not yet due")</f>
        <v>14</v>
      </c>
      <c r="K16" s="255">
        <f>J16/J20</f>
        <v>0.11475409836065574</v>
      </c>
      <c r="L16" s="255">
        <f>K16</f>
        <v>0.11475409836065574</v>
      </c>
      <c r="M16" s="51"/>
      <c r="N16" s="47"/>
      <c r="P16" s="287" t="s">
        <v>1</v>
      </c>
      <c r="Q16" s="272">
        <f>COUNTIF('1. ALL DATA'!R5:R128,"not yet due")</f>
        <v>0</v>
      </c>
      <c r="R16" s="255">
        <f>Q16/Q20</f>
        <v>0</v>
      </c>
      <c r="S16" s="255">
        <f>R16</f>
        <v>0</v>
      </c>
      <c r="T16" s="51"/>
      <c r="U16" s="93"/>
      <c r="W16" s="291" t="s">
        <v>1</v>
      </c>
      <c r="X16" s="267">
        <f>COUNTIF('1. ALL DATA'!V5:V128,"not yet due")</f>
        <v>0</v>
      </c>
      <c r="Y16" s="255">
        <f>X16/$X$20</f>
        <v>0</v>
      </c>
      <c r="Z16" s="255">
        <f>Y16</f>
        <v>0</v>
      </c>
      <c r="AA16" s="285"/>
      <c r="AB16" s="286"/>
    </row>
    <row r="17" spans="2:30" ht="20.25" customHeight="1">
      <c r="B17" s="48" t="s">
        <v>46</v>
      </c>
      <c r="C17" s="272">
        <f>COUNTIF('1. ALL DATA'!H5:H128,"update not provided")</f>
        <v>0</v>
      </c>
      <c r="D17" s="255">
        <f>C17/C20</f>
        <v>0</v>
      </c>
      <c r="E17" s="255">
        <f>D17</f>
        <v>0</v>
      </c>
      <c r="F17" s="51"/>
      <c r="G17" s="98"/>
      <c r="I17" s="287" t="s">
        <v>46</v>
      </c>
      <c r="J17" s="272">
        <f>COUNTIF('1. ALL DATA'!M5:M128,"update not provided")</f>
        <v>0</v>
      </c>
      <c r="K17" s="255">
        <f>J17/J20</f>
        <v>0</v>
      </c>
      <c r="L17" s="255">
        <f>K17</f>
        <v>0</v>
      </c>
      <c r="M17" s="51"/>
      <c r="N17" s="98"/>
      <c r="P17" s="287" t="s">
        <v>46</v>
      </c>
      <c r="Q17" s="272">
        <f>COUNTIF('1. ALL DATA'!R5:R128,"update not provided")</f>
        <v>122</v>
      </c>
      <c r="R17" s="255">
        <f>Q17/Q20</f>
        <v>1</v>
      </c>
      <c r="S17" s="255">
        <f>R17</f>
        <v>1</v>
      </c>
      <c r="T17" s="51"/>
      <c r="U17" s="94"/>
      <c r="W17" s="292" t="s">
        <v>46</v>
      </c>
      <c r="X17" s="267">
        <f>COUNTIF('1. ALL DATA'!V5:V128,"update not provided")</f>
        <v>122</v>
      </c>
      <c r="Y17" s="255">
        <f>X17/$X$20</f>
        <v>1</v>
      </c>
      <c r="Z17" s="255">
        <f>Y17</f>
        <v>1</v>
      </c>
      <c r="AA17" s="285"/>
    </row>
    <row r="18" spans="2:30" ht="15.75" customHeight="1">
      <c r="B18" s="49" t="s">
        <v>22</v>
      </c>
      <c r="C18" s="272">
        <f>COUNTIF('1. ALL DATA'!H5:H128,"deferred")</f>
        <v>0</v>
      </c>
      <c r="D18" s="256">
        <f>C18/C20</f>
        <v>0</v>
      </c>
      <c r="E18" s="256">
        <f>D18</f>
        <v>0</v>
      </c>
      <c r="F18" s="46"/>
      <c r="G18" s="47"/>
      <c r="I18" s="288" t="s">
        <v>22</v>
      </c>
      <c r="J18" s="272">
        <f>COUNTIF('1. ALL DATA'!M5:M128,"deferred")</f>
        <v>1</v>
      </c>
      <c r="K18" s="256">
        <f>J18/J20</f>
        <v>8.1967213114754103E-3</v>
      </c>
      <c r="L18" s="256">
        <f>K18</f>
        <v>8.1967213114754103E-3</v>
      </c>
      <c r="M18" s="46"/>
      <c r="N18" s="47"/>
      <c r="P18" s="288" t="s">
        <v>22</v>
      </c>
      <c r="Q18" s="272">
        <f>COUNTIF('1. ALL DATA'!R5:R128,"deferred")</f>
        <v>0</v>
      </c>
      <c r="R18" s="256">
        <f>Q18/Q20</f>
        <v>0</v>
      </c>
      <c r="S18" s="256">
        <f>R18</f>
        <v>0</v>
      </c>
      <c r="T18" s="46"/>
      <c r="U18" s="93"/>
      <c r="W18" s="288" t="s">
        <v>22</v>
      </c>
      <c r="X18" s="267">
        <f>COUNTIF('1. ALL DATA'!V5:V128,"deferred")</f>
        <v>0</v>
      </c>
      <c r="Y18" s="256">
        <f>X18/$X$20</f>
        <v>0</v>
      </c>
      <c r="Z18" s="256">
        <f>Y18</f>
        <v>0</v>
      </c>
      <c r="AA18" s="285"/>
      <c r="AB18" s="238"/>
      <c r="AD18" s="242"/>
    </row>
    <row r="19" spans="2:30" ht="15.75" customHeight="1">
      <c r="B19" s="49" t="s">
        <v>28</v>
      </c>
      <c r="C19" s="272">
        <f>COUNTIF('1. ALL DATA'!H5:H128,"deleted")</f>
        <v>0</v>
      </c>
      <c r="D19" s="273">
        <f>C19/C20</f>
        <v>0</v>
      </c>
      <c r="E19" s="256">
        <f>D19</f>
        <v>0</v>
      </c>
      <c r="F19" s="46"/>
      <c r="G19" s="239" t="s">
        <v>62</v>
      </c>
      <c r="I19" s="288" t="s">
        <v>28</v>
      </c>
      <c r="J19" s="272">
        <f>COUNTIF('1. ALL DATA'!M5:M128,"deleted")</f>
        <v>0</v>
      </c>
      <c r="K19" s="256">
        <f>J19/J20</f>
        <v>0</v>
      </c>
      <c r="L19" s="256">
        <f>K19</f>
        <v>0</v>
      </c>
      <c r="M19" s="46"/>
      <c r="N19" s="239" t="s">
        <v>62</v>
      </c>
      <c r="P19" s="288" t="s">
        <v>28</v>
      </c>
      <c r="Q19" s="272">
        <f>COUNTIF('1. ALL DATA'!R5:R128,"deleted")</f>
        <v>0</v>
      </c>
      <c r="R19" s="256">
        <f>Q19/Q20</f>
        <v>0</v>
      </c>
      <c r="S19" s="256">
        <f>R19</f>
        <v>0</v>
      </c>
      <c r="T19" s="46"/>
      <c r="U19" s="239" t="s">
        <v>62</v>
      </c>
      <c r="W19" s="288" t="s">
        <v>28</v>
      </c>
      <c r="X19" s="267">
        <f>COUNTIF('1. ALL DATA'!V5:V128,"deleted")</f>
        <v>0</v>
      </c>
      <c r="Y19" s="256">
        <f>X19/$X$20</f>
        <v>0</v>
      </c>
      <c r="Z19" s="256">
        <f>Y19</f>
        <v>0</v>
      </c>
      <c r="AA19" s="285"/>
      <c r="AB19" s="239" t="s">
        <v>62</v>
      </c>
    </row>
    <row r="20" spans="2:30" ht="15.75" customHeight="1">
      <c r="B20" s="50" t="s">
        <v>30</v>
      </c>
      <c r="C20" s="274">
        <f>SUM(C6:C19)</f>
        <v>122</v>
      </c>
      <c r="D20" s="46"/>
      <c r="E20" s="46"/>
      <c r="F20" s="47"/>
      <c r="G20" s="47"/>
      <c r="I20" s="289" t="s">
        <v>30</v>
      </c>
      <c r="J20" s="274">
        <f>SUM(J6:J19)</f>
        <v>122</v>
      </c>
      <c r="K20" s="46"/>
      <c r="L20" s="46"/>
      <c r="M20" s="47"/>
      <c r="N20" s="47"/>
      <c r="P20" s="289" t="s">
        <v>30</v>
      </c>
      <c r="Q20" s="274">
        <f>SUM(Q6:Q19)</f>
        <v>122</v>
      </c>
      <c r="R20" s="46"/>
      <c r="S20" s="46"/>
      <c r="T20" s="47"/>
      <c r="U20" s="93"/>
      <c r="W20" s="289" t="s">
        <v>30</v>
      </c>
      <c r="X20" s="275">
        <f>SUM(X6:X19)</f>
        <v>122</v>
      </c>
      <c r="Y20" s="46"/>
      <c r="Z20" s="46"/>
      <c r="AA20" s="285"/>
      <c r="AB20" s="238"/>
    </row>
    <row r="21" spans="2:30" ht="15.75" customHeight="1">
      <c r="B21" s="50" t="s">
        <v>31</v>
      </c>
      <c r="C21" s="274">
        <f>C20-C19-C18-C17-C16</f>
        <v>78</v>
      </c>
      <c r="D21" s="47"/>
      <c r="E21" s="47"/>
      <c r="F21" s="47"/>
      <c r="G21" s="47"/>
      <c r="I21" s="289" t="s">
        <v>31</v>
      </c>
      <c r="J21" s="274">
        <f>J20-J19-J18-J17-J16</f>
        <v>107</v>
      </c>
      <c r="K21" s="47"/>
      <c r="L21" s="47"/>
      <c r="M21" s="47"/>
      <c r="N21" s="47"/>
      <c r="P21" s="289" t="s">
        <v>31</v>
      </c>
      <c r="Q21" s="274">
        <f>Q20-Q19-Q18-Q17-Q16</f>
        <v>0</v>
      </c>
      <c r="R21" s="47"/>
      <c r="S21" s="47"/>
      <c r="T21" s="47"/>
      <c r="U21" s="93"/>
      <c r="W21" s="289" t="s">
        <v>31</v>
      </c>
      <c r="X21" s="275">
        <f>X20-X19-X18-X17-X16</f>
        <v>0</v>
      </c>
      <c r="Y21" s="47"/>
      <c r="Z21" s="47"/>
      <c r="AA21" s="285"/>
      <c r="AB21" s="238"/>
      <c r="AD21" s="242"/>
    </row>
    <row r="22" spans="2:30" ht="15.75" customHeight="1">
      <c r="W22" s="290"/>
      <c r="AA22" s="285"/>
      <c r="AD22" s="242"/>
    </row>
    <row r="23" spans="2:30" ht="15.75" customHeight="1">
      <c r="AA23" s="285"/>
    </row>
    <row r="24" spans="2:30" ht="15" customHeight="1">
      <c r="AA24" s="285"/>
    </row>
    <row r="25" spans="2:30" ht="19.5" hidden="1" customHeight="1">
      <c r="B25" s="183" t="s">
        <v>216</v>
      </c>
      <c r="C25" s="184"/>
      <c r="D25" s="184"/>
      <c r="E25" s="184"/>
      <c r="F25" s="178"/>
      <c r="G25" s="185"/>
      <c r="I25" s="298" t="s">
        <v>216</v>
      </c>
      <c r="J25" s="305"/>
      <c r="K25" s="305"/>
      <c r="L25" s="305"/>
      <c r="M25" s="178"/>
      <c r="N25" s="179"/>
      <c r="P25" s="303" t="s">
        <v>216</v>
      </c>
      <c r="Q25" s="304"/>
      <c r="R25" s="304"/>
      <c r="S25" s="304"/>
      <c r="T25" s="79"/>
      <c r="U25" s="86"/>
      <c r="W25" s="303" t="s">
        <v>216</v>
      </c>
      <c r="X25" s="79"/>
      <c r="Y25" s="79"/>
      <c r="Z25" s="79"/>
      <c r="AA25" s="79"/>
      <c r="AB25" s="233"/>
    </row>
    <row r="26" spans="2:30" ht="42" hidden="1" customHeight="1">
      <c r="B26" s="70" t="s">
        <v>23</v>
      </c>
      <c r="C26" s="80" t="s">
        <v>24</v>
      </c>
      <c r="D26" s="80" t="s">
        <v>18</v>
      </c>
      <c r="E26" s="80" t="s">
        <v>48</v>
      </c>
      <c r="F26" s="80" t="s">
        <v>29</v>
      </c>
      <c r="G26" s="80" t="s">
        <v>49</v>
      </c>
      <c r="I26" s="80" t="s">
        <v>23</v>
      </c>
      <c r="J26" s="80" t="s">
        <v>24</v>
      </c>
      <c r="K26" s="80" t="s">
        <v>18</v>
      </c>
      <c r="L26" s="80" t="s">
        <v>48</v>
      </c>
      <c r="M26" s="80" t="s">
        <v>29</v>
      </c>
      <c r="N26" s="80" t="s">
        <v>49</v>
      </c>
      <c r="P26" s="80" t="s">
        <v>23</v>
      </c>
      <c r="Q26" s="80" t="s">
        <v>24</v>
      </c>
      <c r="R26" s="80" t="s">
        <v>18</v>
      </c>
      <c r="S26" s="80" t="s">
        <v>48</v>
      </c>
      <c r="T26" s="80" t="s">
        <v>29</v>
      </c>
      <c r="U26" s="87" t="s">
        <v>49</v>
      </c>
      <c r="W26" s="80" t="s">
        <v>23</v>
      </c>
      <c r="X26" s="80" t="s">
        <v>24</v>
      </c>
      <c r="Y26" s="80" t="s">
        <v>18</v>
      </c>
      <c r="Z26" s="80" t="s">
        <v>48</v>
      </c>
      <c r="AA26" s="80" t="s">
        <v>29</v>
      </c>
      <c r="AB26" s="234" t="s">
        <v>49</v>
      </c>
    </row>
    <row r="27" spans="2:30" s="63" customFormat="1" ht="6" hidden="1" customHeight="1">
      <c r="B27" s="170"/>
      <c r="C27" s="180"/>
      <c r="D27" s="180"/>
      <c r="E27" s="180"/>
      <c r="F27" s="180"/>
      <c r="G27" s="180"/>
      <c r="H27" s="1"/>
      <c r="I27" s="180"/>
      <c r="J27" s="180"/>
      <c r="K27" s="180"/>
      <c r="L27" s="180"/>
      <c r="M27" s="180"/>
      <c r="N27" s="180"/>
      <c r="O27" s="1"/>
      <c r="P27" s="180"/>
      <c r="Q27" s="180"/>
      <c r="R27" s="180"/>
      <c r="S27" s="180"/>
      <c r="T27" s="180"/>
      <c r="U27" s="181"/>
      <c r="V27" s="1"/>
      <c r="W27" s="180"/>
      <c r="X27" s="180"/>
      <c r="Y27" s="265"/>
      <c r="Z27" s="180"/>
      <c r="AA27" s="180"/>
      <c r="AB27" s="235"/>
    </row>
    <row r="28" spans="2:30" ht="21.75" hidden="1" customHeight="1">
      <c r="B28" s="250" t="s">
        <v>45</v>
      </c>
      <c r="C28" s="260">
        <f>COUNTIFS('1. ALL DATA'!$X$5:$X$128,"Value For Money Council Services",'1. ALL DATA'!$H$5:$H$128,"Fully Achieved")</f>
        <v>7</v>
      </c>
      <c r="D28" s="261">
        <f>C28/C42</f>
        <v>0.1206896551724138</v>
      </c>
      <c r="E28" s="471">
        <f>D28+D29</f>
        <v>0.63793103448275867</v>
      </c>
      <c r="F28" s="261">
        <f>C28/C43</f>
        <v>0.17948717948717949</v>
      </c>
      <c r="G28" s="468">
        <f>F28+F29</f>
        <v>0.94871794871794879</v>
      </c>
      <c r="I28" s="294" t="s">
        <v>45</v>
      </c>
      <c r="J28" s="260">
        <f>COUNTIFS('1. ALL DATA'!$X$5:$X$128,"Value For Money Council Services",'1. ALL DATA'!$M$5:$M$128,"Fully Achieved")</f>
        <v>20</v>
      </c>
      <c r="K28" s="261">
        <f>J28/J42</f>
        <v>0.34482758620689657</v>
      </c>
      <c r="L28" s="471">
        <f>K28+K29</f>
        <v>0.81034482758620685</v>
      </c>
      <c r="M28" s="261">
        <f>J28/J43</f>
        <v>0.4</v>
      </c>
      <c r="N28" s="468">
        <f>M28+M29</f>
        <v>0.94000000000000006</v>
      </c>
      <c r="P28" s="299" t="s">
        <v>45</v>
      </c>
      <c r="Q28" s="260">
        <f>COUNTIFS('1. ALL DATA'!$X$5:$X$128,"Value For Money Council Services",'1. ALL DATA'!$R$5:$R$128,"Fully Achieved")</f>
        <v>0</v>
      </c>
      <c r="R28" s="261">
        <f>Q28/Q42</f>
        <v>0</v>
      </c>
      <c r="S28" s="471">
        <f>R28+R29</f>
        <v>0</v>
      </c>
      <c r="T28" s="261" t="e">
        <f>Q28/Q43</f>
        <v>#DIV/0!</v>
      </c>
      <c r="U28" s="468" t="e">
        <f>T28+T29</f>
        <v>#DIV/0!</v>
      </c>
      <c r="W28" s="299" t="s">
        <v>40</v>
      </c>
      <c r="X28" s="262">
        <f>COUNTIFS('1. ALL DATA'!$X$5:$X$128,"Value For Money Council Services",'1. ALL DATA'!$V$5:$V$128,"Fully Achieved")</f>
        <v>0</v>
      </c>
      <c r="Y28" s="345">
        <f>X28/$X$42</f>
        <v>0</v>
      </c>
      <c r="Z28" s="471">
        <f>Y28+Y29</f>
        <v>0</v>
      </c>
      <c r="AA28" s="261" t="e">
        <f>X28/$X$43</f>
        <v>#DIV/0!</v>
      </c>
      <c r="AB28" s="468" t="e">
        <f>AA28+AA29</f>
        <v>#DIV/0!</v>
      </c>
    </row>
    <row r="29" spans="2:30" ht="18.75" hidden="1" customHeight="1">
      <c r="B29" s="250" t="s">
        <v>41</v>
      </c>
      <c r="C29" s="260">
        <f>COUNTIFS('1. ALL DATA'!$X$5:$X$128,"Value For Money Council Services",'1. ALL DATA'!$H$5:$H$128,"On track to be achieved")</f>
        <v>30</v>
      </c>
      <c r="D29" s="261">
        <f>C29/C42</f>
        <v>0.51724137931034486</v>
      </c>
      <c r="E29" s="471"/>
      <c r="F29" s="261">
        <f>C29/C43</f>
        <v>0.76923076923076927</v>
      </c>
      <c r="G29" s="468"/>
      <c r="I29" s="294" t="s">
        <v>41</v>
      </c>
      <c r="J29" s="260">
        <f>COUNTIFS('1. ALL DATA'!$X$5:$X$128,"Value For Money Council Services",'1. ALL DATA'!$M$5:$M$128,"On track to be achieved")</f>
        <v>27</v>
      </c>
      <c r="K29" s="261">
        <f>J29/J42</f>
        <v>0.46551724137931033</v>
      </c>
      <c r="L29" s="471"/>
      <c r="M29" s="261">
        <f>J29/J43</f>
        <v>0.54</v>
      </c>
      <c r="N29" s="468"/>
      <c r="P29" s="299" t="s">
        <v>41</v>
      </c>
      <c r="Q29" s="260">
        <f>COUNTIFS('1. ALL DATA'!$X$5:$X$128,"Value For Money Council Services",'1. ALL DATA'!$R$5:$R$128,"On track to be achieved")</f>
        <v>0</v>
      </c>
      <c r="R29" s="261">
        <f>Q29/Q42</f>
        <v>0</v>
      </c>
      <c r="S29" s="471"/>
      <c r="T29" s="261" t="e">
        <f>Q29/Q43</f>
        <v>#DIV/0!</v>
      </c>
      <c r="U29" s="468"/>
      <c r="W29" s="299" t="s">
        <v>82</v>
      </c>
      <c r="X29" s="267">
        <f>COUNTIFS('1. ALL DATA'!$X$5:$X$128,"Value For Money Council Services",'1. ALL DATA'!$V$5:$V$128,"Numerical Outturn Within 5% Tolerance")</f>
        <v>0</v>
      </c>
      <c r="Y29" s="345">
        <f>X29/$X$42</f>
        <v>0</v>
      </c>
      <c r="Z29" s="471"/>
      <c r="AA29" s="261" t="e">
        <f>X29/$X$43</f>
        <v>#DIV/0!</v>
      </c>
      <c r="AB29" s="468"/>
    </row>
    <row r="30" spans="2:30" s="63" customFormat="1" ht="6" hidden="1" customHeight="1">
      <c r="B30" s="53"/>
      <c r="C30" s="268"/>
      <c r="D30" s="254"/>
      <c r="E30" s="254"/>
      <c r="F30" s="254"/>
      <c r="G30" s="54"/>
      <c r="H30" s="1"/>
      <c r="I30" s="295"/>
      <c r="J30" s="268"/>
      <c r="K30" s="254"/>
      <c r="L30" s="254"/>
      <c r="M30" s="254"/>
      <c r="N30" s="54"/>
      <c r="O30" s="1"/>
      <c r="P30" s="300"/>
      <c r="Q30" s="268"/>
      <c r="R30" s="254"/>
      <c r="S30" s="254"/>
      <c r="T30" s="254"/>
      <c r="U30" s="54"/>
      <c r="V30" s="1"/>
      <c r="W30" s="307"/>
      <c r="X30" s="180"/>
      <c r="Y30" s="56"/>
      <c r="Z30" s="254"/>
      <c r="AA30" s="254"/>
      <c r="AB30" s="54"/>
    </row>
    <row r="31" spans="2:30" ht="21" hidden="1" customHeight="1">
      <c r="B31" s="469" t="s">
        <v>26</v>
      </c>
      <c r="C31" s="470">
        <f>COUNTIFS('1. ALL DATA'!$X$5:$X$128,"Value For Money Council Services",'1. ALL DATA'!$H$5:$H$128,"In danger of falling behind target")</f>
        <v>0</v>
      </c>
      <c r="D31" s="471">
        <f>C31/C42</f>
        <v>0</v>
      </c>
      <c r="E31" s="471">
        <f>D31</f>
        <v>0</v>
      </c>
      <c r="F31" s="471">
        <f>C31/C43</f>
        <v>0</v>
      </c>
      <c r="G31" s="473">
        <f>F31</f>
        <v>0</v>
      </c>
      <c r="I31" s="469" t="s">
        <v>26</v>
      </c>
      <c r="J31" s="470">
        <f>COUNTIFS('1. ALL DATA'!$X$5:$X$128,"Value For Money Council Services",'1. ALL DATA'!$M$5:$M$128,"In danger of falling behind target")</f>
        <v>0</v>
      </c>
      <c r="K31" s="471">
        <f>J31/J42</f>
        <v>0</v>
      </c>
      <c r="L31" s="471">
        <f>K31</f>
        <v>0</v>
      </c>
      <c r="M31" s="471">
        <f>J31/J43</f>
        <v>0</v>
      </c>
      <c r="N31" s="473">
        <f>M31</f>
        <v>0</v>
      </c>
      <c r="P31" s="469" t="s">
        <v>26</v>
      </c>
      <c r="Q31" s="470">
        <f>COUNTIFS('1. ALL DATA'!$X$5:$X$128,"Value For Money Council Services",'1. ALL DATA'!$R$5:$R$128,"In danger of falling behind target")</f>
        <v>0</v>
      </c>
      <c r="R31" s="471">
        <f>Q31/Q42</f>
        <v>0</v>
      </c>
      <c r="S31" s="471">
        <f>R31</f>
        <v>0</v>
      </c>
      <c r="T31" s="471" t="e">
        <f>Q31/Q43</f>
        <v>#DIV/0!</v>
      </c>
      <c r="U31" s="473" t="e">
        <f>T31</f>
        <v>#DIV/0!</v>
      </c>
      <c r="W31" s="301" t="s">
        <v>83</v>
      </c>
      <c r="X31" s="267">
        <f>COUNTIFS('1. ALL DATA'!$X$5:$X$128,"Value For Money Council Services",'1. ALL DATA'!$V$5:$V$128,"Numerical Outturn within 10% Tolerance")</f>
        <v>0</v>
      </c>
      <c r="Y31" s="345">
        <f>X31/$X$42</f>
        <v>0</v>
      </c>
      <c r="Z31" s="471">
        <f>SUM(Y31:Y33)</f>
        <v>0</v>
      </c>
      <c r="AA31" s="266" t="e">
        <f>X31/$X$43</f>
        <v>#DIV/0!</v>
      </c>
      <c r="AB31" s="473" t="e">
        <f>SUM(AA31:AA33)</f>
        <v>#DIV/0!</v>
      </c>
    </row>
    <row r="32" spans="2:30" ht="20.25" hidden="1" customHeight="1">
      <c r="B32" s="469"/>
      <c r="C32" s="470"/>
      <c r="D32" s="471"/>
      <c r="E32" s="471"/>
      <c r="F32" s="471"/>
      <c r="G32" s="473"/>
      <c r="I32" s="469"/>
      <c r="J32" s="470"/>
      <c r="K32" s="471"/>
      <c r="L32" s="471"/>
      <c r="M32" s="471"/>
      <c r="N32" s="473"/>
      <c r="P32" s="469"/>
      <c r="Q32" s="470"/>
      <c r="R32" s="471"/>
      <c r="S32" s="471"/>
      <c r="T32" s="471"/>
      <c r="U32" s="473"/>
      <c r="W32" s="301" t="s">
        <v>84</v>
      </c>
      <c r="X32" s="267">
        <f>COUNTIFS('1. ALL DATA'!$X$5:$X$128,"Value For Money Council Services",'1. ALL DATA'!$V$5:$V$128,"Target Partially Met")</f>
        <v>0</v>
      </c>
      <c r="Y32" s="345">
        <f>X32/$X$42</f>
        <v>0</v>
      </c>
      <c r="Z32" s="471"/>
      <c r="AA32" s="266" t="e">
        <f>X32/$X$43</f>
        <v>#DIV/0!</v>
      </c>
      <c r="AB32" s="473"/>
    </row>
    <row r="33" spans="2:28" ht="18.75" hidden="1" customHeight="1">
      <c r="B33" s="469"/>
      <c r="C33" s="470"/>
      <c r="D33" s="471"/>
      <c r="E33" s="471"/>
      <c r="F33" s="471"/>
      <c r="G33" s="473"/>
      <c r="I33" s="469"/>
      <c r="J33" s="470"/>
      <c r="K33" s="471"/>
      <c r="L33" s="471"/>
      <c r="M33" s="471"/>
      <c r="N33" s="473"/>
      <c r="P33" s="469"/>
      <c r="Q33" s="470"/>
      <c r="R33" s="471"/>
      <c r="S33" s="471"/>
      <c r="T33" s="471"/>
      <c r="U33" s="473"/>
      <c r="W33" s="301" t="s">
        <v>86</v>
      </c>
      <c r="X33" s="267">
        <f>COUNTIFS('1. ALL DATA'!$X$5:$X$128,"Value For Money Council Services",'1. ALL DATA'!$V$5:$V$128,"Completion Date Within Reasonable Tolerance")</f>
        <v>0</v>
      </c>
      <c r="Y33" s="345">
        <f>X33/$X$42</f>
        <v>0</v>
      </c>
      <c r="Z33" s="471"/>
      <c r="AA33" s="266" t="e">
        <f>X33/$X$43</f>
        <v>#DIV/0!</v>
      </c>
      <c r="AB33" s="473"/>
    </row>
    <row r="34" spans="2:28" s="63" customFormat="1" ht="6" hidden="1" customHeight="1">
      <c r="B34" s="170"/>
      <c r="C34" s="180"/>
      <c r="D34" s="254"/>
      <c r="E34" s="254"/>
      <c r="F34" s="254"/>
      <c r="G34" s="172"/>
      <c r="H34" s="1"/>
      <c r="I34" s="297"/>
      <c r="J34" s="180"/>
      <c r="K34" s="254"/>
      <c r="L34" s="254"/>
      <c r="M34" s="254"/>
      <c r="N34" s="172"/>
      <c r="O34" s="1"/>
      <c r="P34" s="302"/>
      <c r="Q34" s="180"/>
      <c r="R34" s="254"/>
      <c r="S34" s="254"/>
      <c r="T34" s="254"/>
      <c r="U34" s="172"/>
      <c r="V34" s="1"/>
      <c r="W34" s="307"/>
      <c r="X34" s="180"/>
      <c r="Y34" s="195"/>
      <c r="Z34" s="254"/>
      <c r="AA34" s="254"/>
      <c r="AB34" s="172"/>
    </row>
    <row r="35" spans="2:28" ht="20.25" hidden="1" customHeight="1">
      <c r="B35" s="338" t="s">
        <v>42</v>
      </c>
      <c r="C35" s="260">
        <f>COUNTIFS('1. ALL DATA'!$X$5:$X$128,"Value For Money Council Services",'1. ALL DATA'!$H$5:$H$128,"Completed behind schedule")</f>
        <v>0</v>
      </c>
      <c r="D35" s="261">
        <f>C35/C42</f>
        <v>0</v>
      </c>
      <c r="E35" s="471">
        <f>D35+D36</f>
        <v>3.4482758620689655E-2</v>
      </c>
      <c r="F35" s="261">
        <f>C35/C43</f>
        <v>0</v>
      </c>
      <c r="G35" s="472">
        <f>F35+F36</f>
        <v>5.128205128205128E-2</v>
      </c>
      <c r="I35" s="339" t="s">
        <v>42</v>
      </c>
      <c r="J35" s="260">
        <f>COUNTIFS('1. ALL DATA'!$X$5:$X$128,"Value For Money Council Services",'1. ALL DATA'!$M$5:$M$128,"Completed behind schedule")</f>
        <v>1</v>
      </c>
      <c r="K35" s="261">
        <f>J35/J42</f>
        <v>1.7241379310344827E-2</v>
      </c>
      <c r="L35" s="471">
        <f>K35+K36</f>
        <v>5.1724137931034482E-2</v>
      </c>
      <c r="M35" s="261">
        <f>J35/J43</f>
        <v>0.02</v>
      </c>
      <c r="N35" s="472">
        <f>M35+M36</f>
        <v>0.06</v>
      </c>
      <c r="P35" s="340" t="s">
        <v>42</v>
      </c>
      <c r="Q35" s="260">
        <f>COUNTIFS('1. ALL DATA'!$X$5:$X$128,"Value For Money Council Services",'1. ALL DATA'!$R$5:$R$128,"Completed behind schedule")</f>
        <v>0</v>
      </c>
      <c r="R35" s="261">
        <f>Q35/Q42</f>
        <v>0</v>
      </c>
      <c r="S35" s="471">
        <f>R35+R36</f>
        <v>0</v>
      </c>
      <c r="T35" s="261" t="e">
        <f>Q35/Q43</f>
        <v>#DIV/0!</v>
      </c>
      <c r="U35" s="472" t="e">
        <f>T35+T36</f>
        <v>#DIV/0!</v>
      </c>
      <c r="W35" s="340" t="s">
        <v>85</v>
      </c>
      <c r="X35" s="267">
        <f>COUNTIFS('1. ALL DATA'!$X$5:$X$128,"Value For Money Council Services",'1. ALL DATA'!$V$5:$V$128,"Completed Significantly After Target Deadline")</f>
        <v>0</v>
      </c>
      <c r="Y35" s="261">
        <f>X35/$X$42</f>
        <v>0</v>
      </c>
      <c r="Z35" s="471">
        <f>Y35+Y36</f>
        <v>0</v>
      </c>
      <c r="AA35" s="261" t="e">
        <f>X35/X43</f>
        <v>#DIV/0!</v>
      </c>
      <c r="AB35" s="472" t="e">
        <f>AA35+AA36</f>
        <v>#DIV/0!</v>
      </c>
    </row>
    <row r="36" spans="2:28" ht="20.25" hidden="1" customHeight="1">
      <c r="B36" s="338" t="s">
        <v>27</v>
      </c>
      <c r="C36" s="260">
        <f>COUNTIFS('1. ALL DATA'!$X$5:$X$128,"Value For Money Council Services",'1. ALL DATA'!$H$5:$H$128,"Off target")</f>
        <v>2</v>
      </c>
      <c r="D36" s="261">
        <f>C36/C42</f>
        <v>3.4482758620689655E-2</v>
      </c>
      <c r="E36" s="471"/>
      <c r="F36" s="261">
        <f>C36/C43</f>
        <v>5.128205128205128E-2</v>
      </c>
      <c r="G36" s="472"/>
      <c r="I36" s="339" t="s">
        <v>27</v>
      </c>
      <c r="J36" s="260">
        <f>COUNTIFS('1. ALL DATA'!$X$5:$X$128,"Value For Money Council Services",'1. ALL DATA'!$M$5:$M$128,"Off target")</f>
        <v>2</v>
      </c>
      <c r="K36" s="261">
        <f>J36/J42</f>
        <v>3.4482758620689655E-2</v>
      </c>
      <c r="L36" s="471"/>
      <c r="M36" s="261">
        <f>J36/J43</f>
        <v>0.04</v>
      </c>
      <c r="N36" s="472"/>
      <c r="P36" s="340" t="s">
        <v>27</v>
      </c>
      <c r="Q36" s="260">
        <f>COUNTIFS('1. ALL DATA'!$X$5:$X$128,"Value For Money Council Services",'1. ALL DATA'!$R$5:$R$128,"Off target")</f>
        <v>0</v>
      </c>
      <c r="R36" s="261">
        <f>Q36/Q42</f>
        <v>0</v>
      </c>
      <c r="S36" s="471"/>
      <c r="T36" s="261" t="e">
        <f>Q36/Q43</f>
        <v>#DIV/0!</v>
      </c>
      <c r="U36" s="472"/>
      <c r="W36" s="340" t="s">
        <v>27</v>
      </c>
      <c r="X36" s="267">
        <f>COUNTIFS('1. ALL DATA'!$X$5:$X$128,"Value For Money Council Services",'1. ALL DATA'!$V$5:$V$128,"Off Target")</f>
        <v>0</v>
      </c>
      <c r="Y36" s="261">
        <f>X36/$X$42</f>
        <v>0</v>
      </c>
      <c r="Z36" s="471"/>
      <c r="AA36" s="261" t="e">
        <f>X36/X43</f>
        <v>#DIV/0!</v>
      </c>
      <c r="AB36" s="472"/>
    </row>
    <row r="37" spans="2:28" s="63" customFormat="1" ht="6.75" hidden="1" customHeight="1">
      <c r="B37" s="170"/>
      <c r="C37" s="268"/>
      <c r="D37" s="254"/>
      <c r="E37" s="254"/>
      <c r="F37" s="254"/>
      <c r="G37" s="175"/>
      <c r="H37" s="1"/>
      <c r="I37" s="297"/>
      <c r="J37" s="268"/>
      <c r="K37" s="254"/>
      <c r="L37" s="254"/>
      <c r="M37" s="254"/>
      <c r="N37" s="175"/>
      <c r="O37" s="1"/>
      <c r="P37" s="180"/>
      <c r="Q37" s="268"/>
      <c r="R37" s="254"/>
      <c r="S37" s="254"/>
      <c r="T37" s="254"/>
      <c r="U37" s="175"/>
      <c r="V37" s="1"/>
      <c r="W37" s="269"/>
      <c r="X37" s="269"/>
      <c r="Y37" s="270"/>
      <c r="Z37" s="270"/>
      <c r="AA37" s="271"/>
      <c r="AB37" s="236"/>
    </row>
    <row r="38" spans="2:28" ht="15" hidden="1" customHeight="1">
      <c r="B38" s="48" t="s">
        <v>1</v>
      </c>
      <c r="C38" s="272">
        <f>COUNTIFS('1. ALL DATA'!$X$5:$X$128,"Value For Money Council Services",'1. ALL DATA'!$H$5:$H$128,"Not yet due")</f>
        <v>19</v>
      </c>
      <c r="D38" s="255">
        <f>C38/C42</f>
        <v>0.32758620689655171</v>
      </c>
      <c r="E38" s="255">
        <f>D38</f>
        <v>0.32758620689655171</v>
      </c>
      <c r="F38" s="51"/>
      <c r="G38" s="47"/>
      <c r="I38" s="287" t="s">
        <v>1</v>
      </c>
      <c r="J38" s="272">
        <f>COUNTIFS('1. ALL DATA'!$X$5:$X$128,"Value For Money Council Services",'1. ALL DATA'!$M$5:$M$128,"Not yet due")</f>
        <v>8</v>
      </c>
      <c r="K38" s="255">
        <f>J38/J42</f>
        <v>0.13793103448275862</v>
      </c>
      <c r="L38" s="255">
        <f>K38</f>
        <v>0.13793103448275862</v>
      </c>
      <c r="M38" s="51"/>
      <c r="N38" s="47"/>
      <c r="P38" s="287" t="s">
        <v>1</v>
      </c>
      <c r="Q38" s="272">
        <f>COUNTIFS('1. ALL DATA'!$X$5:$X$128,"Value For Money Council Services",'1. ALL DATA'!$R$5:$R$128,"Not yet due")</f>
        <v>0</v>
      </c>
      <c r="R38" s="255">
        <f>Q38/Q42</f>
        <v>0</v>
      </c>
      <c r="S38" s="255">
        <f>R38</f>
        <v>0</v>
      </c>
      <c r="T38" s="51"/>
      <c r="U38" s="93"/>
      <c r="W38" s="291" t="s">
        <v>1</v>
      </c>
      <c r="X38" s="267">
        <f>COUNTIFS('1. ALL DATA'!$X$5:$X$128,"Value For Money Council Services",'1. ALL DATA'!$V$5:$V$128,"not yet due")</f>
        <v>0</v>
      </c>
      <c r="Y38" s="255">
        <f>X38/$X$42</f>
        <v>0</v>
      </c>
      <c r="Z38" s="255">
        <f>Y38</f>
        <v>0</v>
      </c>
      <c r="AA38" s="51"/>
      <c r="AB38" s="238"/>
    </row>
    <row r="39" spans="2:28" ht="15" hidden="1" customHeight="1">
      <c r="B39" s="48" t="s">
        <v>46</v>
      </c>
      <c r="C39" s="272">
        <f>COUNTIFS('1. ALL DATA'!$X$5:$X$128,"Value For Money Council Services",'1. ALL DATA'!$H$5:$H$128,"Update not provided")</f>
        <v>0</v>
      </c>
      <c r="D39" s="255">
        <f>C39/C42</f>
        <v>0</v>
      </c>
      <c r="E39" s="255">
        <f>D39</f>
        <v>0</v>
      </c>
      <c r="F39" s="51"/>
      <c r="G39" s="98"/>
      <c r="I39" s="287" t="s">
        <v>46</v>
      </c>
      <c r="J39" s="272">
        <f>COUNTIFS('1. ALL DATA'!$X$5:$X$128,"Value For Money Council Services",'1. ALL DATA'!$M$5:$M$128,"Update not provided")</f>
        <v>0</v>
      </c>
      <c r="K39" s="255">
        <f>J39/J42</f>
        <v>0</v>
      </c>
      <c r="L39" s="255">
        <f>K39</f>
        <v>0</v>
      </c>
      <c r="M39" s="51"/>
      <c r="N39" s="98"/>
      <c r="P39" s="287" t="s">
        <v>46</v>
      </c>
      <c r="Q39" s="272">
        <f>COUNTIFS('1. ALL DATA'!$X$5:$X$128,"Value For Money Council Services",'1. ALL DATA'!$R$5:$R$128,"Update not provided")</f>
        <v>58</v>
      </c>
      <c r="R39" s="255">
        <f>Q39/Q42</f>
        <v>1</v>
      </c>
      <c r="S39" s="255">
        <f>R39</f>
        <v>1</v>
      </c>
      <c r="T39" s="51"/>
      <c r="U39" s="94"/>
      <c r="W39" s="292" t="s">
        <v>46</v>
      </c>
      <c r="X39" s="267">
        <f>COUNTIFS('1. ALL DATA'!$X$5:$X$128,"Value For Money Council Services",'1. ALL DATA'!$V$5:$V$128,"update not provided")</f>
        <v>58</v>
      </c>
      <c r="Y39" s="255">
        <f>X39/$X$42</f>
        <v>1</v>
      </c>
      <c r="Z39" s="255">
        <f>Y39</f>
        <v>1</v>
      </c>
      <c r="AA39" s="51"/>
    </row>
    <row r="40" spans="2:28" ht="15.75" hidden="1" customHeight="1">
      <c r="B40" s="49" t="s">
        <v>22</v>
      </c>
      <c r="C40" s="272">
        <f>COUNTIFS('1. ALL DATA'!$X$5:$X$128,"Value For Money Council Services",'1. ALL DATA'!$H$5:$H$128,"Deferred")</f>
        <v>0</v>
      </c>
      <c r="D40" s="256">
        <f>C40/C42</f>
        <v>0</v>
      </c>
      <c r="E40" s="256">
        <f>D40</f>
        <v>0</v>
      </c>
      <c r="F40" s="46"/>
      <c r="G40" s="47"/>
      <c r="I40" s="288" t="s">
        <v>22</v>
      </c>
      <c r="J40" s="272">
        <f>COUNTIFS('1. ALL DATA'!$X$5:$X$128,"Value For Money Council Services",'1. ALL DATA'!$M$5:$M$128,"Deferred")</f>
        <v>0</v>
      </c>
      <c r="K40" s="256">
        <f>J40/J42</f>
        <v>0</v>
      </c>
      <c r="L40" s="256">
        <f>K40</f>
        <v>0</v>
      </c>
      <c r="M40" s="46"/>
      <c r="N40" s="47"/>
      <c r="P40" s="288" t="s">
        <v>22</v>
      </c>
      <c r="Q40" s="272">
        <f>COUNTIFS('1. ALL DATA'!$X$5:$X$128,"Value For Money Council Services",'1. ALL DATA'!$R$5:$R$128,"Deferred")</f>
        <v>0</v>
      </c>
      <c r="R40" s="256">
        <f>Q40/Q42</f>
        <v>0</v>
      </c>
      <c r="S40" s="256">
        <f>R40</f>
        <v>0</v>
      </c>
      <c r="T40" s="46"/>
      <c r="U40" s="93"/>
      <c r="W40" s="288" t="s">
        <v>22</v>
      </c>
      <c r="X40" s="267">
        <f>COUNTIFS('1. ALL DATA'!$X$5:$X$128,"Value For Money Council Services",'1. ALL DATA'!$V$5:$V$128,"Deferred")</f>
        <v>0</v>
      </c>
      <c r="Y40" s="256">
        <f>X40/$X$42</f>
        <v>0</v>
      </c>
      <c r="Z40" s="256">
        <f>Y40</f>
        <v>0</v>
      </c>
      <c r="AA40" s="46"/>
      <c r="AB40" s="238"/>
    </row>
    <row r="41" spans="2:28" ht="15.75" hidden="1" customHeight="1">
      <c r="B41" s="49" t="s">
        <v>28</v>
      </c>
      <c r="C41" s="272">
        <f>COUNTIFS('1. ALL DATA'!$X$5:$X$128,"Value For Money Council Services",'1. ALL DATA'!$H$5:$H$128,"Deleted")</f>
        <v>0</v>
      </c>
      <c r="D41" s="256">
        <f>C41/C42</f>
        <v>0</v>
      </c>
      <c r="E41" s="256">
        <f>D41</f>
        <v>0</v>
      </c>
      <c r="F41" s="46"/>
      <c r="G41" s="239" t="s">
        <v>62</v>
      </c>
      <c r="I41" s="288" t="s">
        <v>28</v>
      </c>
      <c r="J41" s="272">
        <f>COUNTIFS('1. ALL DATA'!$X$5:$X$128,"Value For Money Council Services",'1. ALL DATA'!$M$5:$M$128,"Deleted")</f>
        <v>0</v>
      </c>
      <c r="K41" s="256">
        <f>J41/J42</f>
        <v>0</v>
      </c>
      <c r="L41" s="256">
        <f>K41</f>
        <v>0</v>
      </c>
      <c r="M41" s="46"/>
      <c r="N41" s="239" t="s">
        <v>62</v>
      </c>
      <c r="P41" s="288" t="s">
        <v>28</v>
      </c>
      <c r="Q41" s="272">
        <f>COUNTIFS('1. ALL DATA'!$X$5:$X$128,"Value For Money Council Services",'1. ALL DATA'!$R$5:$R$128,"Deleted")</f>
        <v>0</v>
      </c>
      <c r="R41" s="256">
        <f>Q41/Q42</f>
        <v>0</v>
      </c>
      <c r="S41" s="256">
        <f>R41</f>
        <v>0</v>
      </c>
      <c r="T41" s="46"/>
      <c r="U41" s="239" t="s">
        <v>62</v>
      </c>
      <c r="W41" s="288" t="s">
        <v>28</v>
      </c>
      <c r="X41" s="267">
        <f>COUNTIFS('1. ALL DATA'!$X$5:$X$128,"Value For Money Council Services",'1. ALL DATA'!$V$5:$V$128,"Deleted")</f>
        <v>0</v>
      </c>
      <c r="Y41" s="256">
        <f>X41/$X$42</f>
        <v>0</v>
      </c>
      <c r="Z41" s="256">
        <f>Y41</f>
        <v>0</v>
      </c>
      <c r="AA41" s="46"/>
      <c r="AB41" s="239" t="s">
        <v>62</v>
      </c>
    </row>
    <row r="42" spans="2:28" ht="15.75" hidden="1" customHeight="1">
      <c r="B42" s="50" t="s">
        <v>30</v>
      </c>
      <c r="C42" s="274">
        <f>SUM(C28:C41)</f>
        <v>58</v>
      </c>
      <c r="D42" s="46"/>
      <c r="E42" s="46"/>
      <c r="F42" s="47"/>
      <c r="G42" s="47"/>
      <c r="I42" s="289" t="s">
        <v>30</v>
      </c>
      <c r="J42" s="274">
        <f>SUM(J28:J41)</f>
        <v>58</v>
      </c>
      <c r="K42" s="46"/>
      <c r="L42" s="46"/>
      <c r="M42" s="47"/>
      <c r="N42" s="47"/>
      <c r="P42" s="289" t="s">
        <v>30</v>
      </c>
      <c r="Q42" s="274">
        <f>SUM(Q28:Q41)</f>
        <v>58</v>
      </c>
      <c r="R42" s="46"/>
      <c r="S42" s="46"/>
      <c r="T42" s="47"/>
      <c r="U42" s="93"/>
      <c r="W42" s="289" t="s">
        <v>30</v>
      </c>
      <c r="X42" s="275">
        <f>SUM(X28:X41)</f>
        <v>58</v>
      </c>
      <c r="Y42" s="46"/>
      <c r="Z42" s="46"/>
      <c r="AA42" s="47"/>
      <c r="AB42" s="238"/>
    </row>
    <row r="43" spans="2:28" ht="15.75" hidden="1" customHeight="1">
      <c r="B43" s="50" t="s">
        <v>31</v>
      </c>
      <c r="C43" s="274">
        <f>C42-C41-C40-C39-C38</f>
        <v>39</v>
      </c>
      <c r="D43" s="47"/>
      <c r="E43" s="47"/>
      <c r="F43" s="47"/>
      <c r="G43" s="47"/>
      <c r="I43" s="289" t="s">
        <v>31</v>
      </c>
      <c r="J43" s="274">
        <f>J42-J41-J40-J39-J38</f>
        <v>50</v>
      </c>
      <c r="K43" s="47"/>
      <c r="L43" s="47"/>
      <c r="M43" s="47"/>
      <c r="N43" s="47"/>
      <c r="P43" s="289" t="s">
        <v>31</v>
      </c>
      <c r="Q43" s="274">
        <f>Q42-Q41-Q40-Q39-Q38</f>
        <v>0</v>
      </c>
      <c r="R43" s="47"/>
      <c r="S43" s="47"/>
      <c r="T43" s="47"/>
      <c r="U43" s="93"/>
      <c r="W43" s="289" t="s">
        <v>31</v>
      </c>
      <c r="X43" s="275">
        <f>X42-X41-X40-X39-X38</f>
        <v>0</v>
      </c>
      <c r="Y43" s="47"/>
      <c r="Z43" s="47"/>
      <c r="AA43" s="47"/>
      <c r="AB43" s="238"/>
    </row>
    <row r="44" spans="2:28" ht="15.75" hidden="1" customHeight="1">
      <c r="P44" s="290"/>
      <c r="W44" s="293"/>
      <c r="X44" s="1"/>
      <c r="Y44" s="1"/>
      <c r="Z44" s="1"/>
      <c r="AA44" s="47"/>
      <c r="AB44" s="238"/>
    </row>
    <row r="45" spans="2:28" ht="15.75" hidden="1" customHeight="1"/>
    <row r="46" spans="2:28" s="63" customFormat="1" ht="15.75" hidden="1" customHeight="1">
      <c r="B46" s="65"/>
      <c r="C46" s="1"/>
      <c r="D46" s="1"/>
      <c r="E46" s="1"/>
      <c r="F46" s="47"/>
      <c r="G46" s="1"/>
      <c r="H46" s="1"/>
      <c r="I46" s="277"/>
      <c r="J46" s="1"/>
      <c r="K46" s="1"/>
      <c r="L46" s="1"/>
      <c r="M46" s="47"/>
      <c r="N46" s="1"/>
      <c r="O46" s="1"/>
      <c r="P46" s="277"/>
      <c r="Q46" s="1"/>
      <c r="R46" s="1"/>
      <c r="S46" s="1"/>
      <c r="T46" s="47"/>
      <c r="U46" s="90"/>
      <c r="V46" s="1"/>
      <c r="W46" s="1"/>
      <c r="X46" s="1"/>
      <c r="Y46" s="1"/>
      <c r="Z46" s="1"/>
      <c r="AA46" s="1"/>
      <c r="AB46" s="238"/>
    </row>
    <row r="47" spans="2:28" ht="15.75" customHeight="1">
      <c r="B47" s="140" t="s">
        <v>217</v>
      </c>
      <c r="C47" s="82"/>
      <c r="D47" s="82"/>
      <c r="E47" s="82"/>
      <c r="F47" s="79"/>
      <c r="G47" s="82"/>
      <c r="I47" s="298" t="s">
        <v>217</v>
      </c>
      <c r="J47" s="184"/>
      <c r="K47" s="184"/>
      <c r="L47" s="184"/>
      <c r="M47" s="178"/>
      <c r="N47" s="185"/>
      <c r="P47" s="303" t="s">
        <v>217</v>
      </c>
      <c r="Q47" s="82"/>
      <c r="R47" s="82"/>
      <c r="S47" s="82"/>
      <c r="T47" s="79"/>
      <c r="U47" s="95"/>
      <c r="W47" s="303" t="s">
        <v>217</v>
      </c>
      <c r="X47" s="79"/>
      <c r="Y47" s="79"/>
      <c r="Z47" s="79"/>
      <c r="AA47" s="79"/>
      <c r="AB47" s="233"/>
    </row>
    <row r="48" spans="2:28" ht="36" customHeight="1">
      <c r="B48" s="70" t="s">
        <v>23</v>
      </c>
      <c r="C48" s="80" t="s">
        <v>24</v>
      </c>
      <c r="D48" s="80" t="s">
        <v>18</v>
      </c>
      <c r="E48" s="80" t="s">
        <v>48</v>
      </c>
      <c r="F48" s="80" t="s">
        <v>29</v>
      </c>
      <c r="G48" s="80" t="s">
        <v>49</v>
      </c>
      <c r="I48" s="80" t="s">
        <v>23</v>
      </c>
      <c r="J48" s="80" t="s">
        <v>24</v>
      </c>
      <c r="K48" s="80" t="s">
        <v>18</v>
      </c>
      <c r="L48" s="80" t="s">
        <v>48</v>
      </c>
      <c r="M48" s="80" t="s">
        <v>29</v>
      </c>
      <c r="N48" s="80" t="s">
        <v>49</v>
      </c>
      <c r="P48" s="80" t="s">
        <v>23</v>
      </c>
      <c r="Q48" s="80" t="s">
        <v>24</v>
      </c>
      <c r="R48" s="80" t="s">
        <v>18</v>
      </c>
      <c r="S48" s="80" t="s">
        <v>48</v>
      </c>
      <c r="T48" s="80" t="s">
        <v>29</v>
      </c>
      <c r="U48" s="87" t="s">
        <v>49</v>
      </c>
      <c r="W48" s="80" t="s">
        <v>23</v>
      </c>
      <c r="X48" s="80" t="s">
        <v>24</v>
      </c>
      <c r="Y48" s="80" t="s">
        <v>18</v>
      </c>
      <c r="Z48" s="80" t="s">
        <v>48</v>
      </c>
      <c r="AA48" s="80" t="s">
        <v>29</v>
      </c>
      <c r="AB48" s="234" t="s">
        <v>49</v>
      </c>
    </row>
    <row r="49" spans="2:32" s="61" customFormat="1" ht="7.5" customHeight="1">
      <c r="B49" s="53"/>
      <c r="C49" s="56"/>
      <c r="D49" s="56"/>
      <c r="E49" s="56"/>
      <c r="F49" s="56"/>
      <c r="G49" s="56"/>
      <c r="H49" s="264"/>
      <c r="I49" s="56"/>
      <c r="J49" s="56"/>
      <c r="K49" s="56"/>
      <c r="L49" s="56"/>
      <c r="M49" s="56"/>
      <c r="N49" s="56"/>
      <c r="O49" s="264"/>
      <c r="P49" s="56"/>
      <c r="Q49" s="56"/>
      <c r="R49" s="56"/>
      <c r="S49" s="56"/>
      <c r="T49" s="56"/>
      <c r="U49" s="88"/>
      <c r="V49" s="264"/>
      <c r="W49" s="56"/>
      <c r="X49" s="56"/>
      <c r="Y49" s="56"/>
      <c r="Z49" s="56"/>
      <c r="AA49" s="56"/>
      <c r="AB49" s="240"/>
      <c r="AD49" s="63"/>
      <c r="AE49" s="63"/>
      <c r="AF49" s="63"/>
    </row>
    <row r="50" spans="2:32" ht="18.75" customHeight="1">
      <c r="B50" s="250" t="s">
        <v>45</v>
      </c>
      <c r="C50" s="260">
        <f>COUNTIFS('1. ALL DATA'!$X$5:$X$128,"PROMOTING LOCAL ECONOMIC GROWTH",'1. ALL DATA'!$H$5:$H$128,"Fully Achieved")</f>
        <v>0</v>
      </c>
      <c r="D50" s="261">
        <f>C50/C64</f>
        <v>0</v>
      </c>
      <c r="E50" s="471">
        <f>D50+D51</f>
        <v>0.7857142857142857</v>
      </c>
      <c r="F50" s="261">
        <f>C50/C65</f>
        <v>0</v>
      </c>
      <c r="G50" s="468">
        <f>F50+F51</f>
        <v>0.91666666666666663</v>
      </c>
      <c r="I50" s="294" t="s">
        <v>45</v>
      </c>
      <c r="J50" s="260">
        <f>COUNTIFS('1. ALL DATA'!$X$5:$X$128,"PROMOTING LOCAL ECONOMIC GROWTH",'1. ALL DATA'!$M$5:$M$128,"Fully Achieved")</f>
        <v>3</v>
      </c>
      <c r="K50" s="261">
        <f>J50/J64</f>
        <v>0.21428571428571427</v>
      </c>
      <c r="L50" s="471">
        <f>K50+K51</f>
        <v>0.7857142857142857</v>
      </c>
      <c r="M50" s="261">
        <f>J50/J65</f>
        <v>0.25</v>
      </c>
      <c r="N50" s="468">
        <f>M50+M51</f>
        <v>0.91666666666666663</v>
      </c>
      <c r="P50" s="299" t="s">
        <v>45</v>
      </c>
      <c r="Q50" s="260">
        <f>COUNTIFS('1. ALL DATA'!$X$5:$X$128,"PROMOTING LOCAL ECONOMIC GROWTH",'1. ALL DATA'!$R$5:$R$128,"Fully Achieved")</f>
        <v>0</v>
      </c>
      <c r="R50" s="261">
        <f>Q50/Q64</f>
        <v>0</v>
      </c>
      <c r="S50" s="471">
        <f>R50+R51</f>
        <v>0</v>
      </c>
      <c r="T50" s="261" t="e">
        <f>Q50/Q65</f>
        <v>#DIV/0!</v>
      </c>
      <c r="U50" s="468" t="e">
        <f>T50+T51</f>
        <v>#DIV/0!</v>
      </c>
      <c r="W50" s="294" t="s">
        <v>40</v>
      </c>
      <c r="X50" s="262">
        <f>COUNTIFS('1. ALL DATA'!$X$5:$X$128,"PROMOTING LOCAL ECONOMIC GROWTH",'1. ALL DATA'!$V$5:$V$128,"Fully Achieved")</f>
        <v>0</v>
      </c>
      <c r="Y50" s="261">
        <f>X50/$X$64</f>
        <v>0</v>
      </c>
      <c r="Z50" s="471">
        <f>Y50+Y51</f>
        <v>0</v>
      </c>
      <c r="AA50" s="261" t="e">
        <f>X50/$X$65</f>
        <v>#DIV/0!</v>
      </c>
      <c r="AB50" s="468" t="e">
        <f>AA50+AA51</f>
        <v>#DIV/0!</v>
      </c>
    </row>
    <row r="51" spans="2:32" ht="18.75" customHeight="1">
      <c r="B51" s="250" t="s">
        <v>41</v>
      </c>
      <c r="C51" s="260">
        <f>COUNTIFS('1. ALL DATA'!$X$5:$X$128,"PROMOTING LOCAL ECONOMIC GROWTH",'1. ALL DATA'!$H$5:$H$128,"On track to be achieved")</f>
        <v>11</v>
      </c>
      <c r="D51" s="261">
        <f>C51/C64</f>
        <v>0.7857142857142857</v>
      </c>
      <c r="E51" s="471"/>
      <c r="F51" s="261">
        <f>C51/C65</f>
        <v>0.91666666666666663</v>
      </c>
      <c r="G51" s="468"/>
      <c r="I51" s="294" t="s">
        <v>41</v>
      </c>
      <c r="J51" s="260">
        <f>COUNTIFS('1. ALL DATA'!$X$5:$X$128,"PROMOTING LOCAL ECONOMIC GROWTH",'1. ALL DATA'!$M$5:$M$128,"On track to be achieved")</f>
        <v>8</v>
      </c>
      <c r="K51" s="261">
        <f>J51/J64</f>
        <v>0.5714285714285714</v>
      </c>
      <c r="L51" s="471"/>
      <c r="M51" s="261">
        <f>J51/J65</f>
        <v>0.66666666666666663</v>
      </c>
      <c r="N51" s="468"/>
      <c r="P51" s="299" t="s">
        <v>41</v>
      </c>
      <c r="Q51" s="260">
        <f>COUNTIFS('1. ALL DATA'!$X$5:$X$128,"PROMOTING LOCAL ECONOMIC GROWTH",'1. ALL DATA'!$R$5:$R$128,"On track to be achieved")</f>
        <v>0</v>
      </c>
      <c r="R51" s="261">
        <f>Q51/Q64</f>
        <v>0</v>
      </c>
      <c r="S51" s="471"/>
      <c r="T51" s="261" t="e">
        <f>Q51/Q65</f>
        <v>#DIV/0!</v>
      </c>
      <c r="U51" s="468"/>
      <c r="W51" s="294" t="s">
        <v>82</v>
      </c>
      <c r="X51" s="262">
        <f>COUNTIFS('1. ALL DATA'!$X$5:$X$128,"PROMOTING LOCAL ECONOMIC GROWTH",'1. ALL DATA'!$V$5:$V$128,"Numerical Outturn Within 5% Tolerance")</f>
        <v>0</v>
      </c>
      <c r="Y51" s="261">
        <f>X51/$X$64</f>
        <v>0</v>
      </c>
      <c r="Z51" s="471"/>
      <c r="AA51" s="261" t="e">
        <f>X51/$X$65</f>
        <v>#DIV/0!</v>
      </c>
      <c r="AB51" s="468"/>
    </row>
    <row r="52" spans="2:32" s="61" customFormat="1" ht="6.75" customHeight="1">
      <c r="B52" s="53"/>
      <c r="C52" s="263"/>
      <c r="D52" s="195"/>
      <c r="E52" s="195"/>
      <c r="F52" s="195"/>
      <c r="G52" s="54"/>
      <c r="H52" s="264"/>
      <c r="I52" s="295"/>
      <c r="J52" s="263"/>
      <c r="K52" s="195"/>
      <c r="L52" s="195"/>
      <c r="M52" s="195"/>
      <c r="N52" s="54"/>
      <c r="O52" s="264"/>
      <c r="P52" s="300"/>
      <c r="Q52" s="263"/>
      <c r="R52" s="195"/>
      <c r="S52" s="195"/>
      <c r="T52" s="195"/>
      <c r="U52" s="54"/>
      <c r="V52" s="264"/>
      <c r="W52" s="307"/>
      <c r="X52" s="56"/>
      <c r="Y52" s="195"/>
      <c r="Z52" s="195"/>
      <c r="AA52" s="195"/>
      <c r="AB52" s="54"/>
      <c r="AD52" s="63"/>
      <c r="AE52" s="63"/>
      <c r="AF52" s="63"/>
    </row>
    <row r="53" spans="2:32" ht="19.5" customHeight="1">
      <c r="B53" s="469" t="s">
        <v>26</v>
      </c>
      <c r="C53" s="470">
        <f>COUNTIFS('1. ALL DATA'!$X$5:$X$128,"PROMOTING LOCAL ECONOMIC GROWTH",'1. ALL DATA'!$H$5:$H$128,"In danger of falling behind target")</f>
        <v>0</v>
      </c>
      <c r="D53" s="471">
        <f>C53/C64</f>
        <v>0</v>
      </c>
      <c r="E53" s="471">
        <f>D53</f>
        <v>0</v>
      </c>
      <c r="F53" s="471">
        <f>C53/C65</f>
        <v>0</v>
      </c>
      <c r="G53" s="473">
        <f>F53</f>
        <v>0</v>
      </c>
      <c r="I53" s="469" t="s">
        <v>26</v>
      </c>
      <c r="J53" s="470">
        <f>COUNTIFS('1. ALL DATA'!$X$5:$X$128,"PROMOTING LOCAL ECONOMIC GROWTH",'1. ALL DATA'!$M$5:$M$128,"In danger of falling behind target")</f>
        <v>0</v>
      </c>
      <c r="K53" s="471">
        <f>J53/J64</f>
        <v>0</v>
      </c>
      <c r="L53" s="471">
        <f>K53</f>
        <v>0</v>
      </c>
      <c r="M53" s="471">
        <f>J53/J65</f>
        <v>0</v>
      </c>
      <c r="N53" s="473">
        <f>M53</f>
        <v>0</v>
      </c>
      <c r="P53" s="469" t="s">
        <v>26</v>
      </c>
      <c r="Q53" s="470">
        <f>COUNTIFS('1. ALL DATA'!$X$5:$X$128,"PROMOTING LOCAL ECONOMIC GROWTH",'1. ALL DATA'!$R$5:$R$128,"In danger of falling behind target")</f>
        <v>0</v>
      </c>
      <c r="R53" s="471">
        <f>Q53/Q64</f>
        <v>0</v>
      </c>
      <c r="S53" s="471">
        <f>R53</f>
        <v>0</v>
      </c>
      <c r="T53" s="471" t="e">
        <f>Q53/Q65</f>
        <v>#DIV/0!</v>
      </c>
      <c r="U53" s="473" t="e">
        <f>T53</f>
        <v>#DIV/0!</v>
      </c>
      <c r="W53" s="296" t="s">
        <v>83</v>
      </c>
      <c r="X53" s="262">
        <f>COUNTIFS('1. ALL DATA'!$X$5:$X$128,"PROMOTING LOCAL ECONOMIC GROWTH",'1. ALL DATA'!$V$5:$V$128,"Numerical Outturn Within 10% Tolerance")</f>
        <v>0</v>
      </c>
      <c r="Y53" s="261">
        <f>X53/$X$64</f>
        <v>0</v>
      </c>
      <c r="Z53" s="474">
        <f>SUM(Y53:Y55)</f>
        <v>0</v>
      </c>
      <c r="AA53" s="266" t="e">
        <f>X53/$X$65</f>
        <v>#DIV/0!</v>
      </c>
      <c r="AB53" s="473" t="e">
        <f>SUM(AA53:AA55)</f>
        <v>#DIV/0!</v>
      </c>
    </row>
    <row r="54" spans="2:32" ht="19.5" customHeight="1">
      <c r="B54" s="469"/>
      <c r="C54" s="470"/>
      <c r="D54" s="471"/>
      <c r="E54" s="471"/>
      <c r="F54" s="471"/>
      <c r="G54" s="473"/>
      <c r="I54" s="469"/>
      <c r="J54" s="470"/>
      <c r="K54" s="471"/>
      <c r="L54" s="471"/>
      <c r="M54" s="471"/>
      <c r="N54" s="473"/>
      <c r="P54" s="469"/>
      <c r="Q54" s="470"/>
      <c r="R54" s="471"/>
      <c r="S54" s="471"/>
      <c r="T54" s="471"/>
      <c r="U54" s="473"/>
      <c r="W54" s="296" t="s">
        <v>84</v>
      </c>
      <c r="X54" s="262">
        <f>COUNTIFS('1. ALL DATA'!$X$5:$X$128,"PROMOTING LOCAL ECONOMIC GROWTH",'1. ALL DATA'!$V$5:$V$128,"Target Partially Met")</f>
        <v>0</v>
      </c>
      <c r="Y54" s="261">
        <f>X54/$X$64</f>
        <v>0</v>
      </c>
      <c r="Z54" s="475"/>
      <c r="AA54" s="266" t="e">
        <f>X54/$X$65</f>
        <v>#DIV/0!</v>
      </c>
      <c r="AB54" s="473"/>
    </row>
    <row r="55" spans="2:32" ht="19.5" customHeight="1">
      <c r="B55" s="469"/>
      <c r="C55" s="470"/>
      <c r="D55" s="471"/>
      <c r="E55" s="471"/>
      <c r="F55" s="471"/>
      <c r="G55" s="473"/>
      <c r="I55" s="469"/>
      <c r="J55" s="470"/>
      <c r="K55" s="471"/>
      <c r="L55" s="471"/>
      <c r="M55" s="471"/>
      <c r="N55" s="473"/>
      <c r="P55" s="469"/>
      <c r="Q55" s="470"/>
      <c r="R55" s="471"/>
      <c r="S55" s="471"/>
      <c r="T55" s="471"/>
      <c r="U55" s="473"/>
      <c r="W55" s="296" t="s">
        <v>86</v>
      </c>
      <c r="X55" s="262">
        <f>COUNTIFS('1. ALL DATA'!$X$5:$X$128,"PROMOTING LOCAL ECONOMIC GROWTH",'1. ALL DATA'!$V$5:$V$128,"Completion Date Within Reasonable Tolerance")</f>
        <v>0</v>
      </c>
      <c r="Y55" s="261">
        <f>X55/$X$64</f>
        <v>0</v>
      </c>
      <c r="Z55" s="476"/>
      <c r="AA55" s="266" t="e">
        <f>X55/$X$65</f>
        <v>#DIV/0!</v>
      </c>
      <c r="AB55" s="473"/>
    </row>
    <row r="56" spans="2:32" s="61" customFormat="1" ht="6" customHeight="1">
      <c r="B56" s="170"/>
      <c r="C56" s="56"/>
      <c r="D56" s="195"/>
      <c r="E56" s="195"/>
      <c r="F56" s="195"/>
      <c r="G56" s="172"/>
      <c r="H56" s="264"/>
      <c r="I56" s="297"/>
      <c r="J56" s="56"/>
      <c r="K56" s="195"/>
      <c r="L56" s="195"/>
      <c r="M56" s="195"/>
      <c r="N56" s="172"/>
      <c r="O56" s="264"/>
      <c r="P56" s="302"/>
      <c r="Q56" s="56"/>
      <c r="R56" s="195"/>
      <c r="S56" s="195"/>
      <c r="T56" s="195"/>
      <c r="U56" s="172"/>
      <c r="V56" s="264"/>
      <c r="W56" s="307"/>
      <c r="X56" s="56"/>
      <c r="Y56" s="195"/>
      <c r="Z56" s="195"/>
      <c r="AA56" s="195"/>
      <c r="AB56" s="172"/>
      <c r="AD56" s="63"/>
      <c r="AE56" s="63"/>
      <c r="AF56" s="63"/>
    </row>
    <row r="57" spans="2:32" ht="22.5" customHeight="1">
      <c r="B57" s="338" t="s">
        <v>42</v>
      </c>
      <c r="C57" s="260">
        <f>COUNTIFS('1. ALL DATA'!$X$5:$X$128,"PROMOTING LOCAL ECONOMIC GROWTH",'1. ALL DATA'!$H$5:$H$128,"Completed behind schedule")</f>
        <v>0</v>
      </c>
      <c r="D57" s="261">
        <f>C57/C64</f>
        <v>0</v>
      </c>
      <c r="E57" s="471">
        <f>D57+D58</f>
        <v>7.1428571428571425E-2</v>
      </c>
      <c r="F57" s="261">
        <f>C57/C65</f>
        <v>0</v>
      </c>
      <c r="G57" s="472">
        <f>F57+F58</f>
        <v>8.3333333333333329E-2</v>
      </c>
      <c r="I57" s="339" t="s">
        <v>42</v>
      </c>
      <c r="J57" s="260">
        <f>COUNTIFS('1. ALL DATA'!$X$5:$X$128,"PROMOTING LOCAL ECONOMIC GROWTH",'1. ALL DATA'!$M$5:$M$128,"Completed behind schedule")</f>
        <v>0</v>
      </c>
      <c r="K57" s="261">
        <f>J57/J64</f>
        <v>0</v>
      </c>
      <c r="L57" s="471">
        <f>K57+K58</f>
        <v>7.1428571428571425E-2</v>
      </c>
      <c r="M57" s="261">
        <f>J57/J65</f>
        <v>0</v>
      </c>
      <c r="N57" s="472">
        <f>M57+M58</f>
        <v>8.3333333333333329E-2</v>
      </c>
      <c r="P57" s="340" t="s">
        <v>42</v>
      </c>
      <c r="Q57" s="260">
        <f>COUNTIFS('1. ALL DATA'!$X$5:$X$128,"PROMOTING LOCAL ECONOMIC GROWTH",'1. ALL DATA'!$R$5:$R$128,"Completed behind schedule")</f>
        <v>0</v>
      </c>
      <c r="R57" s="261">
        <f>Q57/Q64</f>
        <v>0</v>
      </c>
      <c r="S57" s="471">
        <f>R57+R58</f>
        <v>0</v>
      </c>
      <c r="T57" s="261" t="e">
        <f>Q57/Q65</f>
        <v>#DIV/0!</v>
      </c>
      <c r="U57" s="472" t="e">
        <f>T57+T58</f>
        <v>#DIV/0!</v>
      </c>
      <c r="W57" s="339" t="s">
        <v>85</v>
      </c>
      <c r="X57" s="267">
        <f>COUNTIFS('1. ALL DATA'!$X$5:$X$128,"PROMOTING LOCAL ECONOMIC GROWTH",'1. ALL DATA'!$V$5:$V$128,"Completed Significantly After Target Deadline")</f>
        <v>0</v>
      </c>
      <c r="Y57" s="261">
        <f>X57/$X$64</f>
        <v>0</v>
      </c>
      <c r="Z57" s="471">
        <f>Y57+Y58</f>
        <v>0</v>
      </c>
      <c r="AA57" s="261" t="e">
        <f>X57/$X$65</f>
        <v>#DIV/0!</v>
      </c>
      <c r="AB57" s="472" t="e">
        <f>AA57+AA58</f>
        <v>#DIV/0!</v>
      </c>
    </row>
    <row r="58" spans="2:32" ht="22.5" customHeight="1">
      <c r="B58" s="338" t="s">
        <v>27</v>
      </c>
      <c r="C58" s="260">
        <f>COUNTIFS('1. ALL DATA'!$X$5:$X$128,"PROMOTING LOCAL ECONOMIC GROWTH",'1. ALL DATA'!$H$5:$H$128,"Off target")</f>
        <v>1</v>
      </c>
      <c r="D58" s="261">
        <f>C58/C64</f>
        <v>7.1428571428571425E-2</v>
      </c>
      <c r="E58" s="471"/>
      <c r="F58" s="261">
        <f>C58/C65</f>
        <v>8.3333333333333329E-2</v>
      </c>
      <c r="G58" s="472"/>
      <c r="I58" s="339" t="s">
        <v>27</v>
      </c>
      <c r="J58" s="260">
        <f>COUNTIFS('1. ALL DATA'!$X$5:$X$128,"PROMOTING LOCAL ECONOMIC GROWTH",'1. ALL DATA'!$M$5:$M$128,"Off target")</f>
        <v>1</v>
      </c>
      <c r="K58" s="261">
        <f>J58/J64</f>
        <v>7.1428571428571425E-2</v>
      </c>
      <c r="L58" s="471"/>
      <c r="M58" s="261">
        <f>J58/J65</f>
        <v>8.3333333333333329E-2</v>
      </c>
      <c r="N58" s="472"/>
      <c r="P58" s="340" t="s">
        <v>27</v>
      </c>
      <c r="Q58" s="260">
        <f>COUNTIFS('1. ALL DATA'!$X$5:$X$128,"PROMOTING LOCAL ECONOMIC GROWTH",'1. ALL DATA'!$R$5:$R$128,"Off target")</f>
        <v>0</v>
      </c>
      <c r="R58" s="261">
        <f>Q58/Q64</f>
        <v>0</v>
      </c>
      <c r="S58" s="471"/>
      <c r="T58" s="261" t="e">
        <f>Q58/Q65</f>
        <v>#DIV/0!</v>
      </c>
      <c r="U58" s="472"/>
      <c r="W58" s="339" t="s">
        <v>27</v>
      </c>
      <c r="X58" s="267">
        <f>COUNTIFS('1. ALL DATA'!$X$5:$X$128,"PROMOTING LOCAL ECONOMIC GROWTH",'1. ALL DATA'!$V$5:$V$128,"Off Target")</f>
        <v>0</v>
      </c>
      <c r="Y58" s="261">
        <f>X58/$X$64</f>
        <v>0</v>
      </c>
      <c r="Z58" s="471"/>
      <c r="AA58" s="261" t="e">
        <f>X58/$X$65</f>
        <v>#DIV/0!</v>
      </c>
      <c r="AB58" s="472"/>
    </row>
    <row r="59" spans="2:32" s="61" customFormat="1" ht="6.75" customHeight="1">
      <c r="B59" s="53"/>
      <c r="C59" s="263"/>
      <c r="D59" s="195"/>
      <c r="E59" s="195"/>
      <c r="F59" s="195"/>
      <c r="G59" s="92"/>
      <c r="H59" s="264"/>
      <c r="I59" s="56"/>
      <c r="J59" s="263"/>
      <c r="K59" s="195"/>
      <c r="L59" s="195"/>
      <c r="M59" s="195"/>
      <c r="N59" s="92"/>
      <c r="O59" s="264"/>
      <c r="P59" s="56"/>
      <c r="Q59" s="263"/>
      <c r="R59" s="195"/>
      <c r="S59" s="195"/>
      <c r="T59" s="195"/>
      <c r="U59" s="92"/>
      <c r="V59" s="264"/>
      <c r="W59" s="278"/>
      <c r="X59" s="278"/>
      <c r="Y59" s="279"/>
      <c r="Z59" s="279"/>
      <c r="AA59" s="280"/>
      <c r="AB59" s="241"/>
      <c r="AD59" s="63"/>
      <c r="AE59" s="63"/>
      <c r="AF59" s="63"/>
    </row>
    <row r="60" spans="2:32" ht="15.75" customHeight="1">
      <c r="B60" s="48" t="s">
        <v>1</v>
      </c>
      <c r="C60" s="272">
        <f>COUNTIFS('1. ALL DATA'!$X$5:$X$128,"PROMOTING LOCAL ECONOMIC GROWTH",'1. ALL DATA'!$H$5:$H$128,"Not yet due")</f>
        <v>2</v>
      </c>
      <c r="D60" s="255">
        <f>C60/C64</f>
        <v>0.14285714285714285</v>
      </c>
      <c r="E60" s="255">
        <f>D60</f>
        <v>0.14285714285714285</v>
      </c>
      <c r="F60" s="51"/>
      <c r="G60" s="47"/>
      <c r="I60" s="287" t="s">
        <v>1</v>
      </c>
      <c r="J60" s="272">
        <f>COUNTIFS('1. ALL DATA'!$X$5:$X$128,"PROMOTING LOCAL ECONOMIC GROWTH",'1. ALL DATA'!$M$5:$M$128,"Not yet due")</f>
        <v>1</v>
      </c>
      <c r="K60" s="255">
        <f>J60/J64</f>
        <v>7.1428571428571425E-2</v>
      </c>
      <c r="L60" s="255">
        <f>K60</f>
        <v>7.1428571428571425E-2</v>
      </c>
      <c r="M60" s="51"/>
      <c r="N60" s="47"/>
      <c r="P60" s="287" t="s">
        <v>1</v>
      </c>
      <c r="Q60" s="272">
        <f>COUNTIFS('1. ALL DATA'!$X$5:$X$128,"PROMOTING LOCAL ECONOMIC GROWTH",'1. ALL DATA'!$R$5:$R$128,"Not yet due")</f>
        <v>0</v>
      </c>
      <c r="R60" s="255">
        <f>Q60/Q64</f>
        <v>0</v>
      </c>
      <c r="S60" s="255">
        <f>R60</f>
        <v>0</v>
      </c>
      <c r="T60" s="51"/>
      <c r="U60" s="93"/>
      <c r="W60" s="308" t="s">
        <v>1</v>
      </c>
      <c r="X60" s="267">
        <f>COUNTIFS('1. ALL DATA'!$X$5:$X$128,"PROMOTING LOCAL ECONOMIC GROWTH",'1. ALL DATA'!$V$5:$V$128,"not yet due")</f>
        <v>0</v>
      </c>
      <c r="Y60" s="255">
        <f>X60/$X$64</f>
        <v>0</v>
      </c>
      <c r="Z60" s="255">
        <f>Y60</f>
        <v>0</v>
      </c>
      <c r="AA60" s="51"/>
      <c r="AB60" s="238"/>
    </row>
    <row r="61" spans="2:32" ht="15.75" customHeight="1">
      <c r="B61" s="48" t="s">
        <v>46</v>
      </c>
      <c r="C61" s="272">
        <f>COUNTIFS('1. ALL DATA'!$X$5:$X$128,"PROMOTING LOCAL ECONOMIC GROWTH",'1. ALL DATA'!$H$5:$H$128,"Update not provided")</f>
        <v>0</v>
      </c>
      <c r="D61" s="255">
        <f>C61/C64</f>
        <v>0</v>
      </c>
      <c r="E61" s="255">
        <f>D61</f>
        <v>0</v>
      </c>
      <c r="F61" s="51"/>
      <c r="G61" s="98"/>
      <c r="I61" s="287" t="s">
        <v>46</v>
      </c>
      <c r="J61" s="272">
        <f>COUNTIFS('1. ALL DATA'!$X$5:$X$128,"PROMOTING LOCAL ECONOMIC GROWTH",'1. ALL DATA'!$M$5:$M$128,"Update not provided")</f>
        <v>0</v>
      </c>
      <c r="K61" s="255">
        <f>J61/J64</f>
        <v>0</v>
      </c>
      <c r="L61" s="255">
        <f>K61</f>
        <v>0</v>
      </c>
      <c r="M61" s="51"/>
      <c r="N61" s="98"/>
      <c r="P61" s="287" t="s">
        <v>46</v>
      </c>
      <c r="Q61" s="272">
        <f>COUNTIFS('1. ALL DATA'!$X$5:$X$128,"PROMOTING LOCAL ECONOMIC GROWTH",'1. ALL DATA'!$R$5:$R$128,"Update not provided")</f>
        <v>14</v>
      </c>
      <c r="R61" s="255">
        <f>Q61/Q64</f>
        <v>1</v>
      </c>
      <c r="S61" s="255">
        <f>R61</f>
        <v>1</v>
      </c>
      <c r="T61" s="51"/>
      <c r="U61" s="94"/>
      <c r="W61" s="309" t="s">
        <v>46</v>
      </c>
      <c r="X61" s="267">
        <f>COUNTIFS('1. ALL DATA'!$X$5:$X$128,"PROMOTING LOCAL ECONOMIC GROWTH",'1. ALL DATA'!$V$5:$V$128,"update not provided")</f>
        <v>14</v>
      </c>
      <c r="Y61" s="255">
        <f>X61/$X$64</f>
        <v>1</v>
      </c>
      <c r="Z61" s="255">
        <f>Y61</f>
        <v>1</v>
      </c>
      <c r="AA61" s="51"/>
    </row>
    <row r="62" spans="2:32" ht="15.75" customHeight="1">
      <c r="B62" s="49" t="s">
        <v>22</v>
      </c>
      <c r="C62" s="272">
        <f>COUNTIFS('1. ALL DATA'!$X$5:$X$128,"PROMOTING LOCAL ECONOMIC GROWTH",'1. ALL DATA'!$H$5:$H$128,"Deferred")</f>
        <v>0</v>
      </c>
      <c r="D62" s="256">
        <f>C62/C64</f>
        <v>0</v>
      </c>
      <c r="E62" s="256">
        <f>D62</f>
        <v>0</v>
      </c>
      <c r="F62" s="46"/>
      <c r="G62" s="47"/>
      <c r="I62" s="288" t="s">
        <v>22</v>
      </c>
      <c r="J62" s="272">
        <f>COUNTIFS('1. ALL DATA'!$X$5:$X$128,"PROMOTING LOCAL ECONOMIC GROWTH",'1. ALL DATA'!$M$5:$M$128,"Deferred")</f>
        <v>1</v>
      </c>
      <c r="K62" s="256">
        <f>J62/J64</f>
        <v>7.1428571428571425E-2</v>
      </c>
      <c r="L62" s="256">
        <f>K62</f>
        <v>7.1428571428571425E-2</v>
      </c>
      <c r="M62" s="46"/>
      <c r="N62" s="47"/>
      <c r="P62" s="288" t="s">
        <v>22</v>
      </c>
      <c r="Q62" s="272">
        <f>COUNTIFS('1. ALL DATA'!$X$5:$X$128,"PROMOTING LOCAL ECONOMIC GROWTH",'1. ALL DATA'!$R$5:$R$128,"Deferred")</f>
        <v>0</v>
      </c>
      <c r="R62" s="256">
        <f>Q62/Q64</f>
        <v>0</v>
      </c>
      <c r="S62" s="256">
        <f>R62</f>
        <v>0</v>
      </c>
      <c r="T62" s="46"/>
      <c r="U62" s="93"/>
      <c r="W62" s="310" t="s">
        <v>22</v>
      </c>
      <c r="X62" s="267">
        <f>COUNTIFS('1. ALL DATA'!$X$5:$X$128,"PROMOTING LOCAL ECONOMIC GROWTH",'1. ALL DATA'!$V$5:$V$128,"Deferred")</f>
        <v>0</v>
      </c>
      <c r="Y62" s="256">
        <f>X62/$X$64</f>
        <v>0</v>
      </c>
      <c r="Z62" s="256">
        <f>Y62</f>
        <v>0</v>
      </c>
      <c r="AA62" s="46"/>
      <c r="AB62" s="239" t="s">
        <v>62</v>
      </c>
    </row>
    <row r="63" spans="2:32" ht="15.75" customHeight="1">
      <c r="B63" s="49" t="s">
        <v>28</v>
      </c>
      <c r="C63" s="272">
        <f>COUNTIFS('1. ALL DATA'!$X$5:$X$128,"PROMOTING LOCAL ECONOMIC GROWTH",'1. ALL DATA'!$H$5:$H$128,"Deleted")</f>
        <v>0</v>
      </c>
      <c r="D63" s="256">
        <f>C63/C64</f>
        <v>0</v>
      </c>
      <c r="E63" s="256">
        <f>D63</f>
        <v>0</v>
      </c>
      <c r="F63" s="46"/>
      <c r="G63" s="239" t="s">
        <v>62</v>
      </c>
      <c r="I63" s="288" t="s">
        <v>28</v>
      </c>
      <c r="J63" s="272">
        <f>COUNTIFS('1. ALL DATA'!$X$5:$X$128,"PROMOTING LOCAL ECONOMIC GROWTH",'1. ALL DATA'!$M$5:$M$128,"Deleted")</f>
        <v>0</v>
      </c>
      <c r="K63" s="256">
        <f>J63/J64</f>
        <v>0</v>
      </c>
      <c r="L63" s="256">
        <f>K63</f>
        <v>0</v>
      </c>
      <c r="M63" s="46"/>
      <c r="N63" s="239" t="s">
        <v>62</v>
      </c>
      <c r="P63" s="288" t="s">
        <v>28</v>
      </c>
      <c r="Q63" s="272">
        <f>COUNTIFS('1. ALL DATA'!$X$5:$X$128,"PROMOTING LOCAL ECONOMIC GROWTH",'1. ALL DATA'!$R$5:$R$128,"Deleted")</f>
        <v>0</v>
      </c>
      <c r="R63" s="256">
        <f>Q63/Q64</f>
        <v>0</v>
      </c>
      <c r="S63" s="256">
        <f>R63</f>
        <v>0</v>
      </c>
      <c r="T63" s="46"/>
      <c r="U63" s="239" t="s">
        <v>62</v>
      </c>
      <c r="W63" s="310" t="s">
        <v>28</v>
      </c>
      <c r="X63" s="267">
        <f>COUNTIFS('1. ALL DATA'!$X$5:$X$128,"PROMOTING LOCAL ECONOMIC GROWTH",'1. ALL DATA'!$V$5:$V$128,"Deleted")</f>
        <v>0</v>
      </c>
      <c r="Y63" s="256">
        <f>X63/$X$64</f>
        <v>0</v>
      </c>
      <c r="Z63" s="256">
        <f>Y63</f>
        <v>0</v>
      </c>
      <c r="AA63" s="46"/>
      <c r="AB63" s="239"/>
    </row>
    <row r="64" spans="2:32" ht="15.75" customHeight="1">
      <c r="B64" s="50" t="s">
        <v>30</v>
      </c>
      <c r="C64" s="274">
        <f>SUM(C50:C63)</f>
        <v>14</v>
      </c>
      <c r="D64" s="46"/>
      <c r="E64" s="46"/>
      <c r="F64" s="47"/>
      <c r="G64" s="47"/>
      <c r="I64" s="289" t="s">
        <v>30</v>
      </c>
      <c r="J64" s="274">
        <f>SUM(J50:J63)</f>
        <v>14</v>
      </c>
      <c r="K64" s="46"/>
      <c r="L64" s="46"/>
      <c r="M64" s="47"/>
      <c r="N64" s="47"/>
      <c r="P64" s="289" t="s">
        <v>30</v>
      </c>
      <c r="Q64" s="274">
        <f>SUM(Q50:Q63)</f>
        <v>14</v>
      </c>
      <c r="R64" s="46"/>
      <c r="S64" s="46"/>
      <c r="T64" s="47"/>
      <c r="U64" s="93"/>
      <c r="W64" s="311" t="s">
        <v>30</v>
      </c>
      <c r="X64" s="275">
        <f>SUM(X50:X63)</f>
        <v>14</v>
      </c>
      <c r="Y64" s="46"/>
      <c r="Z64" s="46"/>
      <c r="AA64" s="47"/>
      <c r="AB64" s="238"/>
    </row>
    <row r="65" spans="2:28" ht="15.75" customHeight="1">
      <c r="B65" s="50" t="s">
        <v>31</v>
      </c>
      <c r="C65" s="274">
        <f>C64-C63-C62-C61-C60</f>
        <v>12</v>
      </c>
      <c r="D65" s="47"/>
      <c r="E65" s="47"/>
      <c r="F65" s="47"/>
      <c r="G65" s="47"/>
      <c r="I65" s="289" t="s">
        <v>31</v>
      </c>
      <c r="J65" s="274">
        <f>J64-J63-J62-J61-J60</f>
        <v>12</v>
      </c>
      <c r="K65" s="47"/>
      <c r="L65" s="47"/>
      <c r="M65" s="47"/>
      <c r="N65" s="47"/>
      <c r="P65" s="289" t="s">
        <v>31</v>
      </c>
      <c r="Q65" s="274">
        <f>Q64-Q63-Q62-Q61-Q60</f>
        <v>0</v>
      </c>
      <c r="R65" s="47"/>
      <c r="S65" s="47"/>
      <c r="T65" s="47"/>
      <c r="U65" s="93"/>
      <c r="W65" s="311" t="s">
        <v>31</v>
      </c>
      <c r="X65" s="275">
        <f>X64-X63-X62-X61-X60</f>
        <v>0</v>
      </c>
      <c r="Y65" s="47"/>
      <c r="Z65" s="47"/>
      <c r="AA65" s="47"/>
      <c r="AB65" s="238"/>
    </row>
    <row r="66" spans="2:28" ht="15.75" customHeight="1">
      <c r="X66" s="281"/>
    </row>
    <row r="67" spans="2:28" ht="15.75" customHeight="1">
      <c r="X67" s="281"/>
    </row>
    <row r="68" spans="2:28" ht="15.75" customHeight="1">
      <c r="X68" s="281"/>
    </row>
    <row r="69" spans="2:28" ht="15.75" customHeight="1">
      <c r="B69" s="163" t="s">
        <v>218</v>
      </c>
      <c r="C69" s="82"/>
      <c r="D69" s="82"/>
      <c r="E69" s="82"/>
      <c r="F69" s="79"/>
      <c r="G69" s="82"/>
      <c r="I69" s="298" t="s">
        <v>218</v>
      </c>
      <c r="J69" s="184"/>
      <c r="K69" s="184"/>
      <c r="L69" s="184"/>
      <c r="M69" s="178"/>
      <c r="N69" s="185"/>
      <c r="P69" s="303" t="s">
        <v>218</v>
      </c>
      <c r="Q69" s="82"/>
      <c r="R69" s="82"/>
      <c r="S69" s="82"/>
      <c r="T69" s="79"/>
      <c r="U69" s="95"/>
      <c r="W69" s="276" t="s">
        <v>218</v>
      </c>
      <c r="X69" s="282"/>
      <c r="Y69" s="79"/>
      <c r="Z69" s="79"/>
      <c r="AA69" s="79"/>
      <c r="AB69" s="233"/>
    </row>
    <row r="70" spans="2:28" ht="41.25" customHeight="1">
      <c r="B70" s="70" t="s">
        <v>23</v>
      </c>
      <c r="C70" s="80" t="s">
        <v>24</v>
      </c>
      <c r="D70" s="80" t="s">
        <v>18</v>
      </c>
      <c r="E70" s="80" t="s">
        <v>48</v>
      </c>
      <c r="F70" s="80" t="s">
        <v>29</v>
      </c>
      <c r="G70" s="80" t="s">
        <v>49</v>
      </c>
      <c r="I70" s="80" t="s">
        <v>23</v>
      </c>
      <c r="J70" s="80" t="s">
        <v>24</v>
      </c>
      <c r="K70" s="80" t="s">
        <v>18</v>
      </c>
      <c r="L70" s="80" t="s">
        <v>48</v>
      </c>
      <c r="M70" s="80" t="s">
        <v>29</v>
      </c>
      <c r="N70" s="80" t="s">
        <v>49</v>
      </c>
      <c r="P70" s="80" t="s">
        <v>23</v>
      </c>
      <c r="Q70" s="80" t="s">
        <v>24</v>
      </c>
      <c r="R70" s="80" t="s">
        <v>18</v>
      </c>
      <c r="S70" s="80" t="s">
        <v>48</v>
      </c>
      <c r="T70" s="80" t="s">
        <v>29</v>
      </c>
      <c r="U70" s="87" t="s">
        <v>49</v>
      </c>
      <c r="W70" s="80" t="s">
        <v>23</v>
      </c>
      <c r="X70" s="80" t="s">
        <v>24</v>
      </c>
      <c r="Y70" s="80" t="s">
        <v>18</v>
      </c>
      <c r="Z70" s="80" t="s">
        <v>48</v>
      </c>
      <c r="AA70" s="80" t="s">
        <v>29</v>
      </c>
      <c r="AB70" s="234" t="s">
        <v>49</v>
      </c>
    </row>
    <row r="71" spans="2:28" ht="6.75" customHeight="1">
      <c r="B71" s="53"/>
      <c r="C71" s="56"/>
      <c r="D71" s="56"/>
      <c r="E71" s="56"/>
      <c r="F71" s="56"/>
      <c r="G71" s="56"/>
      <c r="I71" s="56"/>
      <c r="J71" s="56"/>
      <c r="K71" s="56"/>
      <c r="L71" s="56"/>
      <c r="M71" s="56"/>
      <c r="N71" s="56"/>
      <c r="P71" s="56"/>
      <c r="Q71" s="56"/>
      <c r="R71" s="56"/>
      <c r="S71" s="56"/>
      <c r="T71" s="56"/>
      <c r="U71" s="88"/>
      <c r="W71" s="56"/>
      <c r="X71" s="56"/>
      <c r="Y71" s="56"/>
      <c r="Z71" s="56"/>
      <c r="AA71" s="56"/>
      <c r="AB71" s="240"/>
    </row>
    <row r="72" spans="2:28" ht="27.75" customHeight="1">
      <c r="B72" s="250" t="s">
        <v>45</v>
      </c>
      <c r="C72" s="260">
        <f>COUNTIFS('1. ALL DATA'!$X$5:$X$128,"PROTECTING AND STRENGTHENING COMMUNITIES",'1. ALL DATA'!$H$5:$H$128,"Fully Achieved")</f>
        <v>10</v>
      </c>
      <c r="D72" s="261">
        <f>C72/C86</f>
        <v>0.2</v>
      </c>
      <c r="E72" s="471">
        <f>D72+D73</f>
        <v>0.54</v>
      </c>
      <c r="F72" s="261">
        <f>C72/C87</f>
        <v>0.37037037037037035</v>
      </c>
      <c r="G72" s="468">
        <f>F72+F73</f>
        <v>1</v>
      </c>
      <c r="I72" s="299" t="s">
        <v>45</v>
      </c>
      <c r="J72" s="260">
        <f>COUNTIFS('1. ALL DATA'!$X$5:$X$128,"PROTECTING AND STRENGTHENING COMMUNITIES",'1. ALL DATA'!$M$5:$M$128,"Fully Achieved")</f>
        <v>21</v>
      </c>
      <c r="K72" s="261">
        <f>J72/J86</f>
        <v>0.42</v>
      </c>
      <c r="L72" s="471">
        <f>K72+K73</f>
        <v>0.89999999999999991</v>
      </c>
      <c r="M72" s="261">
        <f>J72/J87</f>
        <v>0.46666666666666667</v>
      </c>
      <c r="N72" s="468">
        <f>M72+M73</f>
        <v>1</v>
      </c>
      <c r="P72" s="299" t="s">
        <v>45</v>
      </c>
      <c r="Q72" s="260">
        <f>COUNTIFS('1. ALL DATA'!$X$5:$X$128,"PROTECTING AND STRENGTHENING COMMUNITIES",'1. ALL DATA'!$R$5:$R$128,"Fully Achieved")</f>
        <v>0</v>
      </c>
      <c r="R72" s="261">
        <f>Q72/Q86</f>
        <v>0</v>
      </c>
      <c r="S72" s="471">
        <f>R72+R73</f>
        <v>0</v>
      </c>
      <c r="T72" s="261" t="e">
        <f>Q72/Q87</f>
        <v>#DIV/0!</v>
      </c>
      <c r="U72" s="468" t="e">
        <f>T72+T73</f>
        <v>#DIV/0!</v>
      </c>
      <c r="W72" s="299" t="s">
        <v>40</v>
      </c>
      <c r="X72" s="262">
        <f>COUNTIFS('1. ALL DATA'!$X$5:$X$128,"PROTECTING AND STRENGTHENING COMMUNITIES",'1. ALL DATA'!$V$5:$V$128,"Fully Achieved")</f>
        <v>0</v>
      </c>
      <c r="Y72" s="261">
        <f>X72/$X$86</f>
        <v>0</v>
      </c>
      <c r="Z72" s="471">
        <f>Y72+Y73</f>
        <v>0</v>
      </c>
      <c r="AA72" s="261" t="e">
        <f>X72/$X$87</f>
        <v>#DIV/0!</v>
      </c>
      <c r="AB72" s="468" t="e">
        <f>AA72+AA73</f>
        <v>#DIV/0!</v>
      </c>
    </row>
    <row r="73" spans="2:28" ht="27.75" customHeight="1">
      <c r="B73" s="250" t="s">
        <v>41</v>
      </c>
      <c r="C73" s="260">
        <f>COUNTIFS('1. ALL DATA'!$X$5:$X$128,"PROTECTING AND STRENGTHENING COMMUNITIES",'1. ALL DATA'!$H$5:$H$128,"On track to be achieved")</f>
        <v>17</v>
      </c>
      <c r="D73" s="261">
        <f>C73/C86</f>
        <v>0.34</v>
      </c>
      <c r="E73" s="471"/>
      <c r="F73" s="261">
        <f>C73/C87</f>
        <v>0.62962962962962965</v>
      </c>
      <c r="G73" s="468"/>
      <c r="I73" s="299" t="s">
        <v>41</v>
      </c>
      <c r="J73" s="260">
        <f>COUNTIFS('1. ALL DATA'!$X$5:$X$128,"PROTECTING AND STRENGTHENING COMMUNITIES",'1. ALL DATA'!$M$5:$M$128,"On track to be achieved")</f>
        <v>24</v>
      </c>
      <c r="K73" s="261">
        <f>J73/J86</f>
        <v>0.48</v>
      </c>
      <c r="L73" s="471"/>
      <c r="M73" s="261">
        <f>J73/J87</f>
        <v>0.53333333333333333</v>
      </c>
      <c r="N73" s="468"/>
      <c r="P73" s="299" t="s">
        <v>41</v>
      </c>
      <c r="Q73" s="260">
        <f>COUNTIFS('1. ALL DATA'!$X$5:$X$128,"PROTECTING AND STRENGTHENING COMMUNITIES",'1. ALL DATA'!$R$5:$R$128,"On track to be achieved")</f>
        <v>0</v>
      </c>
      <c r="R73" s="261">
        <f>Q73/Q86</f>
        <v>0</v>
      </c>
      <c r="S73" s="471"/>
      <c r="T73" s="261" t="e">
        <f>Q73/Q87</f>
        <v>#DIV/0!</v>
      </c>
      <c r="U73" s="468"/>
      <c r="W73" s="299" t="s">
        <v>82</v>
      </c>
      <c r="X73" s="262">
        <f>COUNTIFS('1. ALL DATA'!$X$5:$X$128,"PROTECTING AND STRENGTHENING COMMUNITIES",'1. ALL DATA'!$V$5:$V$128,"Numerical Outturn Within 5% Tolerance")</f>
        <v>0</v>
      </c>
      <c r="Y73" s="261">
        <f>X73/$X$86</f>
        <v>0</v>
      </c>
      <c r="Z73" s="471"/>
      <c r="AA73" s="261" t="e">
        <f>X73/$X$87</f>
        <v>#DIV/0!</v>
      </c>
      <c r="AB73" s="468"/>
    </row>
    <row r="74" spans="2:28" ht="7.5" customHeight="1">
      <c r="B74" s="53"/>
      <c r="C74" s="263"/>
      <c r="D74" s="195"/>
      <c r="E74" s="195"/>
      <c r="F74" s="195"/>
      <c r="G74" s="54"/>
      <c r="I74" s="300"/>
      <c r="J74" s="263"/>
      <c r="K74" s="195"/>
      <c r="L74" s="195"/>
      <c r="M74" s="195"/>
      <c r="N74" s="54"/>
      <c r="P74" s="300"/>
      <c r="Q74" s="263"/>
      <c r="R74" s="195"/>
      <c r="S74" s="195"/>
      <c r="T74" s="195"/>
      <c r="U74" s="54"/>
      <c r="W74" s="307"/>
      <c r="X74" s="56"/>
      <c r="Y74" s="195"/>
      <c r="Z74" s="195"/>
      <c r="AA74" s="195"/>
      <c r="AB74" s="54"/>
    </row>
    <row r="75" spans="2:28" ht="18.75" customHeight="1">
      <c r="B75" s="469" t="s">
        <v>26</v>
      </c>
      <c r="C75" s="470">
        <f>COUNTIFS('1. ALL DATA'!$X$5:$X$128,"PROTECTING AND STRENGTHENING COMMUNITIES",'1. ALL DATA'!$H$5:$H$128,"In danger of falling behind target")</f>
        <v>0</v>
      </c>
      <c r="D75" s="471">
        <f>C75/C86</f>
        <v>0</v>
      </c>
      <c r="E75" s="471">
        <f>D75</f>
        <v>0</v>
      </c>
      <c r="F75" s="471">
        <f>C75/C87</f>
        <v>0</v>
      </c>
      <c r="G75" s="473">
        <f>F75</f>
        <v>0</v>
      </c>
      <c r="I75" s="469" t="s">
        <v>26</v>
      </c>
      <c r="J75" s="470">
        <f>COUNTIFS('1. ALL DATA'!$X$5:$X$128,"PROTECTING AND STRENGTHENING COMMUNITIES",'1. ALL DATA'!$M$5:$M$128,"In danger of falling behind target")</f>
        <v>0</v>
      </c>
      <c r="K75" s="471">
        <f>J75/J86</f>
        <v>0</v>
      </c>
      <c r="L75" s="471">
        <f>K75</f>
        <v>0</v>
      </c>
      <c r="M75" s="471">
        <f>J75/J87</f>
        <v>0</v>
      </c>
      <c r="N75" s="473">
        <f>M75</f>
        <v>0</v>
      </c>
      <c r="P75" s="469" t="s">
        <v>26</v>
      </c>
      <c r="Q75" s="470">
        <f>COUNTIFS('1. ALL DATA'!$X$5:$X$128,"PROTECTING AND STRENGTHENING COMMUNITIES",'1. ALL DATA'!$R$5:$R$128,"In danger of falling behind target")</f>
        <v>0</v>
      </c>
      <c r="R75" s="471">
        <f>Q75/Q86</f>
        <v>0</v>
      </c>
      <c r="S75" s="471">
        <f>R75</f>
        <v>0</v>
      </c>
      <c r="T75" s="471" t="e">
        <f>Q75/Q87</f>
        <v>#DIV/0!</v>
      </c>
      <c r="U75" s="473" t="e">
        <f>T75</f>
        <v>#DIV/0!</v>
      </c>
      <c r="W75" s="301" t="s">
        <v>83</v>
      </c>
      <c r="X75" s="262">
        <f>COUNTIFS('1. ALL DATA'!$X$5:$X$128,"PROTECTING AND STRENGTHENING COMMUNITIES",'1. ALL DATA'!$V$5:$V$128,"Numerical Outturn Within 10% Tolerance")</f>
        <v>0</v>
      </c>
      <c r="Y75" s="261">
        <f>X75/$X$86</f>
        <v>0</v>
      </c>
      <c r="Z75" s="474">
        <f>SUM(Y75:Y78)</f>
        <v>0</v>
      </c>
      <c r="AA75" s="266" t="e">
        <f>X75/$X$87</f>
        <v>#DIV/0!</v>
      </c>
      <c r="AB75" s="473" t="e">
        <f>SUM(AA75:AA78)</f>
        <v>#DIV/0!</v>
      </c>
    </row>
    <row r="76" spans="2:28" ht="18.75" customHeight="1">
      <c r="B76" s="469"/>
      <c r="C76" s="470"/>
      <c r="D76" s="471"/>
      <c r="E76" s="471"/>
      <c r="F76" s="471"/>
      <c r="G76" s="473"/>
      <c r="I76" s="469"/>
      <c r="J76" s="470"/>
      <c r="K76" s="471"/>
      <c r="L76" s="471"/>
      <c r="M76" s="471"/>
      <c r="N76" s="473"/>
      <c r="P76" s="469"/>
      <c r="Q76" s="470"/>
      <c r="R76" s="471"/>
      <c r="S76" s="471"/>
      <c r="T76" s="471"/>
      <c r="U76" s="473"/>
      <c r="W76" s="301" t="s">
        <v>84</v>
      </c>
      <c r="X76" s="262">
        <f>COUNTIFS('1. ALL DATA'!$X$5:$X$128,"PROTECTING AND STRENGTHENING COMMUNITIES",'1. ALL DATA'!$V$5:$V$128,"Target Partially Met")</f>
        <v>0</v>
      </c>
      <c r="Y76" s="261">
        <f>X76/$X$86</f>
        <v>0</v>
      </c>
      <c r="Z76" s="475"/>
      <c r="AA76" s="266" t="e">
        <f>X76/$X$87</f>
        <v>#DIV/0!</v>
      </c>
      <c r="AB76" s="473"/>
    </row>
    <row r="77" spans="2:28" ht="18.75" customHeight="1">
      <c r="B77" s="469"/>
      <c r="C77" s="470"/>
      <c r="D77" s="471"/>
      <c r="E77" s="471"/>
      <c r="F77" s="471"/>
      <c r="G77" s="473"/>
      <c r="I77" s="469"/>
      <c r="J77" s="470"/>
      <c r="K77" s="471"/>
      <c r="L77" s="471"/>
      <c r="M77" s="471"/>
      <c r="N77" s="473"/>
      <c r="P77" s="469"/>
      <c r="Q77" s="470"/>
      <c r="R77" s="471"/>
      <c r="S77" s="471"/>
      <c r="T77" s="471"/>
      <c r="U77" s="473"/>
      <c r="W77" s="301" t="s">
        <v>86</v>
      </c>
      <c r="X77" s="262">
        <f>COUNTIFS('1. ALL DATA'!$X$5:$X$128,"PROTECTING AND STRENGTHENING COMMUNITIES",'1. ALL DATA'!$V$5:$V$128,"Completion Date Within Reasonable Tolerance")</f>
        <v>0</v>
      </c>
      <c r="Y77" s="261">
        <f>X77/$X$86</f>
        <v>0</v>
      </c>
      <c r="Z77" s="476"/>
      <c r="AA77" s="266" t="e">
        <f>X77/$X$87</f>
        <v>#DIV/0!</v>
      </c>
      <c r="AB77" s="473"/>
    </row>
    <row r="78" spans="2:28" ht="6" customHeight="1">
      <c r="B78" s="170"/>
      <c r="C78" s="56"/>
      <c r="D78" s="195"/>
      <c r="E78" s="195"/>
      <c r="F78" s="195"/>
      <c r="G78" s="172"/>
      <c r="I78" s="302"/>
      <c r="J78" s="56"/>
      <c r="K78" s="195"/>
      <c r="L78" s="195"/>
      <c r="M78" s="195"/>
      <c r="N78" s="172"/>
      <c r="P78" s="302"/>
      <c r="Q78" s="56"/>
      <c r="R78" s="195"/>
      <c r="S78" s="195"/>
      <c r="T78" s="195"/>
      <c r="U78" s="172"/>
      <c r="W78" s="307"/>
      <c r="X78" s="56"/>
      <c r="Y78" s="195"/>
      <c r="Z78" s="195"/>
      <c r="AA78" s="195"/>
      <c r="AB78" s="172"/>
    </row>
    <row r="79" spans="2:28" ht="30" customHeight="1">
      <c r="B79" s="338" t="s">
        <v>42</v>
      </c>
      <c r="C79" s="260">
        <f>COUNTIFS('1. ALL DATA'!$X$5:$X$128,"PROTECTING AND STRENGTHENING COMMUNITIES",'1. ALL DATA'!$H$5:$H$128,"Completed behind schedule")</f>
        <v>0</v>
      </c>
      <c r="D79" s="261">
        <f>C79/C86</f>
        <v>0</v>
      </c>
      <c r="E79" s="471">
        <f>D79+D80</f>
        <v>0</v>
      </c>
      <c r="F79" s="261">
        <f>C79/C87</f>
        <v>0</v>
      </c>
      <c r="G79" s="472">
        <f>F79+F80</f>
        <v>0</v>
      </c>
      <c r="I79" s="340" t="s">
        <v>42</v>
      </c>
      <c r="J79" s="260">
        <f>COUNTIFS('1. ALL DATA'!$X$5:$X$128,"PROTECTING AND STRENGTHENING COMMUNITIES",'1. ALL DATA'!$M$5:$M$128,"Completed behind schedule")</f>
        <v>0</v>
      </c>
      <c r="K79" s="261">
        <f>J79/J86</f>
        <v>0</v>
      </c>
      <c r="L79" s="471">
        <f>K79+K80</f>
        <v>0</v>
      </c>
      <c r="M79" s="261">
        <f>J79/J87</f>
        <v>0</v>
      </c>
      <c r="N79" s="472">
        <f>M79+M80</f>
        <v>0</v>
      </c>
      <c r="P79" s="340" t="s">
        <v>42</v>
      </c>
      <c r="Q79" s="260">
        <f>COUNTIFS('1. ALL DATA'!$X$5:$X$128,"PROTECTING AND STRENGTHENING COMMUNITIES",'1. ALL DATA'!$R$5:$R$128,"Completed behind schedule")</f>
        <v>0</v>
      </c>
      <c r="R79" s="261">
        <f>Q79/Q86</f>
        <v>0</v>
      </c>
      <c r="S79" s="471">
        <f>R79+R80</f>
        <v>0</v>
      </c>
      <c r="T79" s="261" t="e">
        <f>Q79/Q87</f>
        <v>#DIV/0!</v>
      </c>
      <c r="U79" s="472" t="e">
        <f>T79+T80</f>
        <v>#DIV/0!</v>
      </c>
      <c r="W79" s="340" t="s">
        <v>85</v>
      </c>
      <c r="X79" s="262">
        <f>COUNTIFS('1. ALL DATA'!$X$5:$X$128,"PROTECTING AND STRENGTHENING COMMUNITIES",'1. ALL DATA'!$V$5:$V$128,"Completed Significantly After Target Deadline")</f>
        <v>0</v>
      </c>
      <c r="Y79" s="261">
        <f>X79/$X$86</f>
        <v>0</v>
      </c>
      <c r="Z79" s="471">
        <f>Y79+Y80</f>
        <v>0</v>
      </c>
      <c r="AA79" s="261" t="e">
        <f>X79/$X$87</f>
        <v>#DIV/0!</v>
      </c>
      <c r="AB79" s="472" t="e">
        <f>AA79+AA80</f>
        <v>#DIV/0!</v>
      </c>
    </row>
    <row r="80" spans="2:28" ht="30" customHeight="1">
      <c r="B80" s="338" t="s">
        <v>27</v>
      </c>
      <c r="C80" s="260">
        <f>COUNTIFS('1. ALL DATA'!$X$5:$X$128,"PROTECTING AND STRENGTHENING COMMUNITIES",'1. ALL DATA'!$H$5:$H$128,"Off target")</f>
        <v>0</v>
      </c>
      <c r="D80" s="261">
        <f>C80/C86</f>
        <v>0</v>
      </c>
      <c r="E80" s="471"/>
      <c r="F80" s="261">
        <f>C80/C87</f>
        <v>0</v>
      </c>
      <c r="G80" s="472"/>
      <c r="I80" s="340" t="s">
        <v>27</v>
      </c>
      <c r="J80" s="260">
        <f>COUNTIFS('1. ALL DATA'!$X$5:$X$128,"PROTECTING AND STRENGTHENING COMMUNITIES",'1. ALL DATA'!$M$5:$M$128,"Off target")</f>
        <v>0</v>
      </c>
      <c r="K80" s="261">
        <f>J80/J86</f>
        <v>0</v>
      </c>
      <c r="L80" s="471"/>
      <c r="M80" s="261">
        <f>J80/J87</f>
        <v>0</v>
      </c>
      <c r="N80" s="472"/>
      <c r="P80" s="340" t="s">
        <v>27</v>
      </c>
      <c r="Q80" s="260">
        <f>COUNTIFS('1. ALL DATA'!$X$5:$X$128,"PROTECTING AND STRENGTHENING COMMUNITIES",'1. ALL DATA'!$R$5:$R$128,"Off target")</f>
        <v>0</v>
      </c>
      <c r="R80" s="261">
        <f>Q80/Q86</f>
        <v>0</v>
      </c>
      <c r="S80" s="471"/>
      <c r="T80" s="261" t="e">
        <f>Q80/Q87</f>
        <v>#DIV/0!</v>
      </c>
      <c r="U80" s="472"/>
      <c r="W80" s="340" t="s">
        <v>27</v>
      </c>
      <c r="X80" s="262">
        <f>COUNTIFS('1. ALL DATA'!$X$5:$X$128,"PROTECTING AND STRENGTHENING COMMUNITIES",'1. ALL DATA'!$V$5:$V$128,"Off Target")</f>
        <v>0</v>
      </c>
      <c r="Y80" s="261">
        <f>X80/$X$86</f>
        <v>0</v>
      </c>
      <c r="Z80" s="471"/>
      <c r="AA80" s="261" t="e">
        <f>X80/$X$87</f>
        <v>#DIV/0!</v>
      </c>
      <c r="AB80" s="472"/>
    </row>
    <row r="81" spans="2:28" ht="5.25" customHeight="1">
      <c r="B81" s="53"/>
      <c r="C81" s="263"/>
      <c r="D81" s="195"/>
      <c r="E81" s="195"/>
      <c r="F81" s="195"/>
      <c r="G81" s="92"/>
      <c r="I81" s="56"/>
      <c r="J81" s="263"/>
      <c r="K81" s="195"/>
      <c r="L81" s="195"/>
      <c r="M81" s="195"/>
      <c r="N81" s="92"/>
      <c r="P81" s="56"/>
      <c r="Q81" s="263"/>
      <c r="R81" s="195"/>
      <c r="S81" s="195"/>
      <c r="T81" s="195"/>
      <c r="U81" s="92"/>
      <c r="W81" s="283"/>
      <c r="X81" s="284"/>
      <c r="Y81" s="279"/>
      <c r="Z81" s="279"/>
      <c r="AA81" s="280"/>
      <c r="AB81" s="241"/>
    </row>
    <row r="82" spans="2:28" ht="15.75" customHeight="1">
      <c r="B82" s="48" t="s">
        <v>1</v>
      </c>
      <c r="C82" s="272">
        <f>COUNTIFS('1. ALL DATA'!$X$5:$X$128,"PROTECTING AND STRENGTHENING COMMUNITIES",'1. ALL DATA'!$H$5:$H$128,"Not yet due")</f>
        <v>23</v>
      </c>
      <c r="D82" s="255">
        <f>C82/C86</f>
        <v>0.46</v>
      </c>
      <c r="E82" s="255">
        <f>D82</f>
        <v>0.46</v>
      </c>
      <c r="F82" s="51"/>
      <c r="G82" s="47"/>
      <c r="I82" s="287" t="s">
        <v>1</v>
      </c>
      <c r="J82" s="272">
        <f>COUNTIFS('1. ALL DATA'!$X$5:$X$128,"PROTECTING AND STRENGTHENING COMMUNITIES",'1. ALL DATA'!$M$5:$M$128,"Not yet due")</f>
        <v>5</v>
      </c>
      <c r="K82" s="255">
        <f>J82/J86</f>
        <v>0.1</v>
      </c>
      <c r="L82" s="255">
        <f>K82</f>
        <v>0.1</v>
      </c>
      <c r="M82" s="51"/>
      <c r="N82" s="47"/>
      <c r="P82" s="287" t="s">
        <v>1</v>
      </c>
      <c r="Q82" s="272">
        <f>COUNTIFS('1. ALL DATA'!$X$5:$X$128,"PROTECTING AND STRENGTHENING COMMUNITIES",'1. ALL DATA'!$R$5:$R$128,"Not yet due")</f>
        <v>0</v>
      </c>
      <c r="R82" s="255">
        <f>Q82/Q86</f>
        <v>0</v>
      </c>
      <c r="S82" s="255">
        <f>R82</f>
        <v>0</v>
      </c>
      <c r="T82" s="51"/>
      <c r="U82" s="93"/>
      <c r="W82" s="308" t="s">
        <v>1</v>
      </c>
      <c r="X82" s="272">
        <f>COUNTIFS('1. ALL DATA'!$X$5:$X$128,"PROTECTING AND STRENGTHENING COMMUNITIES",'1. ALL DATA'!$V$5:$V$128,"not yet due")</f>
        <v>0</v>
      </c>
      <c r="Y82" s="255">
        <f>X82/$X$86</f>
        <v>0</v>
      </c>
      <c r="Z82" s="255">
        <f>Y82</f>
        <v>0</v>
      </c>
      <c r="AA82" s="51"/>
      <c r="AB82" s="238"/>
    </row>
    <row r="83" spans="2:28" ht="15.75" customHeight="1">
      <c r="B83" s="48" t="s">
        <v>46</v>
      </c>
      <c r="C83" s="272">
        <f>COUNTIFS('1. ALL DATA'!$X$5:$X$128,"PROTECTING AND STRENGTHENING COMMUNITIES",'1. ALL DATA'!$H$5:$H$128,"Update not provided")</f>
        <v>0</v>
      </c>
      <c r="D83" s="255">
        <f>C83/C86</f>
        <v>0</v>
      </c>
      <c r="E83" s="255">
        <f>D83</f>
        <v>0</v>
      </c>
      <c r="F83" s="51"/>
      <c r="G83" s="98"/>
      <c r="I83" s="287" t="s">
        <v>46</v>
      </c>
      <c r="J83" s="272">
        <f>COUNTIFS('1. ALL DATA'!$X$5:$X$128,"PROTECTING AND STRENGTHENING COMMUNITIES",'1. ALL DATA'!$M$5:$M$128,"Update not provided")</f>
        <v>0</v>
      </c>
      <c r="K83" s="255">
        <f>J83/J86</f>
        <v>0</v>
      </c>
      <c r="L83" s="255">
        <f>K83</f>
        <v>0</v>
      </c>
      <c r="M83" s="51"/>
      <c r="N83" s="98"/>
      <c r="P83" s="287" t="s">
        <v>46</v>
      </c>
      <c r="Q83" s="272">
        <f>COUNTIFS('1. ALL DATA'!$X$5:$X$128,"PROTECTING AND STRENGTHENING COMMUNITIES",'1. ALL DATA'!$R$5:$R$128,"Update not provided")</f>
        <v>50</v>
      </c>
      <c r="R83" s="255">
        <f>Q83/Q86</f>
        <v>1</v>
      </c>
      <c r="S83" s="255">
        <f>R83</f>
        <v>1</v>
      </c>
      <c r="T83" s="51"/>
      <c r="U83" s="94"/>
      <c r="W83" s="309" t="s">
        <v>46</v>
      </c>
      <c r="X83" s="272">
        <f>COUNTIFS('1. ALL DATA'!$X$5:$X$128,"PROTECTING AND STRENGTHENING COMMUNITIES",'1. ALL DATA'!$V$5:$V$128,"update not provided")</f>
        <v>50</v>
      </c>
      <c r="Y83" s="255">
        <f>X83/$X$86</f>
        <v>1</v>
      </c>
      <c r="Z83" s="255">
        <f>Y83</f>
        <v>1</v>
      </c>
      <c r="AA83" s="51"/>
    </row>
    <row r="84" spans="2:28" ht="15.75" customHeight="1">
      <c r="B84" s="49" t="s">
        <v>22</v>
      </c>
      <c r="C84" s="272">
        <f>COUNTIFS('1. ALL DATA'!$X$5:$X$128,"PROTECTING AND STRENGTHENING COMMUNITIES",'1. ALL DATA'!$H$5:$H$128,"Deferred")</f>
        <v>0</v>
      </c>
      <c r="D84" s="256">
        <f>C84/C86</f>
        <v>0</v>
      </c>
      <c r="E84" s="256">
        <f>D84</f>
        <v>0</v>
      </c>
      <c r="F84" s="46"/>
      <c r="G84" s="47"/>
      <c r="I84" s="288" t="s">
        <v>22</v>
      </c>
      <c r="J84" s="272">
        <f>COUNTIFS('1. ALL DATA'!$X$5:$X$128,"PROTECTING AND STRENGTHENING COMMUNITIES",'1. ALL DATA'!$M$5:$M$128,"Deferred")</f>
        <v>0</v>
      </c>
      <c r="K84" s="256">
        <f>J84/J86</f>
        <v>0</v>
      </c>
      <c r="L84" s="256">
        <f>K84</f>
        <v>0</v>
      </c>
      <c r="M84" s="46"/>
      <c r="N84" s="47"/>
      <c r="P84" s="288" t="s">
        <v>22</v>
      </c>
      <c r="Q84" s="272">
        <f>COUNTIFS('1. ALL DATA'!$X$5:$X$128,"PROTECTING AND STRENGTHENING COMMUNITIES",'1. ALL DATA'!$R$5:$R$128,"Deferred")</f>
        <v>0</v>
      </c>
      <c r="R84" s="256">
        <f>Q84/Q86</f>
        <v>0</v>
      </c>
      <c r="S84" s="256">
        <f>R84</f>
        <v>0</v>
      </c>
      <c r="T84" s="46"/>
      <c r="U84" s="93"/>
      <c r="W84" s="310" t="s">
        <v>22</v>
      </c>
      <c r="X84" s="272">
        <f>COUNTIFS('1. ALL DATA'!$X$5:$X$128,"PROTECTING AND STRENGTHENING COMMUNITIES",'1. ALL DATA'!$V$5:$V$128,"Deferred")</f>
        <v>0</v>
      </c>
      <c r="Y84" s="256">
        <f>X84/$X$86</f>
        <v>0</v>
      </c>
      <c r="Z84" s="256">
        <f>Y84</f>
        <v>0</v>
      </c>
      <c r="AA84" s="46"/>
      <c r="AB84" s="238"/>
    </row>
    <row r="85" spans="2:28" ht="15.75" customHeight="1">
      <c r="B85" s="49" t="s">
        <v>28</v>
      </c>
      <c r="C85" s="272">
        <f>COUNTIFS('1. ALL DATA'!$X$5:$X$128,"PROTECTING AND STRENGTHENING COMMUNITIES",'1. ALL DATA'!$H$5:$H$128,"Deleted")</f>
        <v>0</v>
      </c>
      <c r="D85" s="256">
        <f>C85/C86</f>
        <v>0</v>
      </c>
      <c r="E85" s="256">
        <f>D85</f>
        <v>0</v>
      </c>
      <c r="F85" s="46"/>
      <c r="G85" s="239" t="s">
        <v>62</v>
      </c>
      <c r="I85" s="288" t="s">
        <v>28</v>
      </c>
      <c r="J85" s="272">
        <f>COUNTIFS('1. ALL DATA'!$X$5:$X$128,"PROTECTING AND STRENGTHENING COMMUNITIES",'1. ALL DATA'!$M$5:$M$128,"Deleted")</f>
        <v>0</v>
      </c>
      <c r="K85" s="256">
        <f>J85/J86</f>
        <v>0</v>
      </c>
      <c r="L85" s="256">
        <f>K85</f>
        <v>0</v>
      </c>
      <c r="M85" s="46"/>
      <c r="N85" s="239" t="s">
        <v>62</v>
      </c>
      <c r="P85" s="288" t="s">
        <v>28</v>
      </c>
      <c r="Q85" s="272">
        <f>COUNTIFS('1. ALL DATA'!$X$5:$X$128,"PROTECTING AND STRENGTHENING COMMUNITIES",'1. ALL DATA'!$R$5:$R$128,"Deleted")</f>
        <v>0</v>
      </c>
      <c r="R85" s="256">
        <f>Q85/Q86</f>
        <v>0</v>
      </c>
      <c r="S85" s="256">
        <f>R85</f>
        <v>0</v>
      </c>
      <c r="T85" s="46"/>
      <c r="U85" s="239" t="s">
        <v>62</v>
      </c>
      <c r="W85" s="310" t="s">
        <v>28</v>
      </c>
      <c r="X85" s="272">
        <f>COUNTIFS('1. ALL DATA'!$X$5:$X$128,"PROTECTING AND STRENGTHENING COMMUNITIES",'1. ALL DATA'!$V$5:$V$128,"Deleted")</f>
        <v>0</v>
      </c>
      <c r="Y85" s="256">
        <f>X85/$X$86</f>
        <v>0</v>
      </c>
      <c r="Z85" s="256">
        <f>Y85</f>
        <v>0</v>
      </c>
      <c r="AA85" s="46"/>
      <c r="AB85" s="239"/>
    </row>
    <row r="86" spans="2:28" ht="15.75" customHeight="1">
      <c r="B86" s="50" t="s">
        <v>30</v>
      </c>
      <c r="C86" s="274">
        <f>SUM(C72:C85)</f>
        <v>50</v>
      </c>
      <c r="D86" s="46"/>
      <c r="E86" s="46"/>
      <c r="F86" s="47"/>
      <c r="G86" s="47"/>
      <c r="I86" s="289" t="s">
        <v>30</v>
      </c>
      <c r="J86" s="274">
        <f>SUM(J72:J85)</f>
        <v>50</v>
      </c>
      <c r="K86" s="46"/>
      <c r="L86" s="46"/>
      <c r="M86" s="47"/>
      <c r="N86" s="47"/>
      <c r="P86" s="289" t="s">
        <v>30</v>
      </c>
      <c r="Q86" s="274">
        <f>SUM(Q72:Q85)</f>
        <v>50</v>
      </c>
      <c r="R86" s="46"/>
      <c r="S86" s="46"/>
      <c r="T86" s="47"/>
      <c r="U86" s="93"/>
      <c r="W86" s="311" t="s">
        <v>30</v>
      </c>
      <c r="X86" s="274">
        <f>SUM(X72:X85)</f>
        <v>50</v>
      </c>
      <c r="Y86" s="46"/>
      <c r="Z86" s="46"/>
      <c r="AA86" s="47"/>
      <c r="AB86" s="238"/>
    </row>
    <row r="87" spans="2:28" ht="15.75" customHeight="1">
      <c r="B87" s="50" t="s">
        <v>31</v>
      </c>
      <c r="C87" s="274">
        <f>C86-C85-C84-C83-C82</f>
        <v>27</v>
      </c>
      <c r="D87" s="47"/>
      <c r="E87" s="47"/>
      <c r="F87" s="47"/>
      <c r="G87" s="47"/>
      <c r="I87" s="289" t="s">
        <v>31</v>
      </c>
      <c r="J87" s="274">
        <f>J86-J85-J84-J83-J82</f>
        <v>45</v>
      </c>
      <c r="K87" s="47"/>
      <c r="L87" s="47"/>
      <c r="M87" s="47"/>
      <c r="N87" s="47"/>
      <c r="P87" s="289" t="s">
        <v>31</v>
      </c>
      <c r="Q87" s="274">
        <f>Q86-Q85-Q84-Q83-Q82</f>
        <v>0</v>
      </c>
      <c r="R87" s="47"/>
      <c r="S87" s="47"/>
      <c r="T87" s="47"/>
      <c r="U87" s="93"/>
      <c r="W87" s="311" t="s">
        <v>31</v>
      </c>
      <c r="X87" s="274">
        <f>X86-X85-X84-X83-X82</f>
        <v>0</v>
      </c>
      <c r="Y87" s="47"/>
      <c r="Z87" s="47"/>
      <c r="AA87" s="47"/>
      <c r="AB87" s="239" t="s">
        <v>62</v>
      </c>
    </row>
    <row r="88" spans="2:28" ht="15.75" customHeight="1">
      <c r="AB88" s="238"/>
    </row>
    <row r="89" spans="2:28" ht="15.75" customHeight="1">
      <c r="AB89" s="238"/>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36" zoomScale="70" zoomScaleNormal="70" workbookViewId="0">
      <selection activeCell="A20" sqref="A20:XFD35"/>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1" customWidth="1"/>
    <col min="56" max="16384" width="9.140625" style="3"/>
  </cols>
  <sheetData>
    <row r="1" spans="2:56" s="2" customFormat="1" ht="36" thickTop="1">
      <c r="B1" s="2" t="s">
        <v>32</v>
      </c>
      <c r="M1" s="477" t="s">
        <v>228</v>
      </c>
      <c r="N1" s="478"/>
      <c r="O1" s="478"/>
      <c r="P1" s="478"/>
      <c r="Q1" s="478"/>
      <c r="R1" s="478"/>
      <c r="S1" s="478"/>
      <c r="T1" s="478"/>
      <c r="U1" s="478"/>
      <c r="V1" s="478"/>
      <c r="W1" s="478"/>
      <c r="X1" s="478"/>
      <c r="Y1" s="478"/>
      <c r="Z1" s="479"/>
      <c r="AZ1" s="100"/>
      <c r="BA1" s="100"/>
      <c r="BB1" s="100"/>
      <c r="BC1" s="100"/>
    </row>
    <row r="2" spans="2:56" s="2" customFormat="1" ht="35.25">
      <c r="M2" s="480"/>
      <c r="N2" s="481"/>
      <c r="O2" s="481"/>
      <c r="P2" s="481"/>
      <c r="Q2" s="481"/>
      <c r="R2" s="481"/>
      <c r="S2" s="481"/>
      <c r="T2" s="481"/>
      <c r="U2" s="481"/>
      <c r="V2" s="481"/>
      <c r="W2" s="481"/>
      <c r="X2" s="481"/>
      <c r="Y2" s="481"/>
      <c r="Z2" s="482"/>
      <c r="AZ2" s="100"/>
      <c r="BA2" s="100"/>
      <c r="BB2" s="100"/>
      <c r="BC2" s="100"/>
    </row>
    <row r="3" spans="2:56" s="2" customFormat="1" ht="36" thickBot="1">
      <c r="M3" s="483"/>
      <c r="N3" s="484"/>
      <c r="O3" s="484"/>
      <c r="P3" s="484"/>
      <c r="Q3" s="484"/>
      <c r="R3" s="484"/>
      <c r="S3" s="484"/>
      <c r="T3" s="484"/>
      <c r="U3" s="484"/>
      <c r="V3" s="484"/>
      <c r="W3" s="484"/>
      <c r="X3" s="484"/>
      <c r="Y3" s="484"/>
      <c r="Z3" s="485"/>
      <c r="AZ3" s="100"/>
      <c r="BA3" s="100"/>
      <c r="BB3" s="100"/>
      <c r="BC3" s="100"/>
    </row>
    <row r="4" spans="2:56" ht="15.75" thickTop="1">
      <c r="N4" s="22" t="s">
        <v>62</v>
      </c>
      <c r="W4" s="22" t="s">
        <v>62</v>
      </c>
      <c r="AF4" s="22" t="s">
        <v>62</v>
      </c>
      <c r="AO4" s="22" t="s">
        <v>62</v>
      </c>
    </row>
    <row r="5" spans="2:56">
      <c r="AY5" s="5" t="s">
        <v>33</v>
      </c>
      <c r="AZ5" s="102"/>
      <c r="BA5" s="102"/>
      <c r="BB5" s="102"/>
      <c r="BC5" s="102"/>
      <c r="BD5" s="4"/>
    </row>
    <row r="6" spans="2:56">
      <c r="AY6" s="6"/>
      <c r="AZ6" s="103" t="s">
        <v>34</v>
      </c>
      <c r="BA6" s="103" t="s">
        <v>35</v>
      </c>
      <c r="BB6" s="103" t="s">
        <v>36</v>
      </c>
      <c r="BC6" s="103" t="s">
        <v>37</v>
      </c>
      <c r="BD6" s="4"/>
    </row>
    <row r="7" spans="2:56">
      <c r="AY7" s="7" t="s">
        <v>19</v>
      </c>
      <c r="AZ7" s="182">
        <f>'3. % BY PRIORITY'!G6</f>
        <v>0.96153846153846156</v>
      </c>
      <c r="BA7" s="182">
        <f>'3. % BY PRIORITY'!N6</f>
        <v>0.96261682242990654</v>
      </c>
      <c r="BB7" s="182" t="e">
        <f>'3. % BY PRIORITY'!U6</f>
        <v>#DIV/0!</v>
      </c>
      <c r="BC7" s="182" t="e">
        <f>'3. % BY PRIORITY'!AB6</f>
        <v>#DIV/0!</v>
      </c>
      <c r="BD7" s="4"/>
    </row>
    <row r="8" spans="2:56">
      <c r="L8" s="8"/>
      <c r="M8" s="8"/>
      <c r="AY8" s="7" t="s">
        <v>20</v>
      </c>
      <c r="AZ8" s="182">
        <f>'3. % BY PRIORITY'!G9</f>
        <v>0</v>
      </c>
      <c r="BA8" s="182">
        <f>'3. % BY PRIORITY'!N9</f>
        <v>0</v>
      </c>
      <c r="BB8" s="182" t="e">
        <f>'3. % BY PRIORITY'!U9</f>
        <v>#DIV/0!</v>
      </c>
      <c r="BC8" s="182" t="e">
        <f>'3. % BY PRIORITY'!AB9</f>
        <v>#DIV/0!</v>
      </c>
      <c r="BD8" s="4"/>
    </row>
    <row r="9" spans="2:56">
      <c r="L9" s="8"/>
      <c r="M9" s="8"/>
      <c r="AY9" s="7" t="s">
        <v>21</v>
      </c>
      <c r="AZ9" s="182">
        <f>'3. % BY PRIORITY'!G13</f>
        <v>3.8461538461538464E-2</v>
      </c>
      <c r="BA9" s="182">
        <f>'3. % BY PRIORITY'!N13</f>
        <v>3.7383177570093455E-2</v>
      </c>
      <c r="BB9" s="182" t="e">
        <f>'3. % BY PRIORITY'!U13</f>
        <v>#DIV/0!</v>
      </c>
      <c r="BC9" s="182" t="e">
        <f>'3. % BY PRIORITY'!AB13</f>
        <v>#DIV/0!</v>
      </c>
      <c r="BD9" s="4"/>
    </row>
    <row r="10" spans="2:56">
      <c r="L10" s="8"/>
      <c r="M10" s="8"/>
      <c r="AY10" s="6"/>
      <c r="AZ10" s="104"/>
      <c r="BA10" s="104"/>
      <c r="BB10" s="104"/>
      <c r="BC10" s="104"/>
      <c r="BD10" s="4"/>
    </row>
    <row r="11" spans="2:56">
      <c r="AY11" s="9"/>
      <c r="AZ11" s="105"/>
      <c r="BA11" s="105"/>
      <c r="BB11" s="106"/>
      <c r="BC11" s="106"/>
      <c r="BD11" s="4"/>
    </row>
    <row r="12" spans="2:56">
      <c r="AY12" s="9"/>
      <c r="AZ12" s="105"/>
      <c r="BA12" s="105"/>
      <c r="BB12" s="106"/>
      <c r="BC12" s="106"/>
      <c r="BD12" s="4"/>
    </row>
    <row r="13" spans="2:56">
      <c r="AY13" s="9"/>
      <c r="AZ13" s="105"/>
      <c r="BA13" s="105"/>
      <c r="BB13" s="106"/>
      <c r="BC13" s="106"/>
      <c r="BD13" s="4"/>
    </row>
    <row r="14" spans="2:56">
      <c r="AY14" s="4"/>
      <c r="AZ14" s="102"/>
      <c r="BA14" s="102"/>
      <c r="BB14" s="102"/>
      <c r="BC14" s="102"/>
      <c r="BD14" s="4"/>
    </row>
    <row r="15" spans="2:56">
      <c r="AY15" s="4"/>
      <c r="AZ15" s="102"/>
      <c r="BA15" s="102"/>
      <c r="BB15" s="102"/>
      <c r="BC15" s="102"/>
      <c r="BD15" s="4"/>
    </row>
    <row r="16" spans="2:56">
      <c r="AY16" s="4"/>
      <c r="AZ16" s="102"/>
      <c r="BA16" s="102"/>
      <c r="BB16" s="102"/>
      <c r="BC16" s="102"/>
      <c r="BD16" s="4"/>
    </row>
    <row r="17" spans="12:56">
      <c r="AY17" s="4"/>
      <c r="AZ17" s="102"/>
      <c r="BA17" s="102"/>
      <c r="BB17" s="102"/>
      <c r="BC17" s="102"/>
      <c r="BD17" s="4"/>
    </row>
    <row r="18" spans="12:56">
      <c r="AY18" s="4"/>
      <c r="AZ18" s="102"/>
      <c r="BA18" s="102"/>
      <c r="BB18" s="102"/>
      <c r="BC18" s="102"/>
      <c r="BD18" s="4"/>
    </row>
    <row r="19" spans="12:56">
      <c r="AY19" s="4"/>
      <c r="AZ19" s="102"/>
      <c r="BA19" s="102"/>
      <c r="BB19" s="102"/>
      <c r="BC19" s="102"/>
      <c r="BD19" s="4"/>
    </row>
    <row r="20" spans="12:56" hidden="1">
      <c r="N20" s="22" t="s">
        <v>62</v>
      </c>
      <c r="W20" s="22" t="s">
        <v>62</v>
      </c>
      <c r="AF20" s="22" t="s">
        <v>62</v>
      </c>
      <c r="AO20" s="22" t="s">
        <v>62</v>
      </c>
      <c r="AY20" s="4"/>
      <c r="AZ20" s="102"/>
      <c r="BA20" s="102"/>
      <c r="BB20" s="102"/>
      <c r="BC20" s="102"/>
      <c r="BD20" s="4"/>
    </row>
    <row r="21" spans="12:56" hidden="1">
      <c r="AY21" s="5" t="s">
        <v>216</v>
      </c>
      <c r="AZ21" s="102"/>
      <c r="BA21" s="102"/>
      <c r="BB21" s="102"/>
      <c r="BC21" s="102"/>
      <c r="BD21" s="4"/>
    </row>
    <row r="22" spans="12:56" hidden="1">
      <c r="AY22" s="6"/>
      <c r="AZ22" s="103" t="s">
        <v>34</v>
      </c>
      <c r="BA22" s="103" t="s">
        <v>35</v>
      </c>
      <c r="BB22" s="103" t="s">
        <v>36</v>
      </c>
      <c r="BC22" s="103" t="s">
        <v>37</v>
      </c>
      <c r="BD22" s="4"/>
    </row>
    <row r="23" spans="12:56" hidden="1">
      <c r="AY23" s="7" t="s">
        <v>19</v>
      </c>
      <c r="AZ23" s="182">
        <f>'3. % BY PRIORITY'!G28</f>
        <v>0.94871794871794879</v>
      </c>
      <c r="BA23" s="182">
        <f>'3. % BY PRIORITY'!N28</f>
        <v>0.94000000000000006</v>
      </c>
      <c r="BB23" s="182" t="e">
        <f>'3. % BY PRIORITY'!U28</f>
        <v>#DIV/0!</v>
      </c>
      <c r="BC23" s="182" t="e">
        <f>'3. % BY PRIORITY'!AB28</f>
        <v>#DIV/0!</v>
      </c>
      <c r="BD23" s="4"/>
    </row>
    <row r="24" spans="12:56" hidden="1">
      <c r="L24" s="8"/>
      <c r="M24" s="8"/>
      <c r="AY24" s="7" t="s">
        <v>20</v>
      </c>
      <c r="AZ24" s="182">
        <f>'3. % BY PRIORITY'!G31</f>
        <v>0</v>
      </c>
      <c r="BA24" s="182">
        <f>'3. % BY PRIORITY'!N31</f>
        <v>0</v>
      </c>
      <c r="BB24" s="182" t="e">
        <f>'3. % BY PRIORITY'!U31</f>
        <v>#DIV/0!</v>
      </c>
      <c r="BC24" s="182" t="e">
        <f>'3. % BY PRIORITY'!AB31</f>
        <v>#DIV/0!</v>
      </c>
      <c r="BD24" s="4"/>
    </row>
    <row r="25" spans="12:56" hidden="1">
      <c r="L25" s="8"/>
      <c r="M25" s="8"/>
      <c r="AY25" s="7" t="s">
        <v>21</v>
      </c>
      <c r="AZ25" s="182">
        <f>'3. % BY PRIORITY'!G35</f>
        <v>5.128205128205128E-2</v>
      </c>
      <c r="BA25" s="182">
        <f>'3. % BY PRIORITY'!N35</f>
        <v>0.06</v>
      </c>
      <c r="BB25" s="182" t="e">
        <f>'3. % BY PRIORITY'!U35</f>
        <v>#DIV/0!</v>
      </c>
      <c r="BC25" s="182" t="e">
        <f>'3. % BY PRIORITY'!AB35</f>
        <v>#DIV/0!</v>
      </c>
      <c r="BD25" s="4"/>
    </row>
    <row r="26" spans="12:56" hidden="1">
      <c r="L26" s="8"/>
      <c r="M26" s="8"/>
      <c r="AY26" s="4"/>
      <c r="AZ26" s="102"/>
      <c r="BA26" s="102"/>
      <c r="BB26" s="102"/>
      <c r="BC26" s="102"/>
      <c r="BD26" s="4"/>
    </row>
    <row r="27" spans="12:56" hidden="1">
      <c r="AY27" s="9"/>
      <c r="AZ27" s="102"/>
      <c r="BA27" s="102"/>
      <c r="BB27" s="102"/>
      <c r="BC27" s="102"/>
      <c r="BD27" s="4"/>
    </row>
    <row r="28" spans="12:56" hidden="1">
      <c r="AY28" s="9"/>
      <c r="AZ28" s="102"/>
      <c r="BA28" s="102"/>
      <c r="BB28" s="102"/>
      <c r="BC28" s="102"/>
      <c r="BD28" s="4"/>
    </row>
    <row r="29" spans="12:56" hidden="1">
      <c r="AY29" s="9"/>
      <c r="AZ29" s="102"/>
      <c r="BA29" s="102"/>
      <c r="BB29" s="102"/>
      <c r="BC29" s="102"/>
      <c r="BD29" s="4"/>
    </row>
    <row r="30" spans="12:56" hidden="1">
      <c r="AY30" s="4"/>
      <c r="AZ30" s="102"/>
      <c r="BA30" s="102"/>
      <c r="BB30" s="102"/>
      <c r="BC30" s="102"/>
      <c r="BD30" s="4"/>
    </row>
    <row r="31" spans="12:56" hidden="1">
      <c r="AY31" s="4"/>
      <c r="AZ31" s="102"/>
      <c r="BA31" s="102"/>
      <c r="BB31" s="102"/>
      <c r="BC31" s="102"/>
      <c r="BD31" s="4"/>
    </row>
    <row r="32" spans="12:56" hidden="1">
      <c r="AY32" s="4"/>
      <c r="AZ32" s="102"/>
      <c r="BA32" s="102"/>
      <c r="BB32" s="102"/>
      <c r="BC32" s="102"/>
      <c r="BD32" s="4"/>
    </row>
    <row r="33" spans="11:56" hidden="1">
      <c r="AY33" s="4"/>
      <c r="AZ33" s="102"/>
      <c r="BA33" s="102"/>
      <c r="BB33" s="102"/>
      <c r="BC33" s="102"/>
      <c r="BD33" s="4"/>
    </row>
    <row r="34" spans="11:56" hidden="1">
      <c r="AY34" s="4"/>
      <c r="AZ34" s="102"/>
      <c r="BA34" s="102"/>
      <c r="BB34" s="102"/>
      <c r="BC34" s="102"/>
      <c r="BD34" s="4"/>
    </row>
    <row r="35" spans="11:56" hidden="1">
      <c r="AY35" s="4"/>
      <c r="AZ35" s="102"/>
      <c r="BA35" s="102"/>
      <c r="BB35" s="102"/>
      <c r="BC35" s="102"/>
      <c r="BD35" s="4"/>
    </row>
    <row r="36" spans="11:56">
      <c r="N36" s="22" t="s">
        <v>62</v>
      </c>
      <c r="W36" s="22" t="s">
        <v>62</v>
      </c>
      <c r="AF36" s="22" t="s">
        <v>62</v>
      </c>
      <c r="AO36" s="22" t="s">
        <v>62</v>
      </c>
      <c r="AY36" s="4"/>
      <c r="AZ36" s="102"/>
      <c r="BA36" s="102"/>
      <c r="BB36" s="102"/>
      <c r="BC36" s="102"/>
      <c r="BD36" s="4"/>
    </row>
    <row r="37" spans="11:56">
      <c r="AY37" s="5" t="s">
        <v>217</v>
      </c>
      <c r="AZ37" s="107"/>
      <c r="BA37" s="107"/>
      <c r="BB37" s="107"/>
      <c r="BC37" s="107"/>
      <c r="BD37" s="10"/>
    </row>
    <row r="38" spans="11:56">
      <c r="AY38" s="11"/>
      <c r="AZ38" s="103" t="s">
        <v>34</v>
      </c>
      <c r="BA38" s="103" t="s">
        <v>35</v>
      </c>
      <c r="BB38" s="103" t="s">
        <v>36</v>
      </c>
      <c r="BC38" s="103" t="s">
        <v>37</v>
      </c>
      <c r="BD38" s="10"/>
    </row>
    <row r="39" spans="11:56">
      <c r="AY39" s="7" t="s">
        <v>19</v>
      </c>
      <c r="AZ39" s="182">
        <f>'3. % BY PRIORITY'!G50</f>
        <v>0.91666666666666663</v>
      </c>
      <c r="BA39" s="182">
        <f>'3. % BY PRIORITY'!N50</f>
        <v>0.91666666666666663</v>
      </c>
      <c r="BB39" s="182" t="e">
        <f>'3. % BY PRIORITY'!U50</f>
        <v>#DIV/0!</v>
      </c>
      <c r="BC39" s="182" t="e">
        <f>'3. % BY PRIORITY'!AB50</f>
        <v>#DIV/0!</v>
      </c>
      <c r="BD39" s="10"/>
    </row>
    <row r="40" spans="11:56">
      <c r="K40" s="8"/>
      <c r="L40" s="8"/>
      <c r="AY40" s="7" t="s">
        <v>20</v>
      </c>
      <c r="AZ40" s="182">
        <f>'3. % BY PRIORITY'!G53</f>
        <v>0</v>
      </c>
      <c r="BA40" s="182">
        <f>'3. % BY PRIORITY'!N53</f>
        <v>0</v>
      </c>
      <c r="BB40" s="182" t="e">
        <f>'3. % BY PRIORITY'!U53</f>
        <v>#DIV/0!</v>
      </c>
      <c r="BC40" s="182" t="e">
        <f>'3. % BY PRIORITY'!AB53</f>
        <v>#DIV/0!</v>
      </c>
      <c r="BD40" s="10"/>
    </row>
    <row r="41" spans="11:56">
      <c r="K41" s="8"/>
      <c r="L41" s="8"/>
      <c r="AY41" s="7" t="s">
        <v>21</v>
      </c>
      <c r="AZ41" s="182">
        <f>'3. % BY PRIORITY'!G57</f>
        <v>8.3333333333333329E-2</v>
      </c>
      <c r="BA41" s="182">
        <f>'3. % BY PRIORITY'!N57</f>
        <v>8.3333333333333329E-2</v>
      </c>
      <c r="BB41" s="182" t="e">
        <f>'3. % BY PRIORITY'!U57</f>
        <v>#DIV/0!</v>
      </c>
      <c r="BC41" s="182" t="e">
        <f>'3. % BY PRIORITY'!AB57</f>
        <v>#DIV/0!</v>
      </c>
      <c r="BD41" s="10"/>
    </row>
    <row r="42" spans="11:56">
      <c r="K42" s="8"/>
      <c r="L42" s="8"/>
      <c r="AY42" s="4"/>
      <c r="AZ42" s="102"/>
      <c r="BA42" s="102"/>
      <c r="BB42" s="102"/>
      <c r="BC42" s="102"/>
      <c r="BD42" s="4"/>
    </row>
    <row r="43" spans="11:56">
      <c r="AY43" s="9"/>
      <c r="AZ43" s="102"/>
      <c r="BA43" s="102"/>
      <c r="BB43" s="102"/>
      <c r="BC43" s="102"/>
      <c r="BD43" s="4"/>
    </row>
    <row r="44" spans="11:56">
      <c r="AY44" s="9"/>
      <c r="AZ44" s="102"/>
      <c r="BA44" s="102"/>
      <c r="BB44" s="102"/>
      <c r="BC44" s="102"/>
      <c r="BD44" s="4"/>
    </row>
    <row r="45" spans="11:56">
      <c r="AY45" s="9"/>
      <c r="AZ45" s="102"/>
      <c r="BA45" s="102"/>
      <c r="BB45" s="102"/>
      <c r="BC45" s="102"/>
      <c r="BD45" s="4"/>
    </row>
    <row r="46" spans="11:56">
      <c r="AY46" s="4"/>
      <c r="AZ46" s="102"/>
      <c r="BA46" s="102"/>
      <c r="BB46" s="102"/>
      <c r="BC46" s="102"/>
      <c r="BD46" s="4"/>
    </row>
    <row r="47" spans="11:56">
      <c r="AY47" s="4"/>
      <c r="AZ47" s="102"/>
      <c r="BA47" s="102"/>
      <c r="BB47" s="102"/>
      <c r="BC47" s="102"/>
      <c r="BD47" s="4"/>
    </row>
    <row r="48" spans="11:56">
      <c r="AY48" s="4"/>
      <c r="AZ48" s="102"/>
      <c r="BA48" s="102"/>
      <c r="BB48" s="102"/>
      <c r="BC48" s="102"/>
      <c r="BD48" s="4"/>
    </row>
    <row r="49" spans="12:56">
      <c r="AY49" s="4"/>
      <c r="AZ49" s="102"/>
      <c r="BA49" s="102"/>
      <c r="BB49" s="102"/>
      <c r="BC49" s="102"/>
      <c r="BD49" s="4"/>
    </row>
    <row r="50" spans="12:56">
      <c r="AY50" s="4"/>
      <c r="AZ50" s="102"/>
      <c r="BA50" s="102"/>
      <c r="BB50" s="102"/>
      <c r="BC50" s="102"/>
      <c r="BD50" s="4"/>
    </row>
    <row r="51" spans="12:56">
      <c r="AY51" s="4"/>
      <c r="AZ51" s="102"/>
      <c r="BA51" s="102"/>
      <c r="BB51" s="102"/>
      <c r="BC51" s="102"/>
      <c r="BD51" s="4"/>
    </row>
    <row r="52" spans="12:56">
      <c r="N52" s="22" t="s">
        <v>62</v>
      </c>
      <c r="W52" s="22" t="s">
        <v>62</v>
      </c>
      <c r="AF52" s="22" t="s">
        <v>62</v>
      </c>
      <c r="AP52" s="22" t="s">
        <v>62</v>
      </c>
      <c r="AY52" s="4"/>
      <c r="AZ52" s="102"/>
      <c r="BA52" s="102"/>
      <c r="BB52" s="102"/>
      <c r="BC52" s="102"/>
      <c r="BD52" s="4"/>
    </row>
    <row r="53" spans="12:56">
      <c r="AY53" s="5" t="s">
        <v>218</v>
      </c>
      <c r="AZ53" s="107"/>
      <c r="BA53" s="107"/>
      <c r="BB53" s="107"/>
      <c r="BC53" s="107"/>
      <c r="BD53" s="4"/>
    </row>
    <row r="54" spans="12:56">
      <c r="AY54" s="11"/>
      <c r="AZ54" s="103" t="s">
        <v>34</v>
      </c>
      <c r="BA54" s="103" t="s">
        <v>35</v>
      </c>
      <c r="BB54" s="103" t="s">
        <v>36</v>
      </c>
      <c r="BC54" s="103" t="s">
        <v>37</v>
      </c>
      <c r="BD54" s="4"/>
    </row>
    <row r="55" spans="12:56">
      <c r="AY55" s="7" t="s">
        <v>19</v>
      </c>
      <c r="AZ55" s="182">
        <f>'3. % BY PRIORITY'!G72</f>
        <v>1</v>
      </c>
      <c r="BA55" s="182">
        <f>'3. % BY PRIORITY'!N72</f>
        <v>1</v>
      </c>
      <c r="BB55" s="182" t="e">
        <f>'3. % BY PRIORITY'!U72</f>
        <v>#DIV/0!</v>
      </c>
      <c r="BC55" s="182" t="e">
        <f>'3. % BY PRIORITY'!AB72</f>
        <v>#DIV/0!</v>
      </c>
      <c r="BD55" s="4"/>
    </row>
    <row r="56" spans="12:56">
      <c r="L56" s="8"/>
      <c r="M56" s="8"/>
      <c r="AY56" s="7" t="s">
        <v>20</v>
      </c>
      <c r="AZ56" s="182">
        <f>'3. % BY PRIORITY'!G75</f>
        <v>0</v>
      </c>
      <c r="BA56" s="182">
        <f>'3. % BY PRIORITY'!N75</f>
        <v>0</v>
      </c>
      <c r="BB56" s="182" t="e">
        <f>'3. % BY PRIORITY'!U75</f>
        <v>#DIV/0!</v>
      </c>
      <c r="BC56" s="182" t="e">
        <f>'3. % BY PRIORITY'!AB75</f>
        <v>#DIV/0!</v>
      </c>
      <c r="BD56" s="4"/>
    </row>
    <row r="57" spans="12:56">
      <c r="L57" s="8"/>
      <c r="M57" s="8"/>
      <c r="AY57" s="7" t="s">
        <v>21</v>
      </c>
      <c r="AZ57" s="182">
        <f>'3. % BY PRIORITY'!G79</f>
        <v>0</v>
      </c>
      <c r="BA57" s="182">
        <f>'3. % BY PRIORITY'!N79</f>
        <v>0</v>
      </c>
      <c r="BB57" s="182" t="e">
        <f>'3. % BY PRIORITY'!U79</f>
        <v>#DIV/0!</v>
      </c>
      <c r="BC57" s="182" t="e">
        <f>'3. % BY PRIORITY'!AB79</f>
        <v>#DIV/0!</v>
      </c>
      <c r="BD57" s="4"/>
    </row>
    <row r="58" spans="12:56">
      <c r="L58" s="8"/>
      <c r="M58" s="8"/>
      <c r="AY58" s="4"/>
      <c r="AZ58" s="102"/>
      <c r="BA58" s="102"/>
      <c r="BB58" s="102"/>
      <c r="BC58" s="102"/>
      <c r="BD58" s="4"/>
    </row>
    <row r="59" spans="12:56">
      <c r="AY59" s="9"/>
      <c r="AZ59" s="102"/>
      <c r="BA59" s="102"/>
      <c r="BB59" s="102"/>
      <c r="BC59" s="102"/>
      <c r="BD59" s="4"/>
    </row>
    <row r="60" spans="12:56">
      <c r="AY60" s="9"/>
      <c r="AZ60" s="102"/>
      <c r="BA60" s="102"/>
      <c r="BB60" s="102"/>
      <c r="BC60" s="102"/>
      <c r="BD60" s="4"/>
    </row>
    <row r="61" spans="12:56">
      <c r="AY61" s="9"/>
      <c r="AZ61" s="102"/>
      <c r="BA61" s="102"/>
      <c r="BB61" s="102"/>
      <c r="BC61" s="102"/>
      <c r="BD61" s="4"/>
    </row>
    <row r="62" spans="12:56">
      <c r="AY62" s="4"/>
      <c r="AZ62" s="102"/>
      <c r="BA62" s="102"/>
      <c r="BB62" s="102"/>
      <c r="BC62" s="102"/>
      <c r="BD62" s="4"/>
    </row>
    <row r="63" spans="12:56">
      <c r="AY63" s="4"/>
      <c r="AZ63" s="102"/>
      <c r="BA63" s="102"/>
      <c r="BB63" s="102"/>
      <c r="BC63" s="102"/>
      <c r="BD63" s="4"/>
    </row>
    <row r="64" spans="12:56">
      <c r="AY64" s="4"/>
      <c r="AZ64" s="102"/>
      <c r="BA64" s="102"/>
      <c r="BB64" s="102"/>
      <c r="BC64" s="102"/>
      <c r="BD64" s="4"/>
    </row>
    <row r="65" spans="51:56">
      <c r="AY65" s="4"/>
      <c r="AZ65" s="102"/>
      <c r="BA65" s="102"/>
      <c r="BB65" s="102"/>
      <c r="BC65" s="102"/>
      <c r="BD65" s="4"/>
    </row>
    <row r="66" spans="51:56">
      <c r="AY66" s="4"/>
      <c r="AZ66" s="102"/>
      <c r="BA66" s="102"/>
      <c r="BB66" s="102"/>
      <c r="BC66" s="102"/>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zoomScale="70" zoomScaleNormal="70" workbookViewId="0">
      <pane ySplit="1" topLeftCell="A2" activePane="bottomLeft" state="frozen"/>
      <selection pane="bottomLeft" activeCell="D1" sqref="D1"/>
    </sheetView>
  </sheetViews>
  <sheetFormatPr defaultColWidth="9.140625" defaultRowHeight="14.25"/>
  <cols>
    <col min="1" max="1" width="3.42578125" style="60" customWidth="1"/>
    <col min="2" max="2" width="38.85546875" style="60" customWidth="1"/>
    <col min="3" max="3" width="13.7109375" style="81" customWidth="1"/>
    <col min="4" max="4" width="13.85546875" style="81" customWidth="1"/>
    <col min="5" max="5" width="16.28515625" style="81" customWidth="1"/>
    <col min="6" max="6" width="14.140625" style="60" customWidth="1"/>
    <col min="7" max="7" width="17.140625" style="81" customWidth="1"/>
    <col min="8" max="8" width="4.7109375" style="60" customWidth="1"/>
    <col min="9" max="9" width="40.140625" style="60" customWidth="1"/>
    <col min="10" max="10" width="13.7109375" style="81" customWidth="1"/>
    <col min="11" max="13" width="17.140625" style="60" customWidth="1"/>
    <col min="14" max="14" width="17.140625" style="81" customWidth="1"/>
    <col min="15" max="15" width="4.7109375" style="60" customWidth="1"/>
    <col min="16" max="16" width="40.140625" style="60" customWidth="1"/>
    <col min="17" max="17" width="13.7109375" style="81" customWidth="1"/>
    <col min="18" max="20" width="17.140625" style="60" customWidth="1"/>
    <col min="21" max="21" width="17.140625" style="89" customWidth="1"/>
    <col min="22" max="22" width="4.7109375" style="60" customWidth="1"/>
    <col min="23" max="23" width="55.28515625" style="60" customWidth="1"/>
    <col min="24" max="24" width="13.7109375" style="81" customWidth="1"/>
    <col min="25" max="27" width="17.140625" style="60" customWidth="1"/>
    <col min="28" max="28" width="17.140625" style="237" customWidth="1"/>
    <col min="29" max="16384" width="9.140625" style="60"/>
  </cols>
  <sheetData>
    <row r="1" spans="2:28" s="58" customFormat="1" ht="20.25">
      <c r="B1" s="205"/>
      <c r="C1" s="373" t="s">
        <v>13</v>
      </c>
      <c r="D1" s="208"/>
      <c r="E1" s="208"/>
      <c r="F1" s="207"/>
      <c r="G1" s="208"/>
      <c r="I1" s="206" t="s">
        <v>14</v>
      </c>
      <c r="J1" s="373"/>
      <c r="K1" s="205"/>
      <c r="L1" s="205"/>
      <c r="M1" s="205"/>
      <c r="N1" s="209"/>
      <c r="P1" s="205" t="s">
        <v>15</v>
      </c>
      <c r="Q1" s="373"/>
      <c r="R1" s="205"/>
      <c r="S1" s="205"/>
      <c r="T1" s="205"/>
      <c r="U1" s="210"/>
      <c r="W1" s="205" t="s">
        <v>16</v>
      </c>
      <c r="X1" s="373"/>
      <c r="Y1" s="205"/>
      <c r="Z1" s="205"/>
      <c r="AA1" s="205"/>
      <c r="AB1" s="244"/>
    </row>
    <row r="2" spans="2:28" ht="15.75">
      <c r="B2" s="67"/>
      <c r="C2" s="59"/>
      <c r="D2" s="59"/>
      <c r="E2" s="59"/>
      <c r="F2" s="67"/>
      <c r="G2" s="59"/>
      <c r="I2" s="68"/>
      <c r="J2" s="59"/>
      <c r="K2" s="68"/>
      <c r="L2" s="68"/>
      <c r="M2" s="68"/>
      <c r="N2" s="97"/>
      <c r="P2" s="68"/>
      <c r="Q2" s="59"/>
      <c r="R2" s="68"/>
      <c r="S2" s="68"/>
      <c r="T2" s="68"/>
      <c r="U2" s="85"/>
      <c r="W2" s="68"/>
      <c r="X2" s="59"/>
      <c r="Y2" s="68"/>
      <c r="Z2" s="68"/>
      <c r="AA2" s="68"/>
      <c r="AB2" s="232"/>
    </row>
    <row r="3" spans="2:28" s="63" customFormat="1" ht="15.75">
      <c r="B3" s="318" t="s">
        <v>76</v>
      </c>
      <c r="C3" s="374"/>
      <c r="D3" s="374"/>
      <c r="E3" s="374"/>
      <c r="F3" s="312"/>
      <c r="G3" s="313"/>
      <c r="I3" s="318" t="s">
        <v>76</v>
      </c>
      <c r="J3" s="374"/>
      <c r="K3" s="312"/>
      <c r="L3" s="312"/>
      <c r="M3" s="312"/>
      <c r="N3" s="313"/>
      <c r="P3" s="318" t="s">
        <v>76</v>
      </c>
      <c r="Q3" s="374"/>
      <c r="R3" s="312"/>
      <c r="S3" s="312"/>
      <c r="T3" s="312"/>
      <c r="U3" s="313"/>
      <c r="W3" s="318" t="s">
        <v>76</v>
      </c>
      <c r="X3" s="374"/>
      <c r="Y3" s="312"/>
      <c r="Z3" s="312"/>
      <c r="AA3" s="312"/>
      <c r="AB3" s="313"/>
    </row>
    <row r="4" spans="2:28" ht="42" customHeight="1">
      <c r="B4" s="314" t="s">
        <v>23</v>
      </c>
      <c r="C4" s="315" t="s">
        <v>24</v>
      </c>
      <c r="D4" s="315" t="s">
        <v>18</v>
      </c>
      <c r="E4" s="315" t="s">
        <v>48</v>
      </c>
      <c r="F4" s="314" t="s">
        <v>29</v>
      </c>
      <c r="G4" s="315" t="s">
        <v>49</v>
      </c>
      <c r="I4" s="314" t="s">
        <v>23</v>
      </c>
      <c r="J4" s="315" t="s">
        <v>24</v>
      </c>
      <c r="K4" s="314" t="s">
        <v>18</v>
      </c>
      <c r="L4" s="314" t="s">
        <v>48</v>
      </c>
      <c r="M4" s="314" t="s">
        <v>29</v>
      </c>
      <c r="N4" s="315" t="s">
        <v>49</v>
      </c>
      <c r="P4" s="314" t="s">
        <v>23</v>
      </c>
      <c r="Q4" s="315" t="s">
        <v>24</v>
      </c>
      <c r="R4" s="314" t="s">
        <v>18</v>
      </c>
      <c r="S4" s="314" t="s">
        <v>48</v>
      </c>
      <c r="T4" s="314" t="s">
        <v>29</v>
      </c>
      <c r="U4" s="316" t="s">
        <v>49</v>
      </c>
      <c r="W4" s="314" t="s">
        <v>23</v>
      </c>
      <c r="X4" s="315" t="s">
        <v>24</v>
      </c>
      <c r="Y4" s="314" t="s">
        <v>18</v>
      </c>
      <c r="Z4" s="314" t="s">
        <v>48</v>
      </c>
      <c r="AA4" s="314" t="s">
        <v>29</v>
      </c>
      <c r="AB4" s="317" t="s">
        <v>49</v>
      </c>
    </row>
    <row r="5" spans="2:28" s="63" customFormat="1" ht="6" customHeight="1">
      <c r="B5" s="170"/>
      <c r="C5" s="180"/>
      <c r="D5" s="180"/>
      <c r="E5" s="180"/>
      <c r="F5" s="170"/>
      <c r="G5" s="180"/>
      <c r="I5" s="170"/>
      <c r="J5" s="180"/>
      <c r="K5" s="170"/>
      <c r="L5" s="170"/>
      <c r="M5" s="170"/>
      <c r="N5" s="180"/>
      <c r="P5" s="170"/>
      <c r="Q5" s="180"/>
      <c r="R5" s="170"/>
      <c r="S5" s="170"/>
      <c r="T5" s="170"/>
      <c r="U5" s="181"/>
      <c r="W5" s="170"/>
      <c r="X5" s="180"/>
      <c r="Y5" s="170"/>
      <c r="Z5" s="170"/>
      <c r="AA5" s="170"/>
      <c r="AB5" s="235"/>
    </row>
    <row r="6" spans="2:28" ht="21.75" customHeight="1">
      <c r="B6" s="250" t="s">
        <v>45</v>
      </c>
      <c r="C6" s="272">
        <f>COUNTIFS('1. ALL DATA'!$Y$5:$Y$128,"LEADER OF THE COUNCIL",'1. ALL DATA'!$H$5:$H$128,"Fully Achieved")</f>
        <v>1</v>
      </c>
      <c r="D6" s="371">
        <f>C6/C20</f>
        <v>0.05</v>
      </c>
      <c r="E6" s="471">
        <f>D6+D7</f>
        <v>0.65</v>
      </c>
      <c r="F6" s="120">
        <f>C6/C21</f>
        <v>7.6923076923076927E-2</v>
      </c>
      <c r="G6" s="468">
        <f>F6+F7</f>
        <v>1</v>
      </c>
      <c r="I6" s="250" t="s">
        <v>45</v>
      </c>
      <c r="J6" s="272">
        <f>COUNTIFS('1. ALL DATA'!$Y$5:$Y$128,"LEADER OF THE COUNCIL",'1. ALL DATA'!$M$5:$M$128,"Fully Achieved")</f>
        <v>5</v>
      </c>
      <c r="K6" s="120">
        <f>J6/J20</f>
        <v>0.25</v>
      </c>
      <c r="L6" s="486">
        <f>K6+K7</f>
        <v>0.75</v>
      </c>
      <c r="M6" s="120">
        <f>J6/J21</f>
        <v>0.33333333333333331</v>
      </c>
      <c r="N6" s="468">
        <f>M6+M7</f>
        <v>1</v>
      </c>
      <c r="P6" s="250" t="s">
        <v>45</v>
      </c>
      <c r="Q6" s="272">
        <f>COUNTIFS('1. ALL DATA'!$Y$5:$Y$128,"LEADER OF THE COUNCIL",'1. ALL DATA'!$R$5:$R$128,"Fully Achieved")</f>
        <v>0</v>
      </c>
      <c r="R6" s="120">
        <f>Q6/Q20</f>
        <v>0</v>
      </c>
      <c r="S6" s="486">
        <f>R6+R7</f>
        <v>0</v>
      </c>
      <c r="T6" s="120" t="e">
        <f>Q6/Q21</f>
        <v>#DIV/0!</v>
      </c>
      <c r="U6" s="468" t="e">
        <f>T6+T7</f>
        <v>#DIV/0!</v>
      </c>
      <c r="W6" s="250" t="s">
        <v>45</v>
      </c>
      <c r="X6" s="272">
        <f>COUNTIFS('1. ALL DATA'!$Y$5:$Y$128,"LEADER OF THE COUNCIL",'1. ALL DATA'!$V$5:$V$128,"Fully Achieved")</f>
        <v>0</v>
      </c>
      <c r="Y6" s="120">
        <f>X6/$X$20</f>
        <v>0</v>
      </c>
      <c r="Z6" s="486">
        <f>Y6+Y7</f>
        <v>0</v>
      </c>
      <c r="AA6" s="120" t="e">
        <f>X6/$X$21</f>
        <v>#DIV/0!</v>
      </c>
      <c r="AB6" s="468" t="e">
        <f>AA6+AA7</f>
        <v>#DIV/0!</v>
      </c>
    </row>
    <row r="7" spans="2:28" ht="18.75" customHeight="1">
      <c r="B7" s="250" t="s">
        <v>41</v>
      </c>
      <c r="C7" s="272">
        <f>COUNTIFS('1. ALL DATA'!$Y$5:$Y$128,"LEADER OF THE COUNCIL",'1. ALL DATA'!$H$5:$H$128,"On TRACK TO BE ACHIEVED")</f>
        <v>12</v>
      </c>
      <c r="D7" s="371">
        <f>C7/C20</f>
        <v>0.6</v>
      </c>
      <c r="E7" s="471"/>
      <c r="F7" s="120">
        <f>C7/C21</f>
        <v>0.92307692307692313</v>
      </c>
      <c r="G7" s="468"/>
      <c r="I7" s="250" t="s">
        <v>41</v>
      </c>
      <c r="J7" s="272">
        <f>COUNTIFS('1. ALL DATA'!$Y$5:$Y$128,"LEADER OF THE COUNCIL",'1. ALL DATA'!$M$5:$M$128,"On TRACK TO BE ACHIEVED")</f>
        <v>10</v>
      </c>
      <c r="K7" s="120">
        <f>J7/J20</f>
        <v>0.5</v>
      </c>
      <c r="L7" s="486"/>
      <c r="M7" s="120">
        <f>J7/J21</f>
        <v>0.66666666666666663</v>
      </c>
      <c r="N7" s="468"/>
      <c r="P7" s="250" t="s">
        <v>41</v>
      </c>
      <c r="Q7" s="272">
        <f>COUNTIFS('1. ALL DATA'!$Y$5:$Y$128,"LEADER OF THE COUNCIL",'1. ALL DATA'!$R$5:$R$128,"On TRACK TO BE ACHIEVED")</f>
        <v>0</v>
      </c>
      <c r="R7" s="120">
        <f>Q7/Q20</f>
        <v>0</v>
      </c>
      <c r="S7" s="486"/>
      <c r="T7" s="120" t="e">
        <f>Q7/Q21</f>
        <v>#DIV/0!</v>
      </c>
      <c r="U7" s="468"/>
      <c r="W7" s="250" t="s">
        <v>82</v>
      </c>
      <c r="X7" s="272">
        <f>COUNTIFS('1. ALL DATA'!$Y$5:$Y$128,"LEADER OF THE COUNCIL",'1. ALL DATA'!$V$5:$V$128,"Numerical Outturn Within 5% Tolerance")</f>
        <v>0</v>
      </c>
      <c r="Y7" s="139">
        <f>X7/$X$20</f>
        <v>0</v>
      </c>
      <c r="Z7" s="486"/>
      <c r="AA7" s="139" t="e">
        <f t="shared" ref="AA7:AA14" si="0">X7/$X$21</f>
        <v>#DIV/0!</v>
      </c>
      <c r="AB7" s="468"/>
    </row>
    <row r="8" spans="2:28" s="63" customFormat="1" ht="6" customHeight="1">
      <c r="B8" s="170"/>
      <c r="C8" s="268"/>
      <c r="D8" s="254"/>
      <c r="E8" s="254"/>
      <c r="F8" s="171"/>
      <c r="G8" s="172"/>
      <c r="I8" s="170"/>
      <c r="J8" s="268"/>
      <c r="K8" s="171"/>
      <c r="L8" s="171"/>
      <c r="M8" s="171"/>
      <c r="N8" s="172"/>
      <c r="P8" s="170"/>
      <c r="Q8" s="268"/>
      <c r="R8" s="171"/>
      <c r="S8" s="171"/>
      <c r="T8" s="171"/>
      <c r="U8" s="172"/>
      <c r="W8" s="173"/>
      <c r="X8" s="268"/>
      <c r="Y8" s="319"/>
      <c r="Z8" s="171"/>
      <c r="AA8" s="319"/>
      <c r="AB8" s="172"/>
    </row>
    <row r="9" spans="2:28" ht="21" customHeight="1">
      <c r="B9" s="469" t="s">
        <v>26</v>
      </c>
      <c r="C9" s="491">
        <f>COUNTIFS('1. ALL DATA'!$Y$5:$Y$128,"LEADER OF THE COUNCIL",'1. ALL DATA'!$H$5:$H$128,"In danger of falling behind target")</f>
        <v>0</v>
      </c>
      <c r="D9" s="471">
        <f>C9/C20</f>
        <v>0</v>
      </c>
      <c r="E9" s="471">
        <f>D9</f>
        <v>0</v>
      </c>
      <c r="F9" s="486">
        <f>C9/C21</f>
        <v>0</v>
      </c>
      <c r="G9" s="473">
        <f>F9</f>
        <v>0</v>
      </c>
      <c r="I9" s="469" t="s">
        <v>26</v>
      </c>
      <c r="J9" s="491">
        <f>COUNTIFS('1. ALL DATA'!$Y$5:$Y$128,"LEADER OF THE COUNCIL",'1. ALL DATA'!$M$5:$M$128,"In danger of falling behind target")</f>
        <v>0</v>
      </c>
      <c r="K9" s="486">
        <f>J9/J20</f>
        <v>0</v>
      </c>
      <c r="L9" s="486">
        <f>K9</f>
        <v>0</v>
      </c>
      <c r="M9" s="486">
        <f>J9/J21</f>
        <v>0</v>
      </c>
      <c r="N9" s="473">
        <f>M9</f>
        <v>0</v>
      </c>
      <c r="P9" s="469" t="s">
        <v>26</v>
      </c>
      <c r="Q9" s="491">
        <f>COUNTIFS('1. ALL DATA'!$Y$5:$Y$128,"LEADER OF THE COUNCIL",'1. ALL DATA'!$R$5:$R$128,"In danger of falling behind target")</f>
        <v>0</v>
      </c>
      <c r="R9" s="486">
        <f>Q9/Q20</f>
        <v>0</v>
      </c>
      <c r="S9" s="486">
        <f>R9</f>
        <v>0</v>
      </c>
      <c r="T9" s="486" t="e">
        <f>Q9/Q21</f>
        <v>#DIV/0!</v>
      </c>
      <c r="U9" s="473" t="e">
        <f>T9</f>
        <v>#DIV/0!</v>
      </c>
      <c r="W9" s="252" t="s">
        <v>83</v>
      </c>
      <c r="X9" s="375">
        <f>COUNTIFS('1. ALL DATA'!$Y$5:$Y$128,"LEADER OF THE COUNCIL",'1. ALL DATA'!$V$5:$V$128,"In danger of falling behind target")</f>
        <v>0</v>
      </c>
      <c r="Y9" s="139">
        <f t="shared" ref="Y9:Y19" si="1">X9/$X$20</f>
        <v>0</v>
      </c>
      <c r="Z9" s="487">
        <f>SUM(Y9:Y11)</f>
        <v>0</v>
      </c>
      <c r="AA9" s="139" t="e">
        <f t="shared" si="0"/>
        <v>#DIV/0!</v>
      </c>
      <c r="AB9" s="473" t="e">
        <f>SUM(AA9:AA11)</f>
        <v>#DIV/0!</v>
      </c>
    </row>
    <row r="10" spans="2:28" ht="20.25" customHeight="1">
      <c r="B10" s="469"/>
      <c r="C10" s="491"/>
      <c r="D10" s="471"/>
      <c r="E10" s="471"/>
      <c r="F10" s="486"/>
      <c r="G10" s="473"/>
      <c r="I10" s="469"/>
      <c r="J10" s="491"/>
      <c r="K10" s="486"/>
      <c r="L10" s="486"/>
      <c r="M10" s="486"/>
      <c r="N10" s="473"/>
      <c r="P10" s="469"/>
      <c r="Q10" s="491"/>
      <c r="R10" s="486"/>
      <c r="S10" s="486"/>
      <c r="T10" s="486"/>
      <c r="U10" s="473"/>
      <c r="W10" s="252" t="s">
        <v>84</v>
      </c>
      <c r="X10" s="375">
        <f>COUNTIFS('1. ALL DATA'!$Y$5:$Y$128,"LEADER OF THE COUNCIL",'1. ALL DATA'!$V$5:$V$128,"Target Partially Met")</f>
        <v>0</v>
      </c>
      <c r="Y10" s="139">
        <f t="shared" si="1"/>
        <v>0</v>
      </c>
      <c r="Z10" s="488"/>
      <c r="AA10" s="139" t="e">
        <f t="shared" si="0"/>
        <v>#DIV/0!</v>
      </c>
      <c r="AB10" s="473"/>
    </row>
    <row r="11" spans="2:28" ht="15.75" customHeight="1">
      <c r="B11" s="469"/>
      <c r="C11" s="491"/>
      <c r="D11" s="471"/>
      <c r="E11" s="471"/>
      <c r="F11" s="486"/>
      <c r="G11" s="473"/>
      <c r="I11" s="469"/>
      <c r="J11" s="491"/>
      <c r="K11" s="486"/>
      <c r="L11" s="486"/>
      <c r="M11" s="486"/>
      <c r="N11" s="473"/>
      <c r="P11" s="469"/>
      <c r="Q11" s="491"/>
      <c r="R11" s="486"/>
      <c r="S11" s="486"/>
      <c r="T11" s="486"/>
      <c r="U11" s="473"/>
      <c r="W11" s="252" t="s">
        <v>86</v>
      </c>
      <c r="X11" s="375">
        <f>COUNTIFS('1. ALL DATA'!$Y$5:$Y$128,"LEADER OF THE COUNCIL",'1. ALL DATA'!$V$5:$V$128,"Completion Date Within Reasonable Tolerance")</f>
        <v>0</v>
      </c>
      <c r="Y11" s="139">
        <f t="shared" si="1"/>
        <v>0</v>
      </c>
      <c r="Z11" s="489"/>
      <c r="AA11" s="139" t="e">
        <f t="shared" si="0"/>
        <v>#DIV/0!</v>
      </c>
      <c r="AB11" s="473"/>
    </row>
    <row r="12" spans="2:28" s="63" customFormat="1" ht="6" customHeight="1">
      <c r="B12" s="170"/>
      <c r="C12" s="180"/>
      <c r="D12" s="254"/>
      <c r="E12" s="254"/>
      <c r="F12" s="171"/>
      <c r="G12" s="172"/>
      <c r="I12" s="170"/>
      <c r="J12" s="180"/>
      <c r="K12" s="171"/>
      <c r="L12" s="171"/>
      <c r="M12" s="171"/>
      <c r="N12" s="172"/>
      <c r="P12" s="170"/>
      <c r="Q12" s="180"/>
      <c r="R12" s="171"/>
      <c r="S12" s="171"/>
      <c r="T12" s="171"/>
      <c r="U12" s="172"/>
      <c r="W12" s="173"/>
      <c r="X12" s="180"/>
      <c r="Y12" s="319"/>
      <c r="Z12" s="171"/>
      <c r="AA12" s="319"/>
      <c r="AB12" s="172"/>
    </row>
    <row r="13" spans="2:28" ht="20.25" customHeight="1">
      <c r="B13" s="251" t="s">
        <v>42</v>
      </c>
      <c r="C13" s="272">
        <f>COUNTIFS('1. ALL DATA'!$Y$5:$Y$128,"LEADER OF THE COUNCIL",'1. ALL DATA'!$H$5:$H$128,"Completed behind schedule")</f>
        <v>0</v>
      </c>
      <c r="D13" s="371">
        <f>C13/C20</f>
        <v>0</v>
      </c>
      <c r="E13" s="471">
        <f>D13+D14</f>
        <v>0</v>
      </c>
      <c r="F13" s="120">
        <f>C13/C21</f>
        <v>0</v>
      </c>
      <c r="G13" s="490">
        <f>F13+F14</f>
        <v>0</v>
      </c>
      <c r="I13" s="251" t="s">
        <v>42</v>
      </c>
      <c r="J13" s="272">
        <f>COUNTIFS('1. ALL DATA'!$Y$5:$Y$128,"LEADER OF THE COUNCIL",'1. ALL DATA'!$M$5:$M$128,"Completed behind schedule")</f>
        <v>0</v>
      </c>
      <c r="K13" s="120">
        <f>J13/J20</f>
        <v>0</v>
      </c>
      <c r="L13" s="486">
        <f>K13+K14</f>
        <v>0</v>
      </c>
      <c r="M13" s="120">
        <f>J13/J21</f>
        <v>0</v>
      </c>
      <c r="N13" s="490">
        <f>M13+M14</f>
        <v>0</v>
      </c>
      <c r="P13" s="251" t="s">
        <v>42</v>
      </c>
      <c r="Q13" s="272">
        <f>COUNTIFS('1. ALL DATA'!$Y$5:$Y$128,"LEADER OF THE COUNCIL",'1. ALL DATA'!$R$5:$R$128,"Completed behind schedule")</f>
        <v>0</v>
      </c>
      <c r="R13" s="120">
        <f>Q13/Q20</f>
        <v>0</v>
      </c>
      <c r="S13" s="486">
        <f>R13+R14</f>
        <v>0</v>
      </c>
      <c r="T13" s="120" t="e">
        <f>Q13/Q21</f>
        <v>#DIV/0!</v>
      </c>
      <c r="U13" s="490" t="e">
        <f>T13+T14</f>
        <v>#DIV/0!</v>
      </c>
      <c r="W13" s="251" t="s">
        <v>85</v>
      </c>
      <c r="X13" s="272">
        <f>COUNTIFS('1. ALL DATA'!$Y$5:$Y$128,"LEADER OF THE COUNCIL",'1. ALL DATA'!$V$5:$V$128,"Completed Significantly After Target Deadline")</f>
        <v>0</v>
      </c>
      <c r="Y13" s="139">
        <f t="shared" si="1"/>
        <v>0</v>
      </c>
      <c r="Z13" s="486">
        <f>Y13+Y14</f>
        <v>0</v>
      </c>
      <c r="AA13" s="139" t="e">
        <f t="shared" si="0"/>
        <v>#DIV/0!</v>
      </c>
      <c r="AB13" s="490" t="e">
        <f>AA13+AA14</f>
        <v>#DIV/0!</v>
      </c>
    </row>
    <row r="14" spans="2:28" ht="20.25" customHeight="1">
      <c r="B14" s="251" t="s">
        <v>27</v>
      </c>
      <c r="C14" s="272">
        <f>COUNTIFS('1. ALL DATA'!$Y$5:$Y$128,"LEADER OF THE COUNCIL",'1. ALL DATA'!$H$5:$H$128,"Off target")</f>
        <v>0</v>
      </c>
      <c r="D14" s="371">
        <f>C14/C20</f>
        <v>0</v>
      </c>
      <c r="E14" s="471"/>
      <c r="F14" s="120">
        <f>C14/C21</f>
        <v>0</v>
      </c>
      <c r="G14" s="490"/>
      <c r="I14" s="251" t="s">
        <v>27</v>
      </c>
      <c r="J14" s="272">
        <f>COUNTIFS('1. ALL DATA'!$Y$5:$Y$128,"LEADER OF THE COUNCIL",'1. ALL DATA'!$M$5:$M$128,"Off target")</f>
        <v>0</v>
      </c>
      <c r="K14" s="120">
        <f>J14/J20</f>
        <v>0</v>
      </c>
      <c r="L14" s="486"/>
      <c r="M14" s="120">
        <f>J14/J21</f>
        <v>0</v>
      </c>
      <c r="N14" s="490"/>
      <c r="P14" s="251" t="s">
        <v>27</v>
      </c>
      <c r="Q14" s="272">
        <f>COUNTIFS('1. ALL DATA'!$Y$5:$Y$128,"LEADER OF THE COUNCIL",'1. ALL DATA'!$R$5:$R$128,"Off target")</f>
        <v>0</v>
      </c>
      <c r="R14" s="120">
        <f>Q14/Q20</f>
        <v>0</v>
      </c>
      <c r="S14" s="486"/>
      <c r="T14" s="120" t="e">
        <f>Q14/Q21</f>
        <v>#DIV/0!</v>
      </c>
      <c r="U14" s="490"/>
      <c r="W14" s="251" t="s">
        <v>27</v>
      </c>
      <c r="X14" s="272">
        <f>COUNTIFS('1. ALL DATA'!$Y$5:$Y$128,"LEADER OF THE COUNCIL",'1. ALL DATA'!$V$5:$V$128,"Off target")</f>
        <v>0</v>
      </c>
      <c r="Y14" s="139">
        <f t="shared" si="1"/>
        <v>0</v>
      </c>
      <c r="Z14" s="486"/>
      <c r="AA14" s="139" t="e">
        <f t="shared" si="0"/>
        <v>#DIV/0!</v>
      </c>
      <c r="AB14" s="490"/>
    </row>
    <row r="15" spans="2:28" s="63" customFormat="1" ht="6.75" customHeight="1">
      <c r="B15" s="170"/>
      <c r="C15" s="268"/>
      <c r="D15" s="254"/>
      <c r="E15" s="254"/>
      <c r="F15" s="171"/>
      <c r="G15" s="175"/>
      <c r="I15" s="170"/>
      <c r="J15" s="268"/>
      <c r="K15" s="171"/>
      <c r="L15" s="171"/>
      <c r="M15" s="171"/>
      <c r="N15" s="175"/>
      <c r="P15" s="170"/>
      <c r="Q15" s="268"/>
      <c r="R15" s="171"/>
      <c r="S15" s="171"/>
      <c r="T15" s="171"/>
      <c r="U15" s="175"/>
      <c r="W15" s="321"/>
      <c r="X15" s="268"/>
      <c r="Y15" s="319"/>
      <c r="Z15" s="176"/>
      <c r="AA15" s="177"/>
      <c r="AB15" s="236"/>
    </row>
    <row r="16" spans="2:28" ht="15" customHeight="1">
      <c r="B16" s="48" t="s">
        <v>1</v>
      </c>
      <c r="C16" s="272">
        <f>COUNTIFS('1. ALL DATA'!$Y$5:$Y$128,"LEADER OF THE COUNCIL",'1. ALL DATA'!$H$5:$H$128,"Not yet due")</f>
        <v>7</v>
      </c>
      <c r="D16" s="255">
        <f>C16/C20</f>
        <v>0.35</v>
      </c>
      <c r="E16" s="255">
        <f>D16</f>
        <v>0.35</v>
      </c>
      <c r="F16" s="76"/>
      <c r="G16" s="47"/>
      <c r="I16" s="48" t="s">
        <v>1</v>
      </c>
      <c r="J16" s="272">
        <f>COUNTIFS('1. ALL DATA'!$Y$5:$Y$128,"LEADER OF THE COUNCIL",'1. ALL DATA'!$M$5:$M$128,"Not yet due")</f>
        <v>5</v>
      </c>
      <c r="K16" s="75">
        <f>J16/J20</f>
        <v>0.25</v>
      </c>
      <c r="L16" s="75">
        <f>K16</f>
        <v>0.25</v>
      </c>
      <c r="M16" s="76"/>
      <c r="N16" s="47"/>
      <c r="P16" s="48" t="s">
        <v>1</v>
      </c>
      <c r="Q16" s="272">
        <f>COUNTIFS('1. ALL DATA'!$Y$5:$Y$128,"LEADER OF THE COUNCIL",'1. ALL DATA'!$R$5:$R$128,"Not yet due")</f>
        <v>0</v>
      </c>
      <c r="R16" s="75">
        <f>Q16/Q20</f>
        <v>0</v>
      </c>
      <c r="S16" s="75">
        <f>R16</f>
        <v>0</v>
      </c>
      <c r="T16" s="76"/>
      <c r="U16" s="93"/>
      <c r="W16" s="62" t="s">
        <v>1</v>
      </c>
      <c r="X16" s="272">
        <f>COUNTIFS('1. ALL DATA'!$Y$5:$Y$128,"LEADER OF THE COUNCIL",'1. ALL DATA'!$V$5:$V$128,"Not yet due")</f>
        <v>0</v>
      </c>
      <c r="Y16" s="139">
        <f t="shared" si="1"/>
        <v>0</v>
      </c>
      <c r="Z16" s="75">
        <f>Y16</f>
        <v>0</v>
      </c>
      <c r="AA16" s="76"/>
      <c r="AB16" s="238"/>
    </row>
    <row r="17" spans="2:28" ht="15" customHeight="1">
      <c r="B17" s="48" t="s">
        <v>46</v>
      </c>
      <c r="C17" s="272">
        <f>COUNTIFS('1. ALL DATA'!$Y$5:$Y$128,"LEADER OF THE COUNCIL",'1. ALL DATA'!$H$5:$H$128,"Update not provided")</f>
        <v>0</v>
      </c>
      <c r="D17" s="255">
        <f>C17/C20</f>
        <v>0</v>
      </c>
      <c r="E17" s="255">
        <f>D17</f>
        <v>0</v>
      </c>
      <c r="F17" s="76"/>
      <c r="G17" s="98"/>
      <c r="I17" s="48" t="s">
        <v>46</v>
      </c>
      <c r="J17" s="272">
        <f>COUNTIFS('1. ALL DATA'!$Y$5:$Y$128,"LEADER OF THE COUNCIL",'1. ALL DATA'!$M$5:$M$128,"Update not provided")</f>
        <v>0</v>
      </c>
      <c r="K17" s="75">
        <f>J17/J20</f>
        <v>0</v>
      </c>
      <c r="L17" s="75">
        <f>K17</f>
        <v>0</v>
      </c>
      <c r="M17" s="76"/>
      <c r="N17" s="98"/>
      <c r="P17" s="48" t="s">
        <v>46</v>
      </c>
      <c r="Q17" s="272">
        <f>COUNTIFS('1. ALL DATA'!$Y$5:$Y$128,"LEADER OF THE COUNCIL",'1. ALL DATA'!$R$5:$R$128,"Update not provided")</f>
        <v>20</v>
      </c>
      <c r="R17" s="75">
        <f>Q17/Q20</f>
        <v>1</v>
      </c>
      <c r="S17" s="75">
        <f>R17</f>
        <v>1</v>
      </c>
      <c r="T17" s="76"/>
      <c r="U17" s="94"/>
      <c r="W17" s="64" t="s">
        <v>46</v>
      </c>
      <c r="X17" s="272">
        <f>COUNTIFS('1. ALL DATA'!$Y$5:$Y$128,"LEADER OF THE COUNCIL",'1. ALL DATA'!$V$5:$V$128,"Update not provided")</f>
        <v>20</v>
      </c>
      <c r="Y17" s="139">
        <f t="shared" si="1"/>
        <v>1</v>
      </c>
      <c r="Z17" s="75">
        <f>Y17</f>
        <v>1</v>
      </c>
      <c r="AA17" s="76"/>
    </row>
    <row r="18" spans="2:28" ht="15.75" customHeight="1">
      <c r="B18" s="49" t="s">
        <v>22</v>
      </c>
      <c r="C18" s="272">
        <f>COUNTIFS('1. ALL DATA'!$Y$5:$Y$128,"LEADER OF THE COUNCIL",'1. ALL DATA'!$H$5:$H$128,"Deferred")</f>
        <v>0</v>
      </c>
      <c r="D18" s="256">
        <f>C18/C20</f>
        <v>0</v>
      </c>
      <c r="E18" s="256">
        <f>D18</f>
        <v>0</v>
      </c>
      <c r="F18" s="77"/>
      <c r="G18" s="47"/>
      <c r="I18" s="49" t="s">
        <v>22</v>
      </c>
      <c r="J18" s="272">
        <f>COUNTIFS('1. ALL DATA'!$Y$5:$Y$128,"LEADER OF THE COUNCIL",'1. ALL DATA'!$M$5:$M$128,"Deferred")</f>
        <v>0</v>
      </c>
      <c r="K18" s="78">
        <f>J18/J20</f>
        <v>0</v>
      </c>
      <c r="L18" s="78">
        <f>K18</f>
        <v>0</v>
      </c>
      <c r="M18" s="77"/>
      <c r="N18" s="47"/>
      <c r="P18" s="49" t="s">
        <v>22</v>
      </c>
      <c r="Q18" s="272">
        <f>COUNTIFS('1. ALL DATA'!$Y$5:$Y$128,"LEADER OF THE COUNCIL",'1. ALL DATA'!$R$5:$R$128,"Deferred")</f>
        <v>0</v>
      </c>
      <c r="R18" s="78">
        <f>Q18/Q20</f>
        <v>0</v>
      </c>
      <c r="S18" s="78">
        <f>R18</f>
        <v>0</v>
      </c>
      <c r="T18" s="77"/>
      <c r="U18" s="93"/>
      <c r="W18" s="49" t="s">
        <v>22</v>
      </c>
      <c r="X18" s="272">
        <f>COUNTIFS('1. ALL DATA'!$Y$5:$Y$128,"LEADER OF THE COUNCIL",'1. ALL DATA'!$V$5:$V$128,"Deferred")</f>
        <v>0</v>
      </c>
      <c r="Y18" s="139">
        <f t="shared" si="1"/>
        <v>0</v>
      </c>
      <c r="Z18" s="78">
        <f>Y18</f>
        <v>0</v>
      </c>
      <c r="AA18" s="77"/>
      <c r="AB18" s="238"/>
    </row>
    <row r="19" spans="2:28" ht="15.75" customHeight="1">
      <c r="B19" s="49" t="s">
        <v>28</v>
      </c>
      <c r="C19" s="272">
        <f>COUNTIFS('1. ALL DATA'!$Y$5:$Y$128,"LEADER OF THE COUNCIL",'1. ALL DATA'!$H$5:$H$128,"Deleted")</f>
        <v>0</v>
      </c>
      <c r="D19" s="256">
        <f>C19/C20</f>
        <v>0</v>
      </c>
      <c r="E19" s="256">
        <f>D19</f>
        <v>0</v>
      </c>
      <c r="F19" s="77"/>
      <c r="G19" s="91" t="s">
        <v>62</v>
      </c>
      <c r="I19" s="49" t="s">
        <v>28</v>
      </c>
      <c r="J19" s="272">
        <f>COUNTIFS('1. ALL DATA'!$Y$5:$Y$128,"LEADER OF THE COUNCIL",'1. ALL DATA'!$M$5:$M$128,"Deleted")</f>
        <v>0</v>
      </c>
      <c r="K19" s="78">
        <f>J19/J20</f>
        <v>0</v>
      </c>
      <c r="L19" s="78">
        <f>K19</f>
        <v>0</v>
      </c>
      <c r="M19" s="77"/>
      <c r="N19" s="91" t="s">
        <v>62</v>
      </c>
      <c r="P19" s="49" t="s">
        <v>28</v>
      </c>
      <c r="Q19" s="272">
        <f>COUNTIFS('1. ALL DATA'!$Y$5:$Y$128,"LEADER OF THE COUNCIL",'1. ALL DATA'!$R$5:$R$128,"Deleted")</f>
        <v>0</v>
      </c>
      <c r="R19" s="78">
        <f>Q19/Q20</f>
        <v>0</v>
      </c>
      <c r="S19" s="78">
        <f>R19</f>
        <v>0</v>
      </c>
      <c r="T19" s="77"/>
      <c r="U19" s="91" t="s">
        <v>62</v>
      </c>
      <c r="W19" s="49" t="s">
        <v>28</v>
      </c>
      <c r="X19" s="272">
        <f>COUNTIFS('1. ALL DATA'!$Y$5:$Y$128,"LEADER OF THE COUNCIL",'1. ALL DATA'!$V$5:$V$128,"Deleted")</f>
        <v>0</v>
      </c>
      <c r="Y19" s="139">
        <f t="shared" si="1"/>
        <v>0</v>
      </c>
      <c r="Z19" s="78">
        <f>Y19</f>
        <v>0</v>
      </c>
      <c r="AA19" s="77"/>
      <c r="AB19" s="91" t="s">
        <v>62</v>
      </c>
    </row>
    <row r="20" spans="2:28" ht="15.75" customHeight="1">
      <c r="B20" s="50" t="s">
        <v>30</v>
      </c>
      <c r="C20" s="274">
        <f>SUM(C6:C19)</f>
        <v>20</v>
      </c>
      <c r="D20" s="46"/>
      <c r="E20" s="46"/>
      <c r="F20" s="52"/>
      <c r="G20" s="47"/>
      <c r="I20" s="50" t="s">
        <v>30</v>
      </c>
      <c r="J20" s="274">
        <f>SUM(J6:J19)</f>
        <v>20</v>
      </c>
      <c r="K20" s="77"/>
      <c r="L20" s="77"/>
      <c r="M20" s="52"/>
      <c r="N20" s="47"/>
      <c r="P20" s="50" t="s">
        <v>30</v>
      </c>
      <c r="Q20" s="274">
        <f>SUM(Q6:Q19)</f>
        <v>20</v>
      </c>
      <c r="R20" s="77"/>
      <c r="S20" s="77"/>
      <c r="T20" s="52"/>
      <c r="U20" s="93"/>
      <c r="W20" s="50" t="s">
        <v>30</v>
      </c>
      <c r="X20" s="274">
        <f>SUM(X6:X19)</f>
        <v>20</v>
      </c>
      <c r="Y20" s="77"/>
      <c r="Z20" s="77"/>
      <c r="AA20" s="52"/>
      <c r="AB20" s="238"/>
    </row>
    <row r="21" spans="2:28" ht="15.75" customHeight="1">
      <c r="B21" s="50" t="s">
        <v>31</v>
      </c>
      <c r="C21" s="274">
        <f>C20-C19-C18-C17-C16</f>
        <v>13</v>
      </c>
      <c r="D21" s="47"/>
      <c r="E21" s="47"/>
      <c r="F21" s="52"/>
      <c r="G21" s="47"/>
      <c r="I21" s="50" t="s">
        <v>31</v>
      </c>
      <c r="J21" s="274">
        <f>J20-J19-J18-J17-J16</f>
        <v>15</v>
      </c>
      <c r="K21" s="52"/>
      <c r="L21" s="52"/>
      <c r="M21" s="52"/>
      <c r="N21" s="47"/>
      <c r="P21" s="50" t="s">
        <v>31</v>
      </c>
      <c r="Q21" s="274">
        <f>Q20-Q19-Q18-Q17-Q16</f>
        <v>0</v>
      </c>
      <c r="R21" s="52"/>
      <c r="S21" s="52"/>
      <c r="T21" s="52"/>
      <c r="U21" s="93"/>
      <c r="W21" s="50" t="s">
        <v>31</v>
      </c>
      <c r="X21" s="274">
        <f>X20-X19-X18-X17-X16</f>
        <v>0</v>
      </c>
      <c r="Y21" s="52"/>
      <c r="Z21" s="52"/>
      <c r="AA21" s="52"/>
      <c r="AB21" s="238"/>
    </row>
    <row r="22" spans="2:28" ht="15.75" customHeight="1">
      <c r="W22" s="65"/>
      <c r="Y22" s="63"/>
      <c r="Z22" s="63"/>
      <c r="AA22" s="52"/>
      <c r="AB22" s="238"/>
    </row>
    <row r="23" spans="2:28" ht="15.75" customHeight="1"/>
    <row r="24" spans="2:28" s="63" customFormat="1" ht="15.75" customHeight="1">
      <c r="B24" s="65"/>
      <c r="C24" s="1"/>
      <c r="D24" s="1"/>
      <c r="E24" s="1"/>
      <c r="F24" s="52"/>
      <c r="G24" s="1"/>
      <c r="I24" s="65"/>
      <c r="J24" s="1"/>
      <c r="M24" s="52"/>
      <c r="N24" s="1"/>
      <c r="P24" s="65"/>
      <c r="Q24" s="1"/>
      <c r="T24" s="52"/>
      <c r="U24" s="90"/>
      <c r="X24" s="1"/>
      <c r="AB24" s="238"/>
    </row>
    <row r="25" spans="2:28" ht="15" customHeight="1">
      <c r="AA25" s="83"/>
    </row>
    <row r="26" spans="2:28" s="63" customFormat="1" ht="15.75">
      <c r="B26" s="318" t="s">
        <v>91</v>
      </c>
      <c r="C26" s="374"/>
      <c r="D26" s="374"/>
      <c r="E26" s="374"/>
      <c r="F26" s="312"/>
      <c r="G26" s="313"/>
      <c r="I26" s="318" t="s">
        <v>91</v>
      </c>
      <c r="J26" s="374"/>
      <c r="K26" s="312"/>
      <c r="L26" s="312"/>
      <c r="M26" s="312"/>
      <c r="N26" s="313"/>
      <c r="P26" s="318" t="s">
        <v>91</v>
      </c>
      <c r="Q26" s="374"/>
      <c r="R26" s="312"/>
      <c r="S26" s="312"/>
      <c r="T26" s="312"/>
      <c r="U26" s="313"/>
      <c r="W26" s="318" t="s">
        <v>91</v>
      </c>
      <c r="X26" s="374"/>
      <c r="Y26" s="312"/>
      <c r="Z26" s="312"/>
      <c r="AA26" s="312"/>
      <c r="AB26" s="313"/>
    </row>
    <row r="27" spans="2:28" ht="42" customHeight="1">
      <c r="B27" s="314" t="s">
        <v>23</v>
      </c>
      <c r="C27" s="315" t="s">
        <v>24</v>
      </c>
      <c r="D27" s="315" t="s">
        <v>18</v>
      </c>
      <c r="E27" s="315" t="s">
        <v>48</v>
      </c>
      <c r="F27" s="314" t="s">
        <v>29</v>
      </c>
      <c r="G27" s="315" t="s">
        <v>49</v>
      </c>
      <c r="I27" s="314" t="s">
        <v>23</v>
      </c>
      <c r="J27" s="315" t="s">
        <v>24</v>
      </c>
      <c r="K27" s="314" t="s">
        <v>18</v>
      </c>
      <c r="L27" s="314" t="s">
        <v>48</v>
      </c>
      <c r="M27" s="314" t="s">
        <v>29</v>
      </c>
      <c r="N27" s="315" t="s">
        <v>49</v>
      </c>
      <c r="P27" s="314" t="s">
        <v>23</v>
      </c>
      <c r="Q27" s="315" t="s">
        <v>24</v>
      </c>
      <c r="R27" s="314" t="s">
        <v>18</v>
      </c>
      <c r="S27" s="314" t="s">
        <v>48</v>
      </c>
      <c r="T27" s="314" t="s">
        <v>29</v>
      </c>
      <c r="U27" s="316" t="s">
        <v>49</v>
      </c>
      <c r="W27" s="314" t="s">
        <v>23</v>
      </c>
      <c r="X27" s="315" t="s">
        <v>24</v>
      </c>
      <c r="Y27" s="314" t="s">
        <v>18</v>
      </c>
      <c r="Z27" s="314" t="s">
        <v>48</v>
      </c>
      <c r="AA27" s="314" t="s">
        <v>29</v>
      </c>
      <c r="AB27" s="317" t="s">
        <v>49</v>
      </c>
    </row>
    <row r="28" spans="2:28" s="63" customFormat="1" ht="6" customHeight="1">
      <c r="B28" s="170"/>
      <c r="C28" s="180"/>
      <c r="D28" s="180"/>
      <c r="E28" s="180"/>
      <c r="F28" s="170"/>
      <c r="G28" s="180"/>
      <c r="I28" s="170"/>
      <c r="J28" s="180"/>
      <c r="K28" s="170"/>
      <c r="L28" s="170"/>
      <c r="M28" s="170"/>
      <c r="N28" s="180"/>
      <c r="P28" s="170"/>
      <c r="Q28" s="180"/>
      <c r="R28" s="170"/>
      <c r="S28" s="170"/>
      <c r="T28" s="170"/>
      <c r="U28" s="181"/>
      <c r="W28" s="170"/>
      <c r="X28" s="180"/>
      <c r="Y28" s="170"/>
      <c r="Z28" s="170"/>
      <c r="AA28" s="170"/>
      <c r="AB28" s="235"/>
    </row>
    <row r="29" spans="2:28" ht="21.75" customHeight="1">
      <c r="B29" s="250" t="s">
        <v>45</v>
      </c>
      <c r="C29" s="260">
        <f>COUNTIFS('1. ALL DATA'!$Y$5:$Y$128,"CULTURAL SERVICES",'1. ALL DATA'!$H$5:$H$128,"Fully Achieved")</f>
        <v>3</v>
      </c>
      <c r="D29" s="371">
        <f>C29/C43</f>
        <v>0.15</v>
      </c>
      <c r="E29" s="471">
        <f>D29+D30</f>
        <v>0.5</v>
      </c>
      <c r="F29" s="120">
        <f>C29/C44</f>
        <v>0.3</v>
      </c>
      <c r="G29" s="468">
        <f>F29+F30</f>
        <v>1</v>
      </c>
      <c r="I29" s="250" t="s">
        <v>45</v>
      </c>
      <c r="J29" s="260">
        <f>COUNTIFS('1. ALL DATA'!$Y$5:$Y$128,"CULTURAL SERVICES",'1. ALL DATA'!$M$5:$M$128,"Fully Achieved")</f>
        <v>12</v>
      </c>
      <c r="K29" s="120">
        <f>J29/J43</f>
        <v>0.6</v>
      </c>
      <c r="L29" s="486">
        <f>K29+K30</f>
        <v>0.85</v>
      </c>
      <c r="M29" s="120">
        <f>J29/J44</f>
        <v>0.66666666666666663</v>
      </c>
      <c r="N29" s="468">
        <f>M29+M30</f>
        <v>0.94444444444444442</v>
      </c>
      <c r="P29" s="250" t="s">
        <v>45</v>
      </c>
      <c r="Q29" s="260">
        <f>COUNTIFS('1. ALL DATA'!$Y$5:$Y$128,"CULTURAL SERVICES",'1. ALL DATA'!$R$5:$R$128,"Fully Achieved")</f>
        <v>0</v>
      </c>
      <c r="R29" s="120">
        <f>Q29/Q43</f>
        <v>0</v>
      </c>
      <c r="S29" s="486">
        <f>R29+R30</f>
        <v>0</v>
      </c>
      <c r="T29" s="120" t="e">
        <f>Q29/Q44</f>
        <v>#DIV/0!</v>
      </c>
      <c r="U29" s="468" t="e">
        <f>T29+T30</f>
        <v>#DIV/0!</v>
      </c>
      <c r="W29" s="250" t="s">
        <v>40</v>
      </c>
      <c r="X29" s="260">
        <f>COUNTIFS('1. ALL DATA'!$Y$5:$Y$128,"CULTURAL SERVICES",'1. ALL DATA'!$V$5:$V$128,"Fully Achieved")</f>
        <v>0</v>
      </c>
      <c r="Y29" s="120">
        <f>X29/$X$43</f>
        <v>0</v>
      </c>
      <c r="Z29" s="486">
        <f>Y29+Y30</f>
        <v>0</v>
      </c>
      <c r="AA29" s="120" t="e">
        <f>X29/$X$44</f>
        <v>#DIV/0!</v>
      </c>
      <c r="AB29" s="468" t="e">
        <f>AA29+AA30</f>
        <v>#DIV/0!</v>
      </c>
    </row>
    <row r="30" spans="2:28" ht="18.75" customHeight="1">
      <c r="B30" s="250" t="s">
        <v>41</v>
      </c>
      <c r="C30" s="260">
        <f>COUNTIFS('1. ALL DATA'!$Y$5:$Y$128,"CULTURAL SERVICES",'1. ALL DATA'!$H$5:$H$128,"On track to be achieved")</f>
        <v>7</v>
      </c>
      <c r="D30" s="371">
        <f>C30/C43</f>
        <v>0.35</v>
      </c>
      <c r="E30" s="471"/>
      <c r="F30" s="120">
        <f>C30/C44</f>
        <v>0.7</v>
      </c>
      <c r="G30" s="468"/>
      <c r="I30" s="250" t="s">
        <v>41</v>
      </c>
      <c r="J30" s="260">
        <f>COUNTIFS('1. ALL DATA'!$Y$5:$Y$128,"CULTURAL SERVICES",'1. ALL DATA'!$M$5:$M$128,"On track to be achieved")</f>
        <v>5</v>
      </c>
      <c r="K30" s="120">
        <f>J30/J43</f>
        <v>0.25</v>
      </c>
      <c r="L30" s="486"/>
      <c r="M30" s="120">
        <f>J30/J44</f>
        <v>0.27777777777777779</v>
      </c>
      <c r="N30" s="468"/>
      <c r="P30" s="250" t="s">
        <v>41</v>
      </c>
      <c r="Q30" s="260">
        <f>COUNTIFS('1. ALL DATA'!$Y$5:$Y$128,"CULTURAL SERVICES",'1. ALL DATA'!$R$5:$R$128,"On track to be achieved")</f>
        <v>0</v>
      </c>
      <c r="R30" s="120">
        <f>Q30/Q43</f>
        <v>0</v>
      </c>
      <c r="S30" s="486"/>
      <c r="T30" s="120" t="e">
        <f>Q30/Q44</f>
        <v>#DIV/0!</v>
      </c>
      <c r="U30" s="468"/>
      <c r="W30" s="250" t="s">
        <v>82</v>
      </c>
      <c r="X30" s="260">
        <f>COUNTIFS('1. ALL DATA'!$Y$5:$Y$128,"CULTURAL SERVICES",'1. ALL DATA'!$V$5:$V$128,"Numerical Outturn Within 5% Tolerance")</f>
        <v>0</v>
      </c>
      <c r="Y30" s="120">
        <f>X30/$X$43</f>
        <v>0</v>
      </c>
      <c r="Z30" s="486"/>
      <c r="AA30" s="120" t="e">
        <f>X30/$X$44</f>
        <v>#DIV/0!</v>
      </c>
      <c r="AB30" s="468"/>
    </row>
    <row r="31" spans="2:28" s="63" customFormat="1" ht="6" customHeight="1">
      <c r="B31" s="170"/>
      <c r="C31" s="268"/>
      <c r="D31" s="254"/>
      <c r="E31" s="254"/>
      <c r="F31" s="171"/>
      <c r="G31" s="172"/>
      <c r="I31" s="170"/>
      <c r="J31" s="268"/>
      <c r="K31" s="171"/>
      <c r="L31" s="171"/>
      <c r="M31" s="171"/>
      <c r="N31" s="172"/>
      <c r="P31" s="170"/>
      <c r="Q31" s="268"/>
      <c r="R31" s="171"/>
      <c r="S31" s="171"/>
      <c r="T31" s="171"/>
      <c r="U31" s="172"/>
      <c r="W31" s="173"/>
      <c r="X31" s="268"/>
      <c r="Y31" s="171"/>
      <c r="Z31" s="171"/>
      <c r="AA31" s="171"/>
      <c r="AB31" s="172"/>
    </row>
    <row r="32" spans="2:28" ht="21" customHeight="1">
      <c r="B32" s="469" t="s">
        <v>26</v>
      </c>
      <c r="C32" s="470">
        <f>COUNTIFS('1. ALL DATA'!$Y$5:$Y$128,"CULTURAL SERVICES",'1. ALL DATA'!$H$5:$H$128,"In danger of falling behind target")</f>
        <v>0</v>
      </c>
      <c r="D32" s="471">
        <f>C32/C43</f>
        <v>0</v>
      </c>
      <c r="E32" s="471">
        <f>D32</f>
        <v>0</v>
      </c>
      <c r="F32" s="486">
        <f>C32/C44</f>
        <v>0</v>
      </c>
      <c r="G32" s="473">
        <f>F32</f>
        <v>0</v>
      </c>
      <c r="I32" s="469" t="s">
        <v>26</v>
      </c>
      <c r="J32" s="470">
        <f>COUNTIFS('1. ALL DATA'!$Y$5:$Y$128,"CULTURAL SERVICES",'1. ALL DATA'!$M$5:$M$128,"In danger of falling behind target")</f>
        <v>0</v>
      </c>
      <c r="K32" s="486">
        <f>J32/J43</f>
        <v>0</v>
      </c>
      <c r="L32" s="486">
        <f>K32</f>
        <v>0</v>
      </c>
      <c r="M32" s="486">
        <f>J32/J44</f>
        <v>0</v>
      </c>
      <c r="N32" s="473">
        <f>M32</f>
        <v>0</v>
      </c>
      <c r="P32" s="469" t="s">
        <v>26</v>
      </c>
      <c r="Q32" s="470">
        <f>COUNTIFS('1. ALL DATA'!$Y$5:$Y$128,"CULTURAL SERVICES",'1. ALL DATA'!$R$5:$R$128,"In danger of falling behind target")</f>
        <v>0</v>
      </c>
      <c r="R32" s="486">
        <f>Q32/Q43</f>
        <v>0</v>
      </c>
      <c r="S32" s="486">
        <f>R32</f>
        <v>0</v>
      </c>
      <c r="T32" s="486" t="e">
        <f>Q32/Q44</f>
        <v>#DIV/0!</v>
      </c>
      <c r="U32" s="473" t="e">
        <f>T32</f>
        <v>#DIV/0!</v>
      </c>
      <c r="W32" s="252" t="s">
        <v>83</v>
      </c>
      <c r="X32" s="372">
        <f>COUNTIFS('1. ALL DATA'!$Y$5:$Y$128,"CULTURAL SERVICES",'1. ALL DATA'!$V$5:$V$128,"Numerical Outturn Within 10% Tolerance")</f>
        <v>0</v>
      </c>
      <c r="Y32" s="120">
        <f>X32/$X$43</f>
        <v>0</v>
      </c>
      <c r="Z32" s="487">
        <f>SUM(Y32:Y34)</f>
        <v>0</v>
      </c>
      <c r="AA32" s="72" t="e">
        <f>X32/$X$44</f>
        <v>#DIV/0!</v>
      </c>
      <c r="AB32" s="473" t="e">
        <f>SUM(AA32:AA34)</f>
        <v>#DIV/0!</v>
      </c>
    </row>
    <row r="33" spans="2:28" ht="20.25" customHeight="1">
      <c r="B33" s="469"/>
      <c r="C33" s="470"/>
      <c r="D33" s="471"/>
      <c r="E33" s="471"/>
      <c r="F33" s="486"/>
      <c r="G33" s="473"/>
      <c r="I33" s="469"/>
      <c r="J33" s="470"/>
      <c r="K33" s="486"/>
      <c r="L33" s="486"/>
      <c r="M33" s="486"/>
      <c r="N33" s="473"/>
      <c r="P33" s="469"/>
      <c r="Q33" s="470"/>
      <c r="R33" s="486"/>
      <c r="S33" s="486"/>
      <c r="T33" s="486"/>
      <c r="U33" s="473"/>
      <c r="W33" s="252" t="s">
        <v>84</v>
      </c>
      <c r="X33" s="372">
        <f>COUNTIFS('1. ALL DATA'!$Y$5:$Y$128,"CULTURAL SERVICES",'1. ALL DATA'!$V$5:$V$128,"Target Partially Met")</f>
        <v>0</v>
      </c>
      <c r="Y33" s="120">
        <f>X33/$X$43</f>
        <v>0</v>
      </c>
      <c r="Z33" s="488"/>
      <c r="AA33" s="72" t="e">
        <f>X33/$X$44</f>
        <v>#DIV/0!</v>
      </c>
      <c r="AB33" s="473"/>
    </row>
    <row r="34" spans="2:28" ht="15.75" customHeight="1">
      <c r="B34" s="469"/>
      <c r="C34" s="470"/>
      <c r="D34" s="471"/>
      <c r="E34" s="471"/>
      <c r="F34" s="486"/>
      <c r="G34" s="473"/>
      <c r="I34" s="469"/>
      <c r="J34" s="470"/>
      <c r="K34" s="486"/>
      <c r="L34" s="486"/>
      <c r="M34" s="486"/>
      <c r="N34" s="473"/>
      <c r="P34" s="469"/>
      <c r="Q34" s="470"/>
      <c r="R34" s="486"/>
      <c r="S34" s="486"/>
      <c r="T34" s="486"/>
      <c r="U34" s="473"/>
      <c r="W34" s="252" t="s">
        <v>86</v>
      </c>
      <c r="X34" s="372">
        <f>COUNTIFS('1. ALL DATA'!$Y$5:$Y$128,"CULTURAL SERVICES",'1. ALL DATA'!$V$5:$V$128,"Completion Date Within Reasonable Tolerance")</f>
        <v>0</v>
      </c>
      <c r="Y34" s="120">
        <f>X34/$X$43</f>
        <v>0</v>
      </c>
      <c r="Z34" s="489"/>
      <c r="AA34" s="72" t="e">
        <f>X34/$X$44</f>
        <v>#DIV/0!</v>
      </c>
      <c r="AB34" s="473"/>
    </row>
    <row r="35" spans="2:28" s="63" customFormat="1" ht="6" customHeight="1">
      <c r="B35" s="170"/>
      <c r="C35" s="180"/>
      <c r="D35" s="254"/>
      <c r="E35" s="254"/>
      <c r="F35" s="171"/>
      <c r="G35" s="172"/>
      <c r="I35" s="170"/>
      <c r="J35" s="180"/>
      <c r="K35" s="171"/>
      <c r="L35" s="171"/>
      <c r="M35" s="171"/>
      <c r="N35" s="172"/>
      <c r="P35" s="170"/>
      <c r="Q35" s="180"/>
      <c r="R35" s="171"/>
      <c r="S35" s="171"/>
      <c r="T35" s="171"/>
      <c r="U35" s="172"/>
      <c r="W35" s="173"/>
      <c r="X35" s="180"/>
      <c r="Y35" s="171"/>
      <c r="Z35" s="171"/>
      <c r="AA35" s="171"/>
      <c r="AB35" s="172"/>
    </row>
    <row r="36" spans="2:28" ht="20.25" customHeight="1">
      <c r="B36" s="251" t="s">
        <v>42</v>
      </c>
      <c r="C36" s="260">
        <f>COUNTIFS('1. ALL DATA'!$Y$5:$Y$128,"CULTURAL SERVICES",'1. ALL DATA'!$H$5:$H$128,"Completed behind schedule")</f>
        <v>0</v>
      </c>
      <c r="D36" s="371">
        <f>C36/C43</f>
        <v>0</v>
      </c>
      <c r="E36" s="471">
        <f>D36+D37</f>
        <v>0</v>
      </c>
      <c r="F36" s="120">
        <f>C36/C44</f>
        <v>0</v>
      </c>
      <c r="G36" s="490">
        <f>F36+F37</f>
        <v>0</v>
      </c>
      <c r="I36" s="251" t="s">
        <v>42</v>
      </c>
      <c r="J36" s="260">
        <f>COUNTIFS('1. ALL DATA'!$Y$5:$Y$128,"CULTURAL SERVICES",'1. ALL DATA'!$M$5:$M$128,"Completed behind schedule")</f>
        <v>0</v>
      </c>
      <c r="K36" s="120">
        <f>J36/J43</f>
        <v>0</v>
      </c>
      <c r="L36" s="486">
        <f>K36+K37</f>
        <v>0.05</v>
      </c>
      <c r="M36" s="120">
        <f>J36/J44</f>
        <v>0</v>
      </c>
      <c r="N36" s="490">
        <f>M36+M37</f>
        <v>5.5555555555555552E-2</v>
      </c>
      <c r="P36" s="251" t="s">
        <v>42</v>
      </c>
      <c r="Q36" s="260">
        <f>COUNTIFS('1. ALL DATA'!$Y$5:$Y$128,"CULTURAL SERVICES",'1. ALL DATA'!$R$5:$R$128,"Completed behind schedule")</f>
        <v>0</v>
      </c>
      <c r="R36" s="120">
        <f>Q36/Q43</f>
        <v>0</v>
      </c>
      <c r="S36" s="486">
        <f>R36+R37</f>
        <v>0</v>
      </c>
      <c r="T36" s="120" t="e">
        <f>Q36/Q44</f>
        <v>#DIV/0!</v>
      </c>
      <c r="U36" s="490" t="e">
        <f>T36+T37</f>
        <v>#DIV/0!</v>
      </c>
      <c r="W36" s="251" t="s">
        <v>85</v>
      </c>
      <c r="X36" s="260">
        <f>COUNTIFS('1. ALL DATA'!$Y$5:$Y$128,"CULTURAL SERVICES",'1. ALL DATA'!$V$5:$V$128,"Completed Significantly After Target Deadline")</f>
        <v>0</v>
      </c>
      <c r="Y36" s="120">
        <f>X36/$X$43</f>
        <v>0</v>
      </c>
      <c r="Z36" s="486">
        <f>Y36+Y37</f>
        <v>0</v>
      </c>
      <c r="AA36" s="120" t="e">
        <f>X36/X44</f>
        <v>#DIV/0!</v>
      </c>
      <c r="AB36" s="490" t="e">
        <f>AA36+AA37</f>
        <v>#DIV/0!</v>
      </c>
    </row>
    <row r="37" spans="2:28" ht="20.25" customHeight="1">
      <c r="B37" s="251" t="s">
        <v>27</v>
      </c>
      <c r="C37" s="260">
        <f>COUNTIFS('1. ALL DATA'!$Y$5:$Y$128,"CULTURAL SERVICES",'1. ALL DATA'!$H$5:$H$128,"Off target")</f>
        <v>0</v>
      </c>
      <c r="D37" s="371">
        <f>C37/C43</f>
        <v>0</v>
      </c>
      <c r="E37" s="471"/>
      <c r="F37" s="120">
        <f>C37/C44</f>
        <v>0</v>
      </c>
      <c r="G37" s="490"/>
      <c r="I37" s="251" t="s">
        <v>27</v>
      </c>
      <c r="J37" s="260">
        <f>COUNTIFS('1. ALL DATA'!$Y$5:$Y$128,"CULTURAL SERVICES",'1. ALL DATA'!$M$5:$M$128,"Off target")</f>
        <v>1</v>
      </c>
      <c r="K37" s="120">
        <f>J37/J43</f>
        <v>0.05</v>
      </c>
      <c r="L37" s="486"/>
      <c r="M37" s="120">
        <f>J37/J44</f>
        <v>5.5555555555555552E-2</v>
      </c>
      <c r="N37" s="490"/>
      <c r="P37" s="251" t="s">
        <v>27</v>
      </c>
      <c r="Q37" s="260">
        <f>COUNTIFS('1. ALL DATA'!$Y$5:$Y$128,"CULTURAL SERVICES",'1. ALL DATA'!$R$5:$R$128,"Off target")</f>
        <v>0</v>
      </c>
      <c r="R37" s="120">
        <f>Q37/Q43</f>
        <v>0</v>
      </c>
      <c r="S37" s="486"/>
      <c r="T37" s="120" t="e">
        <f>Q37/Q44</f>
        <v>#DIV/0!</v>
      </c>
      <c r="U37" s="490"/>
      <c r="W37" s="251" t="s">
        <v>27</v>
      </c>
      <c r="X37" s="260">
        <f>COUNTIFS('1. ALL DATA'!$Y$5:$Y$128,"CULTURAL SERVICES",'1. ALL DATA'!$V$5:$V$128,"Off target")</f>
        <v>0</v>
      </c>
      <c r="Y37" s="120">
        <f>X37/$X$43</f>
        <v>0</v>
      </c>
      <c r="Z37" s="486"/>
      <c r="AA37" s="120" t="e">
        <f>X37/X44</f>
        <v>#DIV/0!</v>
      </c>
      <c r="AB37" s="490"/>
    </row>
    <row r="38" spans="2:28" s="63" customFormat="1" ht="6.75" customHeight="1">
      <c r="B38" s="170"/>
      <c r="C38" s="268"/>
      <c r="D38" s="254"/>
      <c r="E38" s="254"/>
      <c r="F38" s="171"/>
      <c r="G38" s="175"/>
      <c r="I38" s="170"/>
      <c r="J38" s="268"/>
      <c r="K38" s="171"/>
      <c r="L38" s="171"/>
      <c r="M38" s="171"/>
      <c r="N38" s="175"/>
      <c r="P38" s="170"/>
      <c r="Q38" s="268"/>
      <c r="R38" s="171"/>
      <c r="S38" s="171"/>
      <c r="T38" s="171"/>
      <c r="U38" s="175"/>
      <c r="W38" s="321"/>
      <c r="X38" s="268"/>
      <c r="Y38" s="176"/>
      <c r="Z38" s="176"/>
      <c r="AA38" s="177"/>
      <c r="AB38" s="236"/>
    </row>
    <row r="39" spans="2:28" ht="15" customHeight="1">
      <c r="B39" s="48" t="s">
        <v>1</v>
      </c>
      <c r="C39" s="272">
        <f>COUNTIFS('1. ALL DATA'!$Y$5:$Y$128,"CULTURAL SERVICES",'1. ALL DATA'!$H$5:$H$128,"Not yet due")</f>
        <v>10</v>
      </c>
      <c r="D39" s="255">
        <f>C39/C43</f>
        <v>0.5</v>
      </c>
      <c r="E39" s="255">
        <f>D39</f>
        <v>0.5</v>
      </c>
      <c r="F39" s="76"/>
      <c r="G39" s="47"/>
      <c r="I39" s="48" t="s">
        <v>1</v>
      </c>
      <c r="J39" s="272">
        <f>COUNTIFS('1. ALL DATA'!$Y$5:$Y$128,"CULTURAL SERVICES",'1. ALL DATA'!$M$5:$M$128,"Not yet due")</f>
        <v>1</v>
      </c>
      <c r="K39" s="75">
        <f>J39/J43</f>
        <v>0.05</v>
      </c>
      <c r="L39" s="75">
        <f>K39</f>
        <v>0.05</v>
      </c>
      <c r="M39" s="76"/>
      <c r="N39" s="47"/>
      <c r="P39" s="48" t="s">
        <v>1</v>
      </c>
      <c r="Q39" s="272">
        <f>COUNTIFS('1. ALL DATA'!$Y$5:$Y$128,"CULTURAL SERVICES",'1. ALL DATA'!$R$5:$R$128,"Not yet due")</f>
        <v>0</v>
      </c>
      <c r="R39" s="75">
        <f>Q39/Q43</f>
        <v>0</v>
      </c>
      <c r="S39" s="75">
        <f>R39</f>
        <v>0</v>
      </c>
      <c r="T39" s="76"/>
      <c r="U39" s="93"/>
      <c r="W39" s="62" t="s">
        <v>1</v>
      </c>
      <c r="X39" s="272">
        <f>COUNTIFS('1. ALL DATA'!$Y$5:$Y$128,"CULTURAL SERVICES",'1. ALL DATA'!$V$5:$V$128,"Not yet due")</f>
        <v>0</v>
      </c>
      <c r="Y39" s="75">
        <f>X39/$X$43</f>
        <v>0</v>
      </c>
      <c r="Z39" s="75">
        <f>Y39</f>
        <v>0</v>
      </c>
      <c r="AA39" s="76"/>
      <c r="AB39" s="238"/>
    </row>
    <row r="40" spans="2:28" ht="15" customHeight="1">
      <c r="B40" s="48" t="s">
        <v>46</v>
      </c>
      <c r="C40" s="272">
        <f>COUNTIFS('1. ALL DATA'!$Y$5:$Y$128,"CULTURAL SERVICES",'1. ALL DATA'!$H$5:$H$128,"Update not provided")</f>
        <v>0</v>
      </c>
      <c r="D40" s="255">
        <f>C40/C43</f>
        <v>0</v>
      </c>
      <c r="E40" s="255">
        <f>D40</f>
        <v>0</v>
      </c>
      <c r="F40" s="76"/>
      <c r="G40" s="98"/>
      <c r="I40" s="48" t="s">
        <v>46</v>
      </c>
      <c r="J40" s="272">
        <f>COUNTIFS('1. ALL DATA'!$Y$5:$Y$128,"CULTURAL SERVICES",'1. ALL DATA'!$M$5:$M$128,"Update not provided")</f>
        <v>0</v>
      </c>
      <c r="K40" s="75">
        <f>J40/J43</f>
        <v>0</v>
      </c>
      <c r="L40" s="75">
        <f>K40</f>
        <v>0</v>
      </c>
      <c r="M40" s="76"/>
      <c r="N40" s="98"/>
      <c r="P40" s="48" t="s">
        <v>46</v>
      </c>
      <c r="Q40" s="272">
        <f>COUNTIFS('1. ALL DATA'!$Y$5:$Y$128,"CULTURAL SERVICES",'1. ALL DATA'!$R$5:$R$128,"Update not provided")</f>
        <v>20</v>
      </c>
      <c r="R40" s="75">
        <f>Q40/Q43</f>
        <v>1</v>
      </c>
      <c r="S40" s="75">
        <f>R40</f>
        <v>1</v>
      </c>
      <c r="T40" s="76"/>
      <c r="U40" s="94"/>
      <c r="W40" s="64" t="s">
        <v>46</v>
      </c>
      <c r="X40" s="272">
        <f>COUNTIFS('1. ALL DATA'!$Y$5:$Y$128,"CULTURAL SERVICES",'1. ALL DATA'!$V$5:$V$128,"Update not provided")</f>
        <v>20</v>
      </c>
      <c r="Y40" s="75">
        <f>X40/$X$43</f>
        <v>1</v>
      </c>
      <c r="Z40" s="75">
        <f>Y40</f>
        <v>1</v>
      </c>
      <c r="AA40" s="76"/>
    </row>
    <row r="41" spans="2:28" ht="15.75" customHeight="1">
      <c r="B41" s="49" t="s">
        <v>22</v>
      </c>
      <c r="C41" s="272">
        <f>COUNTIFS('1. ALL DATA'!$Y$5:$Y$128,"CULTURAL SERVICES",'1. ALL DATA'!$H$5:$H$128,"Deferred")</f>
        <v>0</v>
      </c>
      <c r="D41" s="256">
        <f>C41/C43</f>
        <v>0</v>
      </c>
      <c r="E41" s="256">
        <f>D41</f>
        <v>0</v>
      </c>
      <c r="F41" s="77"/>
      <c r="G41" s="47"/>
      <c r="I41" s="49" t="s">
        <v>22</v>
      </c>
      <c r="J41" s="272">
        <f>COUNTIFS('1. ALL DATA'!$Y$5:$Y$128,"CULTURAL SERVICES",'1. ALL DATA'!$M$5:$M$128,"Deferred")</f>
        <v>1</v>
      </c>
      <c r="K41" s="78">
        <f>J41/J43</f>
        <v>0.05</v>
      </c>
      <c r="L41" s="78">
        <f>K41</f>
        <v>0.05</v>
      </c>
      <c r="M41" s="77"/>
      <c r="N41" s="47"/>
      <c r="P41" s="49" t="s">
        <v>22</v>
      </c>
      <c r="Q41" s="272">
        <f>COUNTIFS('1. ALL DATA'!$Y$5:$Y$128,"CULTURAL SERVICES",'1. ALL DATA'!$R$5:$R$128,"Deferred")</f>
        <v>0</v>
      </c>
      <c r="R41" s="78">
        <f>Q41/Q43</f>
        <v>0</v>
      </c>
      <c r="S41" s="78">
        <f>R41</f>
        <v>0</v>
      </c>
      <c r="T41" s="77"/>
      <c r="U41" s="93"/>
      <c r="W41" s="49" t="s">
        <v>22</v>
      </c>
      <c r="X41" s="272">
        <f>COUNTIFS('1. ALL DATA'!$Y$5:$Y$128,"CULTURAL SERVICES",'1. ALL DATA'!$V$5:$V$128,"Deferred")</f>
        <v>0</v>
      </c>
      <c r="Y41" s="78">
        <f>X41/$X$43</f>
        <v>0</v>
      </c>
      <c r="Z41" s="78">
        <f>Y41</f>
        <v>0</v>
      </c>
      <c r="AA41" s="77"/>
      <c r="AB41" s="238"/>
    </row>
    <row r="42" spans="2:28" ht="15.75" customHeight="1">
      <c r="B42" s="49" t="s">
        <v>28</v>
      </c>
      <c r="C42" s="272">
        <f>COUNTIFS('1. ALL DATA'!$Y$5:$Y$128,"CULTURAL SERVICES",'1. ALL DATA'!$H$5:$H$128,"Deleted")</f>
        <v>0</v>
      </c>
      <c r="D42" s="256">
        <f>C42/C43</f>
        <v>0</v>
      </c>
      <c r="E42" s="256">
        <f>D42</f>
        <v>0</v>
      </c>
      <c r="F42" s="77"/>
      <c r="G42" s="91" t="s">
        <v>62</v>
      </c>
      <c r="I42" s="49" t="s">
        <v>28</v>
      </c>
      <c r="J42" s="272">
        <f>COUNTIFS('1. ALL DATA'!$Y$5:$Y$128,"CULTURAL SERVICES",'1. ALL DATA'!$M$5:$M$128,"Deleted")</f>
        <v>0</v>
      </c>
      <c r="K42" s="78">
        <f>J42/J43</f>
        <v>0</v>
      </c>
      <c r="L42" s="78">
        <f>K42</f>
        <v>0</v>
      </c>
      <c r="M42" s="77"/>
      <c r="N42" s="99"/>
      <c r="P42" s="49" t="s">
        <v>28</v>
      </c>
      <c r="Q42" s="272">
        <f>COUNTIFS('1. ALL DATA'!$Y$5:$Y$128,"CULTURAL SERVICES",'1. ALL DATA'!$R$5:$R$128,"Deleted")</f>
        <v>0</v>
      </c>
      <c r="R42" s="78">
        <f>Q42/Q43</f>
        <v>0</v>
      </c>
      <c r="S42" s="78">
        <f>R42</f>
        <v>0</v>
      </c>
      <c r="T42" s="77"/>
      <c r="U42" s="91" t="s">
        <v>62</v>
      </c>
      <c r="W42" s="49" t="s">
        <v>28</v>
      </c>
      <c r="X42" s="272">
        <f>COUNTIFS('1. ALL DATA'!$Y$5:$Y$128,"CULTURAL SERVICES",'1. ALL DATA'!$V$5:$V$128,"Deleted")</f>
        <v>0</v>
      </c>
      <c r="Y42" s="78">
        <f>X42/$X$43</f>
        <v>0</v>
      </c>
      <c r="Z42" s="78">
        <f>Y42</f>
        <v>0</v>
      </c>
      <c r="AA42" s="77"/>
      <c r="AB42" s="91" t="s">
        <v>62</v>
      </c>
    </row>
    <row r="43" spans="2:28" ht="15.75" customHeight="1">
      <c r="B43" s="50" t="s">
        <v>30</v>
      </c>
      <c r="C43" s="274">
        <f>SUM(C29:C42)</f>
        <v>20</v>
      </c>
      <c r="D43" s="46"/>
      <c r="E43" s="46"/>
      <c r="F43" s="52"/>
      <c r="G43" s="99"/>
      <c r="I43" s="50" t="s">
        <v>30</v>
      </c>
      <c r="J43" s="274">
        <f>SUM(J29:J42)</f>
        <v>20</v>
      </c>
      <c r="K43" s="77"/>
      <c r="L43" s="77"/>
      <c r="M43" s="52"/>
      <c r="N43" s="91" t="s">
        <v>62</v>
      </c>
      <c r="P43" s="50" t="s">
        <v>30</v>
      </c>
      <c r="Q43" s="274">
        <f>SUM(Q29:Q42)</f>
        <v>20</v>
      </c>
      <c r="R43" s="77"/>
      <c r="S43" s="77"/>
      <c r="T43" s="52"/>
      <c r="U43" s="93"/>
      <c r="W43" s="50" t="s">
        <v>30</v>
      </c>
      <c r="X43" s="274">
        <f>SUM(X29:X42)</f>
        <v>20</v>
      </c>
      <c r="Y43" s="77"/>
      <c r="Z43" s="77"/>
      <c r="AA43" s="52"/>
      <c r="AB43" s="238"/>
    </row>
    <row r="44" spans="2:28" ht="15.75" customHeight="1">
      <c r="B44" s="50" t="s">
        <v>31</v>
      </c>
      <c r="C44" s="274">
        <f>C43-C42-C41-C40-C39</f>
        <v>10</v>
      </c>
      <c r="D44" s="47"/>
      <c r="E44" s="47"/>
      <c r="F44" s="52"/>
      <c r="G44" s="47"/>
      <c r="I44" s="50" t="s">
        <v>31</v>
      </c>
      <c r="J44" s="274">
        <f>J43-J42-J41-J40-J39</f>
        <v>18</v>
      </c>
      <c r="K44" s="52"/>
      <c r="L44" s="52"/>
      <c r="M44" s="52"/>
      <c r="N44" s="47"/>
      <c r="P44" s="50" t="s">
        <v>31</v>
      </c>
      <c r="Q44" s="274">
        <f>Q43-Q42-Q41-Q40-Q39</f>
        <v>0</v>
      </c>
      <c r="R44" s="52"/>
      <c r="S44" s="52"/>
      <c r="T44" s="52"/>
      <c r="U44" s="93"/>
      <c r="W44" s="50" t="s">
        <v>31</v>
      </c>
      <c r="X44" s="274">
        <f>X43-X42-X41-X40-X39</f>
        <v>0</v>
      </c>
      <c r="Y44" s="52"/>
      <c r="Z44" s="52"/>
      <c r="AA44" s="52"/>
      <c r="AB44" s="238"/>
    </row>
    <row r="45" spans="2:28" ht="15.75" customHeight="1">
      <c r="W45" s="65"/>
      <c r="Y45" s="63"/>
      <c r="Z45" s="63"/>
      <c r="AA45" s="52"/>
      <c r="AB45" s="238"/>
    </row>
    <row r="46" spans="2:28" ht="15.75" customHeight="1"/>
    <row r="47" spans="2:28" s="63" customFormat="1" ht="15.75" customHeight="1">
      <c r="B47" s="65"/>
      <c r="C47" s="1"/>
      <c r="D47" s="1"/>
      <c r="E47" s="1"/>
      <c r="F47" s="52"/>
      <c r="G47" s="1"/>
      <c r="I47" s="65"/>
      <c r="J47" s="1"/>
      <c r="M47" s="52"/>
      <c r="N47" s="1"/>
      <c r="P47" s="65"/>
      <c r="Q47" s="1"/>
      <c r="T47" s="52"/>
      <c r="U47" s="90"/>
      <c r="X47" s="1"/>
      <c r="AB47" s="238"/>
    </row>
    <row r="48" spans="2:28" s="63" customFormat="1" ht="15.75" customHeight="1">
      <c r="B48" s="318" t="s">
        <v>270</v>
      </c>
      <c r="C48" s="374"/>
      <c r="D48" s="374"/>
      <c r="E48" s="374"/>
      <c r="F48" s="312"/>
      <c r="G48" s="313"/>
      <c r="I48" s="318" t="s">
        <v>270</v>
      </c>
      <c r="J48" s="374"/>
      <c r="K48" s="312"/>
      <c r="L48" s="312"/>
      <c r="M48" s="312"/>
      <c r="N48" s="313"/>
      <c r="P48" s="318" t="s">
        <v>270</v>
      </c>
      <c r="Q48" s="374"/>
      <c r="R48" s="312"/>
      <c r="S48" s="312"/>
      <c r="T48" s="312"/>
      <c r="U48" s="313"/>
      <c r="W48" s="318" t="s">
        <v>270</v>
      </c>
      <c r="X48" s="374"/>
      <c r="Y48" s="312"/>
      <c r="Z48" s="312"/>
      <c r="AA48" s="312"/>
      <c r="AB48" s="313"/>
    </row>
    <row r="49" spans="2:28" ht="36" customHeight="1">
      <c r="B49" s="314" t="s">
        <v>23</v>
      </c>
      <c r="C49" s="315" t="s">
        <v>24</v>
      </c>
      <c r="D49" s="315" t="s">
        <v>18</v>
      </c>
      <c r="E49" s="315" t="s">
        <v>48</v>
      </c>
      <c r="F49" s="314" t="s">
        <v>29</v>
      </c>
      <c r="G49" s="315" t="s">
        <v>49</v>
      </c>
      <c r="I49" s="314" t="s">
        <v>23</v>
      </c>
      <c r="J49" s="315" t="s">
        <v>24</v>
      </c>
      <c r="K49" s="314" t="s">
        <v>18</v>
      </c>
      <c r="L49" s="314" t="s">
        <v>48</v>
      </c>
      <c r="M49" s="314" t="s">
        <v>29</v>
      </c>
      <c r="N49" s="315" t="s">
        <v>49</v>
      </c>
      <c r="P49" s="314" t="s">
        <v>23</v>
      </c>
      <c r="Q49" s="315" t="s">
        <v>24</v>
      </c>
      <c r="R49" s="314" t="s">
        <v>18</v>
      </c>
      <c r="S49" s="314" t="s">
        <v>48</v>
      </c>
      <c r="T49" s="314" t="s">
        <v>29</v>
      </c>
      <c r="U49" s="316" t="s">
        <v>49</v>
      </c>
      <c r="W49" s="314" t="s">
        <v>23</v>
      </c>
      <c r="X49" s="315" t="s">
        <v>24</v>
      </c>
      <c r="Y49" s="314" t="s">
        <v>18</v>
      </c>
      <c r="Z49" s="314" t="s">
        <v>48</v>
      </c>
      <c r="AA49" s="314" t="s">
        <v>29</v>
      </c>
      <c r="AB49" s="317" t="s">
        <v>49</v>
      </c>
    </row>
    <row r="50" spans="2:28" s="63" customFormat="1" ht="7.5" customHeight="1">
      <c r="B50" s="170"/>
      <c r="C50" s="180"/>
      <c r="D50" s="180"/>
      <c r="E50" s="180"/>
      <c r="F50" s="170"/>
      <c r="G50" s="180"/>
      <c r="I50" s="170"/>
      <c r="J50" s="180"/>
      <c r="K50" s="170"/>
      <c r="L50" s="170"/>
      <c r="M50" s="170"/>
      <c r="N50" s="180"/>
      <c r="P50" s="170"/>
      <c r="Q50" s="180"/>
      <c r="R50" s="170"/>
      <c r="S50" s="170"/>
      <c r="T50" s="170"/>
      <c r="U50" s="181"/>
      <c r="W50" s="170"/>
      <c r="X50" s="180"/>
      <c r="Y50" s="170"/>
      <c r="Z50" s="170"/>
      <c r="AA50" s="170"/>
      <c r="AB50" s="235"/>
    </row>
    <row r="51" spans="2:28" ht="18.75" customHeight="1">
      <c r="B51" s="250" t="s">
        <v>45</v>
      </c>
      <c r="C51" s="260">
        <f>COUNTIFS('1. ALL DATA'!$Y$5:$Y$128,"HOUSING AND HOMELESSNESS",'1. ALL DATA'!$H$5:$H$128,"Fully Achieved")</f>
        <v>1</v>
      </c>
      <c r="D51" s="371">
        <f>C51/C65</f>
        <v>5.8823529411764705E-2</v>
      </c>
      <c r="E51" s="471">
        <f>D51+D52</f>
        <v>0.6470588235294118</v>
      </c>
      <c r="F51" s="120">
        <f>C51/C66</f>
        <v>8.3333333333333329E-2</v>
      </c>
      <c r="G51" s="468">
        <f>F51+F52</f>
        <v>0.91666666666666674</v>
      </c>
      <c r="I51" s="250" t="s">
        <v>45</v>
      </c>
      <c r="J51" s="260">
        <f>COUNTIFS('1. ALL DATA'!$Y$5:$Y$128,"HOUSING AND HOMELESSNESS",'1. ALL DATA'!$M$5:$M$128,"Fully Achieved")</f>
        <v>5</v>
      </c>
      <c r="K51" s="120">
        <f>J51/J65</f>
        <v>0.29411764705882354</v>
      </c>
      <c r="L51" s="486">
        <f>K51+K52</f>
        <v>0.88235294117647056</v>
      </c>
      <c r="M51" s="120">
        <f>J51/J66</f>
        <v>0.3125</v>
      </c>
      <c r="N51" s="468">
        <f>M51+M52</f>
        <v>0.9375</v>
      </c>
      <c r="P51" s="250" t="s">
        <v>45</v>
      </c>
      <c r="Q51" s="260">
        <f>COUNTIFS('1. ALL DATA'!$Y$5:$Y$128,"HOUSING AND HOMELESSNESS",'1. ALL DATA'!$R$5:$R$128,"Fully Achieved")</f>
        <v>0</v>
      </c>
      <c r="R51" s="120">
        <f>Q51/Q65</f>
        <v>0</v>
      </c>
      <c r="S51" s="486">
        <f>R51+R52</f>
        <v>0</v>
      </c>
      <c r="T51" s="120" t="e">
        <f>Q51/Q66</f>
        <v>#DIV/0!</v>
      </c>
      <c r="U51" s="468" t="e">
        <f>T51+T52</f>
        <v>#DIV/0!</v>
      </c>
      <c r="W51" s="250" t="s">
        <v>40</v>
      </c>
      <c r="X51" s="260">
        <f>COUNTIFS('1. ALL DATA'!$Y$5:$Y$128,"HOUSING AND HOMELESSNESS",'1. ALL DATA'!$V$5:$V$128,"Fully Achieved")</f>
        <v>0</v>
      </c>
      <c r="Y51" s="120">
        <f>X51/$X$65</f>
        <v>0</v>
      </c>
      <c r="Z51" s="486">
        <f>Y51+Y52</f>
        <v>0</v>
      </c>
      <c r="AA51" s="120" t="e">
        <f>X51/$X$66</f>
        <v>#DIV/0!</v>
      </c>
      <c r="AB51" s="468" t="e">
        <f>AA51+AA52</f>
        <v>#DIV/0!</v>
      </c>
    </row>
    <row r="52" spans="2:28" ht="18.75" customHeight="1">
      <c r="B52" s="250" t="s">
        <v>41</v>
      </c>
      <c r="C52" s="260">
        <f>COUNTIFS('1. ALL DATA'!$Y$5:$Y$128,"HOUSING AND HOMELESSNESS",'1. ALL DATA'!$H$5:$H$128,"On track to be achieved")</f>
        <v>10</v>
      </c>
      <c r="D52" s="371">
        <f>C52/C65</f>
        <v>0.58823529411764708</v>
      </c>
      <c r="E52" s="471"/>
      <c r="F52" s="120">
        <f>C52/C66</f>
        <v>0.83333333333333337</v>
      </c>
      <c r="G52" s="468"/>
      <c r="I52" s="250" t="s">
        <v>41</v>
      </c>
      <c r="J52" s="260">
        <f>COUNTIFS('1. ALL DATA'!$Y$5:$Y$128,"HOUSING AND HOMELESSNESS",'1. ALL DATA'!$M$5:$M$128,"On track to be achieved")</f>
        <v>10</v>
      </c>
      <c r="K52" s="120">
        <f>J52/J65</f>
        <v>0.58823529411764708</v>
      </c>
      <c r="L52" s="486"/>
      <c r="M52" s="120">
        <f>J52/J66</f>
        <v>0.625</v>
      </c>
      <c r="N52" s="468"/>
      <c r="P52" s="250" t="s">
        <v>41</v>
      </c>
      <c r="Q52" s="260">
        <f>COUNTIFS('1. ALL DATA'!$Y$5:$Y$128,"HOUSING AND HOMELESSNESS",'1. ALL DATA'!$R$5:$R$128,"On track to be achieved")</f>
        <v>0</v>
      </c>
      <c r="R52" s="120">
        <f>Q52/Q65</f>
        <v>0</v>
      </c>
      <c r="S52" s="486"/>
      <c r="T52" s="120" t="e">
        <f>Q52/Q66</f>
        <v>#DIV/0!</v>
      </c>
      <c r="U52" s="468"/>
      <c r="W52" s="250" t="s">
        <v>82</v>
      </c>
      <c r="X52" s="260">
        <f>COUNTIFS('1. ALL DATA'!$Y$5:$Y$128,"HOUSING AND HOMELESSNESS",'1. ALL DATA'!$V$5:$V$128,"Numerical Outturn Within 5% Tolerance")</f>
        <v>0</v>
      </c>
      <c r="Y52" s="120">
        <f>X52/$X$65</f>
        <v>0</v>
      </c>
      <c r="Z52" s="486"/>
      <c r="AA52" s="120" t="e">
        <f>X52/$X$66</f>
        <v>#DIV/0!</v>
      </c>
      <c r="AB52" s="468"/>
    </row>
    <row r="53" spans="2:28" s="63" customFormat="1" ht="6.75" customHeight="1">
      <c r="B53" s="170"/>
      <c r="C53" s="268"/>
      <c r="D53" s="254"/>
      <c r="E53" s="254"/>
      <c r="F53" s="171"/>
      <c r="G53" s="172"/>
      <c r="I53" s="170"/>
      <c r="J53" s="268"/>
      <c r="K53" s="171"/>
      <c r="L53" s="171"/>
      <c r="M53" s="171"/>
      <c r="N53" s="172"/>
      <c r="P53" s="170"/>
      <c r="Q53" s="268"/>
      <c r="R53" s="171"/>
      <c r="S53" s="171"/>
      <c r="T53" s="171"/>
      <c r="U53" s="172"/>
      <c r="W53" s="173"/>
      <c r="X53" s="268"/>
      <c r="Y53" s="171"/>
      <c r="Z53" s="171"/>
      <c r="AA53" s="171"/>
      <c r="AB53" s="172"/>
    </row>
    <row r="54" spans="2:28" ht="16.5" customHeight="1">
      <c r="B54" s="469" t="s">
        <v>26</v>
      </c>
      <c r="C54" s="470">
        <f>COUNTIFS('1. ALL DATA'!$Y$5:$Y$128,"HOUSING AND HOMELESSNESS",'1. ALL DATA'!$H$5:$H$128,"In danger of falling behind target")</f>
        <v>0</v>
      </c>
      <c r="D54" s="471">
        <f>C54/C65</f>
        <v>0</v>
      </c>
      <c r="E54" s="471">
        <f>D54</f>
        <v>0</v>
      </c>
      <c r="F54" s="486">
        <f>C54/C66</f>
        <v>0</v>
      </c>
      <c r="G54" s="473">
        <f>F54</f>
        <v>0</v>
      </c>
      <c r="I54" s="469" t="s">
        <v>26</v>
      </c>
      <c r="J54" s="470">
        <f>COUNTIFS('1. ALL DATA'!$Y$5:$Y$128,"HOUSING AND HOMELESSNESS",'1. ALL DATA'!$M$5:$M$128,"In danger of falling behind target")</f>
        <v>0</v>
      </c>
      <c r="K54" s="486">
        <f>J54/J65</f>
        <v>0</v>
      </c>
      <c r="L54" s="486">
        <f>K54</f>
        <v>0</v>
      </c>
      <c r="M54" s="486">
        <f>J54/J66</f>
        <v>0</v>
      </c>
      <c r="N54" s="473">
        <f>M54</f>
        <v>0</v>
      </c>
      <c r="P54" s="469" t="s">
        <v>26</v>
      </c>
      <c r="Q54" s="470">
        <f>COUNTIFS('1. ALL DATA'!$Y$5:$Y$128,"HOUSING AND HOMELESSNESS",'1. ALL DATA'!$R$5:$R$128,"In danger of falling behind target")</f>
        <v>0</v>
      </c>
      <c r="R54" s="486">
        <f>Q54/Q65</f>
        <v>0</v>
      </c>
      <c r="S54" s="486">
        <f>R54</f>
        <v>0</v>
      </c>
      <c r="T54" s="486" t="e">
        <f>Q54/Q66</f>
        <v>#DIV/0!</v>
      </c>
      <c r="U54" s="473" t="e">
        <f>T54</f>
        <v>#DIV/0!</v>
      </c>
      <c r="W54" s="252" t="s">
        <v>83</v>
      </c>
      <c r="X54" s="372">
        <f>COUNTIFS('1. ALL DATA'!$Y$5:$Y$128,"HOUSING AND HOMELESSNESS",'1. ALL DATA'!$V$5:$V$128,"Numerical Outturn Within 10% Tolerance")</f>
        <v>0</v>
      </c>
      <c r="Y54" s="120">
        <f>X54/$X$65</f>
        <v>0</v>
      </c>
      <c r="Z54" s="487">
        <f>SUM(Y54:Y56)</f>
        <v>0</v>
      </c>
      <c r="AA54" s="72" t="e">
        <f>X54/$X$66</f>
        <v>#DIV/0!</v>
      </c>
      <c r="AB54" s="473" t="e">
        <f>SUM(AA54:AA56)</f>
        <v>#DIV/0!</v>
      </c>
    </row>
    <row r="55" spans="2:28" ht="16.5" customHeight="1">
      <c r="B55" s="469"/>
      <c r="C55" s="470"/>
      <c r="D55" s="471"/>
      <c r="E55" s="471"/>
      <c r="F55" s="486"/>
      <c r="G55" s="473"/>
      <c r="I55" s="469"/>
      <c r="J55" s="470"/>
      <c r="K55" s="486"/>
      <c r="L55" s="486"/>
      <c r="M55" s="486"/>
      <c r="N55" s="473"/>
      <c r="P55" s="469"/>
      <c r="Q55" s="470"/>
      <c r="R55" s="486"/>
      <c r="S55" s="486"/>
      <c r="T55" s="486"/>
      <c r="U55" s="473"/>
      <c r="W55" s="252" t="s">
        <v>84</v>
      </c>
      <c r="X55" s="372">
        <f>COUNTIFS('1. ALL DATA'!$Y$5:$Y$128,"HOUSING AND HOMELESSNESS",'1. ALL DATA'!$V$5:$V$128,"Target Partially Met")</f>
        <v>0</v>
      </c>
      <c r="Y55" s="120">
        <f>X55/$X$65</f>
        <v>0</v>
      </c>
      <c r="Z55" s="488"/>
      <c r="AA55" s="72" t="e">
        <f>X55/$X$66</f>
        <v>#DIV/0!</v>
      </c>
      <c r="AB55" s="473"/>
    </row>
    <row r="56" spans="2:28" ht="16.5" customHeight="1">
      <c r="B56" s="469"/>
      <c r="C56" s="470"/>
      <c r="D56" s="471"/>
      <c r="E56" s="471"/>
      <c r="F56" s="486"/>
      <c r="G56" s="473"/>
      <c r="I56" s="469"/>
      <c r="J56" s="470"/>
      <c r="K56" s="486"/>
      <c r="L56" s="486"/>
      <c r="M56" s="486"/>
      <c r="N56" s="473"/>
      <c r="P56" s="469"/>
      <c r="Q56" s="470"/>
      <c r="R56" s="486"/>
      <c r="S56" s="486"/>
      <c r="T56" s="486"/>
      <c r="U56" s="473"/>
      <c r="W56" s="252" t="s">
        <v>86</v>
      </c>
      <c r="X56" s="372">
        <f>COUNTIFS('1. ALL DATA'!$Y$5:$Y$128,"HOUSING AND HOMELESSNESS",'1. ALL DATA'!$V$5:$V$128,"Completion Date Within Reasonable Tolerance")</f>
        <v>0</v>
      </c>
      <c r="Y56" s="120">
        <f>X56/$X$65</f>
        <v>0</v>
      </c>
      <c r="Z56" s="489"/>
      <c r="AA56" s="72" t="e">
        <f>X56/$X$66</f>
        <v>#DIV/0!</v>
      </c>
      <c r="AB56" s="473"/>
    </row>
    <row r="57" spans="2:28" s="63" customFormat="1" ht="6" customHeight="1">
      <c r="B57" s="170"/>
      <c r="C57" s="180"/>
      <c r="D57" s="254"/>
      <c r="E57" s="254"/>
      <c r="F57" s="171"/>
      <c r="G57" s="172"/>
      <c r="I57" s="170"/>
      <c r="J57" s="180"/>
      <c r="K57" s="171"/>
      <c r="L57" s="171"/>
      <c r="M57" s="171"/>
      <c r="N57" s="172"/>
      <c r="P57" s="170"/>
      <c r="Q57" s="180"/>
      <c r="R57" s="171"/>
      <c r="S57" s="171"/>
      <c r="T57" s="171"/>
      <c r="U57" s="172"/>
      <c r="W57" s="173"/>
      <c r="X57" s="180"/>
      <c r="Y57" s="171"/>
      <c r="Z57" s="171"/>
      <c r="AA57" s="171"/>
      <c r="AB57" s="172"/>
    </row>
    <row r="58" spans="2:28" ht="22.5" customHeight="1">
      <c r="B58" s="251" t="s">
        <v>42</v>
      </c>
      <c r="C58" s="260">
        <f>COUNTIFS('1. ALL DATA'!$Y$5:$Y$128,"HOUSING AND HOMELESSNESS",'1. ALL DATA'!$H$5:$H$128,"Completed behind schedule")</f>
        <v>0</v>
      </c>
      <c r="D58" s="371">
        <f>C58/C65</f>
        <v>0</v>
      </c>
      <c r="E58" s="471">
        <f>D58+D59</f>
        <v>5.8823529411764705E-2</v>
      </c>
      <c r="F58" s="120">
        <f>C58/C66</f>
        <v>0</v>
      </c>
      <c r="G58" s="490">
        <f>F58+F59</f>
        <v>8.3333333333333329E-2</v>
      </c>
      <c r="I58" s="251" t="s">
        <v>42</v>
      </c>
      <c r="J58" s="260">
        <f>COUNTIFS('1. ALL DATA'!$Y$5:$Y$128,"HOUSING AND HOMELESSNESS",'1. ALL DATA'!$M$5:$M$128,"Completed behind schedule")</f>
        <v>1</v>
      </c>
      <c r="K58" s="120">
        <f>J58/J65</f>
        <v>5.8823529411764705E-2</v>
      </c>
      <c r="L58" s="486">
        <f>K58+K59</f>
        <v>5.8823529411764705E-2</v>
      </c>
      <c r="M58" s="120">
        <f>J58/J66</f>
        <v>6.25E-2</v>
      </c>
      <c r="N58" s="490">
        <f>M58+M59</f>
        <v>6.25E-2</v>
      </c>
      <c r="P58" s="251" t="s">
        <v>42</v>
      </c>
      <c r="Q58" s="260">
        <f>COUNTIFS('1. ALL DATA'!$Y$5:$Y$128,"HOUSING AND HOMELESSNESS",'1. ALL DATA'!$R$5:$R$128,"Completed behind schedule")</f>
        <v>0</v>
      </c>
      <c r="R58" s="120">
        <f>Q58/Q65</f>
        <v>0</v>
      </c>
      <c r="S58" s="486">
        <f>R58+R59</f>
        <v>0</v>
      </c>
      <c r="T58" s="120" t="e">
        <f>Q58/Q66</f>
        <v>#DIV/0!</v>
      </c>
      <c r="U58" s="490" t="e">
        <f>T58+T59</f>
        <v>#DIV/0!</v>
      </c>
      <c r="W58" s="251" t="s">
        <v>85</v>
      </c>
      <c r="X58" s="260">
        <f>COUNTIFS('1. ALL DATA'!$Y$5:$Y$128,"HOUSING AND HOMELESSNESS",'1. ALL DATA'!$V$5:$V$128,"Completed Significantly After Target Deadline")</f>
        <v>0</v>
      </c>
      <c r="Y58" s="120">
        <f>X58/$X$65</f>
        <v>0</v>
      </c>
      <c r="Z58" s="486">
        <f>Y58+Y59</f>
        <v>0</v>
      </c>
      <c r="AA58" s="120" t="e">
        <f>X58/$X$66</f>
        <v>#DIV/0!</v>
      </c>
      <c r="AB58" s="490" t="e">
        <f>AA58+AA59</f>
        <v>#DIV/0!</v>
      </c>
    </row>
    <row r="59" spans="2:28" ht="22.5" customHeight="1">
      <c r="B59" s="251" t="s">
        <v>27</v>
      </c>
      <c r="C59" s="260">
        <f>COUNTIFS('1. ALL DATA'!$Y$5:$Y$128,"HOUSING AND HOMELESSNESS",'1. ALL DATA'!$H$5:$H$128,"Off target")</f>
        <v>1</v>
      </c>
      <c r="D59" s="371">
        <f>C59/C65</f>
        <v>5.8823529411764705E-2</v>
      </c>
      <c r="E59" s="471"/>
      <c r="F59" s="120">
        <f>C59/C66</f>
        <v>8.3333333333333329E-2</v>
      </c>
      <c r="G59" s="490"/>
      <c r="I59" s="251" t="s">
        <v>27</v>
      </c>
      <c r="J59" s="260">
        <f>COUNTIFS('1. ALL DATA'!$Y$5:$Y$128,"HOUSING AND HOMELESSNESS",'1. ALL DATA'!$M$5:$M$128,"Off target")</f>
        <v>0</v>
      </c>
      <c r="K59" s="120">
        <f>J59/J65</f>
        <v>0</v>
      </c>
      <c r="L59" s="486"/>
      <c r="M59" s="120">
        <f>J59/J66</f>
        <v>0</v>
      </c>
      <c r="N59" s="490"/>
      <c r="P59" s="251" t="s">
        <v>27</v>
      </c>
      <c r="Q59" s="260">
        <f>COUNTIFS('1. ALL DATA'!$Y$5:$Y$128,"HOUSING AND HOMELESSNESS",'1. ALL DATA'!$R$5:$R$128,"Off target")</f>
        <v>0</v>
      </c>
      <c r="R59" s="120">
        <f>Q59/Q65</f>
        <v>0</v>
      </c>
      <c r="S59" s="486"/>
      <c r="T59" s="120" t="e">
        <f>Q59/Q66</f>
        <v>#DIV/0!</v>
      </c>
      <c r="U59" s="490"/>
      <c r="W59" s="251" t="s">
        <v>27</v>
      </c>
      <c r="X59" s="260">
        <f>COUNTIFS('1. ALL DATA'!$Y$5:$Y$128,"HOUSING AND HOMELESSNESS",'1. ALL DATA'!$V$5:$V$128,"Off target")</f>
        <v>0</v>
      </c>
      <c r="Y59" s="120">
        <f>X59/$X$65</f>
        <v>0</v>
      </c>
      <c r="Z59" s="486"/>
      <c r="AA59" s="120" t="e">
        <f>X59/$X$66</f>
        <v>#DIV/0!</v>
      </c>
      <c r="AB59" s="490"/>
    </row>
    <row r="60" spans="2:28" s="63" customFormat="1" ht="6.75" customHeight="1">
      <c r="B60" s="170"/>
      <c r="C60" s="268"/>
      <c r="D60" s="254"/>
      <c r="E60" s="254"/>
      <c r="F60" s="171"/>
      <c r="G60" s="175"/>
      <c r="I60" s="170"/>
      <c r="J60" s="268"/>
      <c r="K60" s="171"/>
      <c r="L60" s="171"/>
      <c r="M60" s="171"/>
      <c r="N60" s="175"/>
      <c r="P60" s="170"/>
      <c r="Q60" s="268"/>
      <c r="R60" s="171"/>
      <c r="S60" s="171"/>
      <c r="T60" s="171"/>
      <c r="U60" s="175"/>
      <c r="W60" s="321"/>
      <c r="X60" s="268"/>
      <c r="Y60" s="176"/>
      <c r="Z60" s="176"/>
      <c r="AA60" s="177"/>
      <c r="AB60" s="236"/>
    </row>
    <row r="61" spans="2:28" ht="15.75" customHeight="1">
      <c r="B61" s="48" t="s">
        <v>1</v>
      </c>
      <c r="C61" s="272">
        <f>COUNTIFS('1. ALL DATA'!$Y$5:$Y$128,"HOUSING AND HOMELESSNESS",'1. ALL DATA'!$H$5:$H$128,"Not yet due")</f>
        <v>5</v>
      </c>
      <c r="D61" s="255">
        <f>C61/C65</f>
        <v>0.29411764705882354</v>
      </c>
      <c r="E61" s="255">
        <f>D61</f>
        <v>0.29411764705882354</v>
      </c>
      <c r="F61" s="76"/>
      <c r="G61" s="47"/>
      <c r="I61" s="48" t="s">
        <v>1</v>
      </c>
      <c r="J61" s="272">
        <f>COUNTIFS('1. ALL DATA'!$Y$5:$Y$128,"HOUSING AND HOMELESSNESS",'1. ALL DATA'!$M$5:$M$128,"Not yet due")</f>
        <v>1</v>
      </c>
      <c r="K61" s="75">
        <f>J61/J65</f>
        <v>5.8823529411764705E-2</v>
      </c>
      <c r="L61" s="75">
        <f>K61</f>
        <v>5.8823529411764705E-2</v>
      </c>
      <c r="M61" s="76"/>
      <c r="N61" s="47"/>
      <c r="P61" s="48" t="s">
        <v>1</v>
      </c>
      <c r="Q61" s="272">
        <f>COUNTIFS('1. ALL DATA'!$Y$5:$Y$128,"HOUSING AND HOMELESSNESS",'1. ALL DATA'!$R$5:$R$128,"Not yet due")</f>
        <v>0</v>
      </c>
      <c r="R61" s="75">
        <f>Q61/Q65</f>
        <v>0</v>
      </c>
      <c r="S61" s="75">
        <f>R61</f>
        <v>0</v>
      </c>
      <c r="T61" s="76"/>
      <c r="U61" s="93"/>
      <c r="W61" s="62" t="s">
        <v>1</v>
      </c>
      <c r="X61" s="272">
        <f>COUNTIFS('1. ALL DATA'!$Y$5:$Y$128,"HOUSING AND HOMELESSNESS",'1. ALL DATA'!$V$5:$V$128,"Not yet due")</f>
        <v>0</v>
      </c>
      <c r="Y61" s="75">
        <f>X61/$X$65</f>
        <v>0</v>
      </c>
      <c r="Z61" s="75">
        <f>Y61</f>
        <v>0</v>
      </c>
      <c r="AA61" s="76"/>
      <c r="AB61" s="238"/>
    </row>
    <row r="62" spans="2:28" ht="15.75" customHeight="1">
      <c r="B62" s="48" t="s">
        <v>46</v>
      </c>
      <c r="C62" s="272">
        <f>COUNTIFS('1. ALL DATA'!$Y$5:$Y$128,"HOUSING AND HOMELESSNESS",'1. ALL DATA'!$H$5:$H$128,"Update not provided")</f>
        <v>0</v>
      </c>
      <c r="D62" s="255">
        <f>C62/C65</f>
        <v>0</v>
      </c>
      <c r="E62" s="255">
        <f>D62</f>
        <v>0</v>
      </c>
      <c r="F62" s="76"/>
      <c r="G62" s="98"/>
      <c r="I62" s="48" t="s">
        <v>46</v>
      </c>
      <c r="J62" s="272">
        <f>COUNTIFS('1. ALL DATA'!$Y$5:$Y$128,"HOUSING AND HOMELESSNESS",'1. ALL DATA'!$M$5:$M$128,"Update not provided")</f>
        <v>0</v>
      </c>
      <c r="K62" s="75">
        <f>J62/J65</f>
        <v>0</v>
      </c>
      <c r="L62" s="75">
        <f>K62</f>
        <v>0</v>
      </c>
      <c r="M62" s="76"/>
      <c r="N62" s="98"/>
      <c r="P62" s="48" t="s">
        <v>46</v>
      </c>
      <c r="Q62" s="272">
        <f>COUNTIFS('1. ALL DATA'!$Y$5:$Y$128,"HOUSING AND HOMELESSNESS",'1. ALL DATA'!$R$5:$R$128,"Update not provided")</f>
        <v>17</v>
      </c>
      <c r="R62" s="75">
        <f>Q62/Q65</f>
        <v>1</v>
      </c>
      <c r="S62" s="75">
        <f>R62</f>
        <v>1</v>
      </c>
      <c r="T62" s="76"/>
      <c r="U62" s="94"/>
      <c r="W62" s="64" t="s">
        <v>46</v>
      </c>
      <c r="X62" s="272">
        <f>COUNTIFS('1. ALL DATA'!$Y$5:$Y$128,"HOUSING AND HOMELESSNESS",'1. ALL DATA'!$V$5:$V$128,"Update not provided")</f>
        <v>17</v>
      </c>
      <c r="Y62" s="75">
        <f>X62/$X$65</f>
        <v>1</v>
      </c>
      <c r="Z62" s="75">
        <f>Y62</f>
        <v>1</v>
      </c>
      <c r="AA62" s="76"/>
    </row>
    <row r="63" spans="2:28" ht="15.75" customHeight="1">
      <c r="B63" s="49" t="s">
        <v>22</v>
      </c>
      <c r="C63" s="272">
        <f>COUNTIFS('1. ALL DATA'!$Y$5:$Y$128,"HOUSING AND HOMELESSNESS",'1. ALL DATA'!$H$5:$H$128,"Deferred")</f>
        <v>0</v>
      </c>
      <c r="D63" s="256">
        <f>C63/C65</f>
        <v>0</v>
      </c>
      <c r="E63" s="256">
        <f>D63</f>
        <v>0</v>
      </c>
      <c r="F63" s="77"/>
      <c r="G63" s="47"/>
      <c r="I63" s="49" t="s">
        <v>22</v>
      </c>
      <c r="J63" s="272">
        <f>COUNTIFS('1. ALL DATA'!$Y$5:$Y$128,"HOUSING AND HOMELESSNESS",'1. ALL DATA'!$M$5:$M$128,"Deferred")</f>
        <v>0</v>
      </c>
      <c r="K63" s="78">
        <f>J63/J65</f>
        <v>0</v>
      </c>
      <c r="L63" s="78">
        <f>K63</f>
        <v>0</v>
      </c>
      <c r="M63" s="77"/>
      <c r="N63" s="47"/>
      <c r="P63" s="49" t="s">
        <v>22</v>
      </c>
      <c r="Q63" s="272">
        <f>COUNTIFS('1. ALL DATA'!$Y$5:$Y$128,"HOUSING AND HOMELESSNESS",'1. ALL DATA'!$R$5:$R$128,"Deferred")</f>
        <v>0</v>
      </c>
      <c r="R63" s="78">
        <f>Q63/Q65</f>
        <v>0</v>
      </c>
      <c r="S63" s="78">
        <f>R63</f>
        <v>0</v>
      </c>
      <c r="T63" s="77"/>
      <c r="U63" s="93"/>
      <c r="W63" s="49" t="s">
        <v>22</v>
      </c>
      <c r="X63" s="272">
        <f>COUNTIFS('1. ALL DATA'!$Y$5:$Y$128,"HOUSING AND HOMELESSNESS",'1. ALL DATA'!$V$5:$V$128,"Deferred")</f>
        <v>0</v>
      </c>
      <c r="Y63" s="78">
        <f>X63/$X$65</f>
        <v>0</v>
      </c>
      <c r="Z63" s="78">
        <f>Y63</f>
        <v>0</v>
      </c>
      <c r="AA63" s="77"/>
      <c r="AB63" s="238"/>
    </row>
    <row r="64" spans="2:28" ht="15.75" customHeight="1">
      <c r="B64" s="49" t="s">
        <v>28</v>
      </c>
      <c r="C64" s="272">
        <f>COUNTIFS('1. ALL DATA'!$Y$5:$Y$128,"HOUSING AND HOMELESSNESS",'1. ALL DATA'!$H$5:$H$128,"Deleted")</f>
        <v>0</v>
      </c>
      <c r="D64" s="256">
        <f>C64/C65</f>
        <v>0</v>
      </c>
      <c r="E64" s="256">
        <f>D64</f>
        <v>0</v>
      </c>
      <c r="F64" s="77"/>
      <c r="G64" s="91" t="s">
        <v>62</v>
      </c>
      <c r="I64" s="49" t="s">
        <v>28</v>
      </c>
      <c r="J64" s="272">
        <f>COUNTIFS('1. ALL DATA'!$Y$5:$Y$128,"HOUSING AND HOMELESSNESS",'1. ALL DATA'!$M$5:$M$128,"Deleted")</f>
        <v>0</v>
      </c>
      <c r="K64" s="78">
        <f>J64/J65</f>
        <v>0</v>
      </c>
      <c r="L64" s="78">
        <f>K64</f>
        <v>0</v>
      </c>
      <c r="M64" s="77"/>
      <c r="N64" s="91" t="s">
        <v>62</v>
      </c>
      <c r="P64" s="49" t="s">
        <v>28</v>
      </c>
      <c r="Q64" s="272">
        <f>COUNTIFS('1. ALL DATA'!$Y$5:$Y$128,"HOUSING AND HOMELESSNESS",'1. ALL DATA'!$R$5:$R$128,"Deleted")</f>
        <v>0</v>
      </c>
      <c r="R64" s="78">
        <f>Q64/Q65</f>
        <v>0</v>
      </c>
      <c r="S64" s="78">
        <f>R64</f>
        <v>0</v>
      </c>
      <c r="T64" s="77"/>
      <c r="U64" s="91" t="s">
        <v>62</v>
      </c>
      <c r="W64" s="49" t="s">
        <v>28</v>
      </c>
      <c r="X64" s="272">
        <f>COUNTIFS('1. ALL DATA'!$Y$5:$Y$128,"HOUSING AND HOMELESSNESS",'1. ALL DATA'!$V$5:$V$128,"Deleted")</f>
        <v>0</v>
      </c>
      <c r="Y64" s="78">
        <f>X64/$X$65</f>
        <v>0</v>
      </c>
      <c r="Z64" s="78">
        <f>Y64</f>
        <v>0</v>
      </c>
      <c r="AA64" s="77"/>
      <c r="AB64" s="91" t="s">
        <v>62</v>
      </c>
    </row>
    <row r="65" spans="2:28" ht="15.75" customHeight="1">
      <c r="B65" s="50" t="s">
        <v>30</v>
      </c>
      <c r="C65" s="274">
        <f>SUM(C51:C64)</f>
        <v>17</v>
      </c>
      <c r="D65" s="46"/>
      <c r="E65" s="46"/>
      <c r="F65" s="52"/>
      <c r="G65" s="99"/>
      <c r="I65" s="50" t="s">
        <v>30</v>
      </c>
      <c r="J65" s="274">
        <f>SUM(J51:J64)</f>
        <v>17</v>
      </c>
      <c r="K65" s="77"/>
      <c r="L65" s="77"/>
      <c r="M65" s="52"/>
      <c r="N65" s="47"/>
      <c r="P65" s="50" t="s">
        <v>30</v>
      </c>
      <c r="Q65" s="274">
        <f>SUM(Q51:Q64)</f>
        <v>17</v>
      </c>
      <c r="R65" s="77"/>
      <c r="S65" s="77"/>
      <c r="T65" s="52"/>
      <c r="U65" s="93"/>
      <c r="W65" s="50" t="s">
        <v>30</v>
      </c>
      <c r="X65" s="274">
        <f>SUM(X51:X64)</f>
        <v>17</v>
      </c>
      <c r="Y65" s="77"/>
      <c r="Z65" s="77"/>
      <c r="AA65" s="52"/>
      <c r="AB65" s="238"/>
    </row>
    <row r="66" spans="2:28" ht="15.75" customHeight="1">
      <c r="B66" s="50" t="s">
        <v>31</v>
      </c>
      <c r="C66" s="274">
        <f>C65-C64-C63-C62-C61</f>
        <v>12</v>
      </c>
      <c r="D66" s="47"/>
      <c r="E66" s="47"/>
      <c r="F66" s="52"/>
      <c r="G66" s="47"/>
      <c r="I66" s="50" t="s">
        <v>31</v>
      </c>
      <c r="J66" s="274">
        <f>J65-J64-J63-J62-J61</f>
        <v>16</v>
      </c>
      <c r="K66" s="52"/>
      <c r="L66" s="52"/>
      <c r="M66" s="52"/>
      <c r="N66" s="47"/>
      <c r="P66" s="50" t="s">
        <v>31</v>
      </c>
      <c r="Q66" s="274">
        <f>Q65-Q64-Q63-Q62-Q61</f>
        <v>0</v>
      </c>
      <c r="R66" s="52"/>
      <c r="S66" s="52"/>
      <c r="T66" s="52"/>
      <c r="U66" s="93"/>
      <c r="W66" s="50" t="s">
        <v>31</v>
      </c>
      <c r="X66" s="274">
        <f>X65-X64-X63-X62-X61</f>
        <v>0</v>
      </c>
      <c r="Y66" s="52"/>
      <c r="Z66" s="52"/>
      <c r="AA66" s="52"/>
      <c r="AB66" s="238"/>
    </row>
    <row r="67" spans="2:28" ht="15.75" customHeight="1"/>
    <row r="68" spans="2:28" ht="15.75" customHeight="1"/>
    <row r="69" spans="2:28" ht="15.75" customHeight="1"/>
    <row r="70" spans="2:28" s="63" customFormat="1" ht="15.75">
      <c r="B70" s="320" t="s">
        <v>244</v>
      </c>
      <c r="C70" s="374"/>
      <c r="D70" s="374"/>
      <c r="E70" s="374"/>
      <c r="F70" s="312"/>
      <c r="G70" s="313"/>
      <c r="I70" s="320" t="s">
        <v>244</v>
      </c>
      <c r="J70" s="374"/>
      <c r="K70" s="312"/>
      <c r="L70" s="312"/>
      <c r="M70" s="312"/>
      <c r="N70" s="313"/>
      <c r="P70" s="320" t="s">
        <v>244</v>
      </c>
      <c r="Q70" s="374"/>
      <c r="R70" s="312"/>
      <c r="S70" s="312"/>
      <c r="T70" s="312"/>
      <c r="U70" s="313"/>
      <c r="W70" s="320" t="s">
        <v>244</v>
      </c>
      <c r="X70" s="374"/>
      <c r="Y70" s="312"/>
      <c r="Z70" s="312"/>
      <c r="AA70" s="312"/>
      <c r="AB70" s="313"/>
    </row>
    <row r="71" spans="2:28" ht="41.25" customHeight="1">
      <c r="B71" s="314" t="s">
        <v>23</v>
      </c>
      <c r="C71" s="315" t="s">
        <v>24</v>
      </c>
      <c r="D71" s="315" t="s">
        <v>18</v>
      </c>
      <c r="E71" s="315" t="s">
        <v>48</v>
      </c>
      <c r="F71" s="314" t="s">
        <v>29</v>
      </c>
      <c r="G71" s="315" t="s">
        <v>49</v>
      </c>
      <c r="I71" s="314" t="s">
        <v>23</v>
      </c>
      <c r="J71" s="315" t="s">
        <v>24</v>
      </c>
      <c r="K71" s="314" t="s">
        <v>18</v>
      </c>
      <c r="L71" s="314" t="s">
        <v>48</v>
      </c>
      <c r="M71" s="314" t="s">
        <v>29</v>
      </c>
      <c r="N71" s="315" t="s">
        <v>49</v>
      </c>
      <c r="P71" s="314" t="s">
        <v>23</v>
      </c>
      <c r="Q71" s="315" t="s">
        <v>24</v>
      </c>
      <c r="R71" s="314" t="s">
        <v>18</v>
      </c>
      <c r="S71" s="314" t="s">
        <v>48</v>
      </c>
      <c r="T71" s="314" t="s">
        <v>29</v>
      </c>
      <c r="U71" s="316" t="s">
        <v>49</v>
      </c>
      <c r="W71" s="314" t="s">
        <v>23</v>
      </c>
      <c r="X71" s="315" t="s">
        <v>24</v>
      </c>
      <c r="Y71" s="314" t="s">
        <v>18</v>
      </c>
      <c r="Z71" s="314" t="s">
        <v>48</v>
      </c>
      <c r="AA71" s="314" t="s">
        <v>29</v>
      </c>
      <c r="AB71" s="317" t="s">
        <v>49</v>
      </c>
    </row>
    <row r="72" spans="2:28" ht="6.75" customHeight="1">
      <c r="B72" s="53"/>
      <c r="C72" s="56"/>
      <c r="D72" s="56"/>
      <c r="E72" s="56"/>
      <c r="F72" s="53"/>
      <c r="G72" s="56"/>
      <c r="I72" s="53"/>
      <c r="J72" s="56"/>
      <c r="K72" s="53"/>
      <c r="L72" s="53"/>
      <c r="M72" s="53"/>
      <c r="N72" s="56"/>
      <c r="P72" s="53"/>
      <c r="Q72" s="56"/>
      <c r="R72" s="53"/>
      <c r="S72" s="53"/>
      <c r="T72" s="53"/>
      <c r="U72" s="88"/>
      <c r="W72" s="53"/>
      <c r="X72" s="56"/>
      <c r="Y72" s="53"/>
      <c r="Z72" s="53"/>
      <c r="AA72" s="53"/>
      <c r="AB72" s="240"/>
    </row>
    <row r="73" spans="2:28" ht="27.75" customHeight="1">
      <c r="B73" s="250" t="s">
        <v>45</v>
      </c>
      <c r="C73" s="260">
        <f>COUNTIFS('1. ALL DATA'!$Y$5:$Y$128,"ENVIRONMENT",'1. ALL DATA'!$H$5:$H$128,"Fully Achieved")</f>
        <v>1</v>
      </c>
      <c r="D73" s="371">
        <f>C73/C87</f>
        <v>6.6666666666666666E-2</v>
      </c>
      <c r="E73" s="471">
        <f>D73+D74</f>
        <v>0.46666666666666667</v>
      </c>
      <c r="F73" s="120">
        <f>C73/C88</f>
        <v>0.125</v>
      </c>
      <c r="G73" s="468">
        <f>F73+F74</f>
        <v>0.875</v>
      </c>
      <c r="I73" s="250" t="s">
        <v>45</v>
      </c>
      <c r="J73" s="260">
        <f>COUNTIFS('1. ALL DATA'!$Y$5:$Y$128,"ENVIRONMENT",'1. ALL DATA'!$M$5:$M$128,"Fully Achieved")</f>
        <v>1</v>
      </c>
      <c r="K73" s="120">
        <f>J73/J87</f>
        <v>6.6666666666666666E-2</v>
      </c>
      <c r="L73" s="486">
        <f>K73+K74</f>
        <v>0.73333333333333328</v>
      </c>
      <c r="M73" s="120">
        <f>J73/J88</f>
        <v>8.3333333333333329E-2</v>
      </c>
      <c r="N73" s="468">
        <f>M73+M74</f>
        <v>0.91666666666666674</v>
      </c>
      <c r="P73" s="250" t="s">
        <v>45</v>
      </c>
      <c r="Q73" s="260">
        <f>COUNTIFS('1. ALL DATA'!$Y$5:$Y$128,"ENVIRONMENT",'1. ALL DATA'!$R$5:$R$128,"Fully Achieved")</f>
        <v>0</v>
      </c>
      <c r="R73" s="120">
        <f>Q73/Q87</f>
        <v>0</v>
      </c>
      <c r="S73" s="486">
        <f>R73+R74</f>
        <v>0</v>
      </c>
      <c r="T73" s="120" t="e">
        <f>Q73/Q88</f>
        <v>#DIV/0!</v>
      </c>
      <c r="U73" s="468" t="e">
        <f>T73+T74</f>
        <v>#DIV/0!</v>
      </c>
      <c r="W73" s="250" t="s">
        <v>40</v>
      </c>
      <c r="X73" s="260">
        <f>COUNTIFS('1. ALL DATA'!$Y$5:$Y$128,"ENVIRONMENT",'1. ALL DATA'!$V$5:$V$128,"Fully Achieved")</f>
        <v>0</v>
      </c>
      <c r="Y73" s="120">
        <f>X73/$X$87</f>
        <v>0</v>
      </c>
      <c r="Z73" s="486">
        <f>Y73+Y74</f>
        <v>0</v>
      </c>
      <c r="AA73" s="120" t="e">
        <f>X73/$X$88</f>
        <v>#DIV/0!</v>
      </c>
      <c r="AB73" s="468" t="e">
        <f>AA73+AA74</f>
        <v>#DIV/0!</v>
      </c>
    </row>
    <row r="74" spans="2:28" ht="27.75" customHeight="1">
      <c r="B74" s="250" t="s">
        <v>41</v>
      </c>
      <c r="C74" s="260">
        <f>COUNTIFS('1. ALL DATA'!$Y$5:$Y$128,"ENVIRONMENT",'1. ALL DATA'!$H$5:$H$128,"On track to be achieved")</f>
        <v>6</v>
      </c>
      <c r="D74" s="371">
        <f>C74/C87</f>
        <v>0.4</v>
      </c>
      <c r="E74" s="471"/>
      <c r="F74" s="120">
        <f>C74/C88</f>
        <v>0.75</v>
      </c>
      <c r="G74" s="468"/>
      <c r="I74" s="250" t="s">
        <v>41</v>
      </c>
      <c r="J74" s="260">
        <f>COUNTIFS('1. ALL DATA'!$Y$5:$Y$128,"ENVIRONMENT",'1. ALL DATA'!$M$5:$M$128,"On track to be achieved")</f>
        <v>10</v>
      </c>
      <c r="K74" s="120">
        <f>J74/J87</f>
        <v>0.66666666666666663</v>
      </c>
      <c r="L74" s="486"/>
      <c r="M74" s="120">
        <f>J74/J88</f>
        <v>0.83333333333333337</v>
      </c>
      <c r="N74" s="468"/>
      <c r="P74" s="250" t="s">
        <v>41</v>
      </c>
      <c r="Q74" s="260">
        <f>COUNTIFS('1. ALL DATA'!$Y$5:$Y$128,"ENVIRONMENT",'1. ALL DATA'!$R$5:$R$128,"On track to be achieved")</f>
        <v>0</v>
      </c>
      <c r="R74" s="120">
        <f>Q74/Q87</f>
        <v>0</v>
      </c>
      <c r="S74" s="486"/>
      <c r="T74" s="120" t="e">
        <f>Q74/Q88</f>
        <v>#DIV/0!</v>
      </c>
      <c r="U74" s="468"/>
      <c r="W74" s="250" t="s">
        <v>82</v>
      </c>
      <c r="X74" s="260">
        <f>COUNTIFS('1. ALL DATA'!$Y$5:$Y$128,"ENVIRONMENT",'1. ALL DATA'!$V$5:$V$128,"Numerical Outturn Within 5% Tolerance")</f>
        <v>0</v>
      </c>
      <c r="Y74" s="120">
        <f>X74/$X$87</f>
        <v>0</v>
      </c>
      <c r="Z74" s="486"/>
      <c r="AA74" s="120" t="e">
        <f>X74/$X$88</f>
        <v>#DIV/0!</v>
      </c>
      <c r="AB74" s="468"/>
    </row>
    <row r="75" spans="2:28" ht="7.5" customHeight="1">
      <c r="B75" s="170"/>
      <c r="C75" s="263"/>
      <c r="D75" s="195"/>
      <c r="E75" s="195"/>
      <c r="F75" s="71"/>
      <c r="G75" s="172"/>
      <c r="I75" s="170"/>
      <c r="J75" s="263"/>
      <c r="K75" s="71"/>
      <c r="L75" s="71"/>
      <c r="M75" s="71"/>
      <c r="N75" s="172"/>
      <c r="P75" s="170"/>
      <c r="Q75" s="263"/>
      <c r="R75" s="71"/>
      <c r="S75" s="71"/>
      <c r="T75" s="71"/>
      <c r="U75" s="172"/>
      <c r="W75" s="173"/>
      <c r="X75" s="263"/>
      <c r="Y75" s="71"/>
      <c r="Z75" s="71"/>
      <c r="AA75" s="71"/>
      <c r="AB75" s="172"/>
    </row>
    <row r="76" spans="2:28" ht="21" customHeight="1">
      <c r="B76" s="469" t="s">
        <v>26</v>
      </c>
      <c r="C76" s="470">
        <f>COUNTIFS('1. ALL DATA'!$Y$5:$Y$128,"ENVIRONMENT",'1. ALL DATA'!$H$5:$H$128,"In danger of falling behind target")</f>
        <v>0</v>
      </c>
      <c r="D76" s="471">
        <f>C76/C87</f>
        <v>0</v>
      </c>
      <c r="E76" s="471">
        <f>D76</f>
        <v>0</v>
      </c>
      <c r="F76" s="486">
        <f>C76/C88</f>
        <v>0</v>
      </c>
      <c r="G76" s="473">
        <f>F76</f>
        <v>0</v>
      </c>
      <c r="I76" s="469" t="s">
        <v>26</v>
      </c>
      <c r="J76" s="470">
        <f>COUNTIFS('1. ALL DATA'!$Y$5:$Y$128,"ENVIRONMENT",'1. ALL DATA'!$M$5:$M$128,"In danger of falling behind target")</f>
        <v>0</v>
      </c>
      <c r="K76" s="486">
        <f>J76/J87</f>
        <v>0</v>
      </c>
      <c r="L76" s="486">
        <f>K76</f>
        <v>0</v>
      </c>
      <c r="M76" s="486">
        <f>J76/J88</f>
        <v>0</v>
      </c>
      <c r="N76" s="473">
        <f>M76</f>
        <v>0</v>
      </c>
      <c r="P76" s="469" t="s">
        <v>26</v>
      </c>
      <c r="Q76" s="470">
        <f>COUNTIFS('1. ALL DATA'!$Y$5:$Y$128,"ENVIRONMENT",'1. ALL DATA'!$R$5:$R$128,"In danger of falling behind target")</f>
        <v>0</v>
      </c>
      <c r="R76" s="486">
        <f>Q76/Q87</f>
        <v>0</v>
      </c>
      <c r="S76" s="486">
        <f>R76</f>
        <v>0</v>
      </c>
      <c r="T76" s="486" t="e">
        <f>Q76/Q88</f>
        <v>#DIV/0!</v>
      </c>
      <c r="U76" s="473" t="e">
        <f>T76</f>
        <v>#DIV/0!</v>
      </c>
      <c r="W76" s="252" t="s">
        <v>83</v>
      </c>
      <c r="X76" s="372">
        <f>COUNTIFS('1. ALL DATA'!$Y$5:$Y$128,"ENVIRONMENT",'1. ALL DATA'!$V$5:$V$128,"Numerical Outturn Within 10% Tolerance")</f>
        <v>0</v>
      </c>
      <c r="Y76" s="120">
        <f>X76/$X$87</f>
        <v>0</v>
      </c>
      <c r="Z76" s="487">
        <f>SUM(Y76:Y79)</f>
        <v>0</v>
      </c>
      <c r="AA76" s="72" t="e">
        <f>X76/$X$88</f>
        <v>#DIV/0!</v>
      </c>
      <c r="AB76" s="473" t="e">
        <f>SUM(AA76:AA79)</f>
        <v>#DIV/0!</v>
      </c>
    </row>
    <row r="77" spans="2:28" ht="18.75" customHeight="1">
      <c r="B77" s="469"/>
      <c r="C77" s="470"/>
      <c r="D77" s="471"/>
      <c r="E77" s="471"/>
      <c r="F77" s="486"/>
      <c r="G77" s="473"/>
      <c r="I77" s="469"/>
      <c r="J77" s="470"/>
      <c r="K77" s="486"/>
      <c r="L77" s="486"/>
      <c r="M77" s="486"/>
      <c r="N77" s="473"/>
      <c r="P77" s="469"/>
      <c r="Q77" s="470"/>
      <c r="R77" s="486"/>
      <c r="S77" s="486"/>
      <c r="T77" s="486"/>
      <c r="U77" s="473"/>
      <c r="W77" s="252" t="s">
        <v>84</v>
      </c>
      <c r="X77" s="372">
        <f>COUNTIFS('1. ALL DATA'!$Y$5:$Y$128,"ENVIRONMENT",'1. ALL DATA'!$V$5:$V$128,"Target Partially Met")</f>
        <v>0</v>
      </c>
      <c r="Y77" s="120">
        <f>X77/$X$87</f>
        <v>0</v>
      </c>
      <c r="Z77" s="488"/>
      <c r="AA77" s="72" t="e">
        <f>X77/$X$88</f>
        <v>#DIV/0!</v>
      </c>
      <c r="AB77" s="473"/>
    </row>
    <row r="78" spans="2:28" ht="20.25" customHeight="1">
      <c r="B78" s="469"/>
      <c r="C78" s="470"/>
      <c r="D78" s="471"/>
      <c r="E78" s="471"/>
      <c r="F78" s="486"/>
      <c r="G78" s="473"/>
      <c r="I78" s="469"/>
      <c r="J78" s="470"/>
      <c r="K78" s="486"/>
      <c r="L78" s="486"/>
      <c r="M78" s="486"/>
      <c r="N78" s="473"/>
      <c r="P78" s="469"/>
      <c r="Q78" s="470"/>
      <c r="R78" s="486"/>
      <c r="S78" s="486"/>
      <c r="T78" s="486"/>
      <c r="U78" s="473"/>
      <c r="W78" s="252" t="s">
        <v>86</v>
      </c>
      <c r="X78" s="372">
        <f>COUNTIFS('1. ALL DATA'!$Y$5:$Y$128,"ENVIRONMENT",'1. ALL DATA'!$V$5:$V$128,"Completion Date Within Reasonable Tolerance")</f>
        <v>0</v>
      </c>
      <c r="Y78" s="120">
        <f>X78/$X$87</f>
        <v>0</v>
      </c>
      <c r="Z78" s="489"/>
      <c r="AA78" s="72" t="e">
        <f>X78/$X$88</f>
        <v>#DIV/0!</v>
      </c>
      <c r="AB78" s="473"/>
    </row>
    <row r="79" spans="2:28" ht="6" customHeight="1">
      <c r="B79" s="170"/>
      <c r="C79" s="56"/>
      <c r="D79" s="195"/>
      <c r="E79" s="195"/>
      <c r="F79" s="71"/>
      <c r="G79" s="172"/>
      <c r="I79" s="170"/>
      <c r="J79" s="56"/>
      <c r="K79" s="71"/>
      <c r="L79" s="71"/>
      <c r="M79" s="71"/>
      <c r="N79" s="172"/>
      <c r="P79" s="170"/>
      <c r="Q79" s="56"/>
      <c r="R79" s="71"/>
      <c r="S79" s="71"/>
      <c r="T79" s="71"/>
      <c r="U79" s="172"/>
      <c r="W79" s="173"/>
      <c r="X79" s="56"/>
      <c r="Y79" s="71"/>
      <c r="Z79" s="71"/>
      <c r="AA79" s="71"/>
      <c r="AB79" s="172"/>
    </row>
    <row r="80" spans="2:28" ht="30" customHeight="1">
      <c r="B80" s="251" t="s">
        <v>42</v>
      </c>
      <c r="C80" s="260">
        <f>COUNTIFS('1. ALL DATA'!$Y$5:$Y$128,"ENVIRONMENT",'1. ALL DATA'!$H$5:$H$128,"Completed behind schedule")</f>
        <v>0</v>
      </c>
      <c r="D80" s="371">
        <f>C80/C87</f>
        <v>0</v>
      </c>
      <c r="E80" s="471">
        <f>D80+D81</f>
        <v>6.6666666666666666E-2</v>
      </c>
      <c r="F80" s="120">
        <f>C80/C88</f>
        <v>0</v>
      </c>
      <c r="G80" s="490">
        <f>F80+F81</f>
        <v>0.125</v>
      </c>
      <c r="I80" s="251" t="s">
        <v>42</v>
      </c>
      <c r="J80" s="260">
        <f>COUNTIFS('1. ALL DATA'!$Y$5:$Y$128,"ENVIRONMENT",'1. ALL DATA'!$M$5:$M$128,"Completed behind schedule")</f>
        <v>0</v>
      </c>
      <c r="K80" s="120">
        <f>J80/J87</f>
        <v>0</v>
      </c>
      <c r="L80" s="486">
        <f>K80+K81</f>
        <v>6.6666666666666666E-2</v>
      </c>
      <c r="M80" s="120">
        <f>J80/J88</f>
        <v>0</v>
      </c>
      <c r="N80" s="490">
        <f>M80+M81</f>
        <v>8.3333333333333329E-2</v>
      </c>
      <c r="P80" s="251" t="s">
        <v>42</v>
      </c>
      <c r="Q80" s="260">
        <f>COUNTIFS('1. ALL DATA'!$Y$5:$Y$128,"ENVIRONMENT",'1. ALL DATA'!$R$5:$R$128,"Completed behind schedule")</f>
        <v>0</v>
      </c>
      <c r="R80" s="120">
        <f>Q80/Q87</f>
        <v>0</v>
      </c>
      <c r="S80" s="486">
        <f>R80+R81</f>
        <v>0</v>
      </c>
      <c r="T80" s="120" t="e">
        <f>Q80/Q88</f>
        <v>#DIV/0!</v>
      </c>
      <c r="U80" s="490" t="e">
        <f>T80+T81</f>
        <v>#DIV/0!</v>
      </c>
      <c r="W80" s="251" t="s">
        <v>85</v>
      </c>
      <c r="X80" s="260">
        <f>COUNTIFS('1. ALL DATA'!$Y$5:$Y$128,"ENVIRONMENT",'1. ALL DATA'!$V$5:$V$128,"Completed Significantly After Target Deadline")</f>
        <v>0</v>
      </c>
      <c r="Y80" s="120">
        <f>X80/$X$87</f>
        <v>0</v>
      </c>
      <c r="Z80" s="486">
        <f>Y80+Y81</f>
        <v>0</v>
      </c>
      <c r="AA80" s="120" t="e">
        <f>X80/$X$88</f>
        <v>#DIV/0!</v>
      </c>
      <c r="AB80" s="490" t="e">
        <f>AA80+AA81</f>
        <v>#DIV/0!</v>
      </c>
    </row>
    <row r="81" spans="2:28" ht="30" customHeight="1">
      <c r="B81" s="251" t="s">
        <v>27</v>
      </c>
      <c r="C81" s="260">
        <f>COUNTIFS('1. ALL DATA'!$Y$5:$Y$128,"ENVIRONMENT",'1. ALL DATA'!$H$5:$H$128,"Off target")</f>
        <v>1</v>
      </c>
      <c r="D81" s="371">
        <f>C81/C87</f>
        <v>6.6666666666666666E-2</v>
      </c>
      <c r="E81" s="471"/>
      <c r="F81" s="120">
        <f>C81/C88</f>
        <v>0.125</v>
      </c>
      <c r="G81" s="490"/>
      <c r="I81" s="251" t="s">
        <v>27</v>
      </c>
      <c r="J81" s="260">
        <f>COUNTIFS('1. ALL DATA'!$Y$5:$Y$128,"ENVIRONMENT",'1. ALL DATA'!$M$5:$M$128,"Off target")</f>
        <v>1</v>
      </c>
      <c r="K81" s="120">
        <f>J81/J87</f>
        <v>6.6666666666666666E-2</v>
      </c>
      <c r="L81" s="486"/>
      <c r="M81" s="120">
        <f>J81/J88</f>
        <v>8.3333333333333329E-2</v>
      </c>
      <c r="N81" s="490"/>
      <c r="P81" s="251" t="s">
        <v>27</v>
      </c>
      <c r="Q81" s="260">
        <f>COUNTIFS('1. ALL DATA'!$Y$5:$Y$128,"ENVIRONMENT",'1. ALL DATA'!$R$5:$R$128,"Off target")</f>
        <v>0</v>
      </c>
      <c r="R81" s="120">
        <f>Q81/Q87</f>
        <v>0</v>
      </c>
      <c r="S81" s="486"/>
      <c r="T81" s="120" t="e">
        <f>Q81/Q88</f>
        <v>#DIV/0!</v>
      </c>
      <c r="U81" s="490"/>
      <c r="W81" s="251" t="s">
        <v>27</v>
      </c>
      <c r="X81" s="260">
        <f>COUNTIFS('1. ALL DATA'!$Y$5:$Y$128,"ENVIRONMENT",'1. ALL DATA'!$V$5:$V$128,"Off target")</f>
        <v>0</v>
      </c>
      <c r="Y81" s="120">
        <f>X81/$X$87</f>
        <v>0</v>
      </c>
      <c r="Z81" s="486"/>
      <c r="AA81" s="120" t="e">
        <f>X81/$X$88</f>
        <v>#DIV/0!</v>
      </c>
      <c r="AB81" s="490"/>
    </row>
    <row r="82" spans="2:28" ht="5.25" customHeight="1">
      <c r="B82" s="53"/>
      <c r="C82" s="263"/>
      <c r="D82" s="195"/>
      <c r="E82" s="195"/>
      <c r="F82" s="71"/>
      <c r="G82" s="92"/>
      <c r="I82" s="53"/>
      <c r="J82" s="263"/>
      <c r="K82" s="71"/>
      <c r="L82" s="71"/>
      <c r="M82" s="71"/>
      <c r="N82" s="92"/>
      <c r="P82" s="53"/>
      <c r="Q82" s="263"/>
      <c r="R82" s="71"/>
      <c r="S82" s="71"/>
      <c r="T82" s="71"/>
      <c r="U82" s="92"/>
      <c r="W82" s="253"/>
      <c r="X82" s="263"/>
      <c r="Y82" s="73"/>
      <c r="Z82" s="73"/>
      <c r="AA82" s="74"/>
      <c r="AB82" s="241"/>
    </row>
    <row r="83" spans="2:28" ht="15.75" customHeight="1">
      <c r="B83" s="48" t="s">
        <v>1</v>
      </c>
      <c r="C83" s="272">
        <f>COUNTIFS('1. ALL DATA'!$Y$5:$Y$128,"ENVIRONMENT",'1. ALL DATA'!$H$5:$H$128,"Not yet due")</f>
        <v>7</v>
      </c>
      <c r="D83" s="255">
        <f>C83/C87</f>
        <v>0.46666666666666667</v>
      </c>
      <c r="E83" s="255">
        <f>D83</f>
        <v>0.46666666666666667</v>
      </c>
      <c r="F83" s="76"/>
      <c r="G83" s="47"/>
      <c r="I83" s="48" t="s">
        <v>1</v>
      </c>
      <c r="J83" s="272">
        <f>COUNTIFS('1. ALL DATA'!$Y$5:$Y$128,"ENVIRONMENT",'1. ALL DATA'!$M$5:$M$128,"Not yet due")</f>
        <v>3</v>
      </c>
      <c r="K83" s="75">
        <f>J83/J87</f>
        <v>0.2</v>
      </c>
      <c r="L83" s="75">
        <f>K83</f>
        <v>0.2</v>
      </c>
      <c r="M83" s="76"/>
      <c r="N83" s="47"/>
      <c r="P83" s="48" t="s">
        <v>1</v>
      </c>
      <c r="Q83" s="272">
        <f>COUNTIFS('1. ALL DATA'!$Y$5:$Y$128,"ENVIRONMENT",'1. ALL DATA'!$R$5:$R$128,"Not yet due")</f>
        <v>0</v>
      </c>
      <c r="R83" s="75">
        <f>Q83/Q87</f>
        <v>0</v>
      </c>
      <c r="S83" s="75">
        <f>R83</f>
        <v>0</v>
      </c>
      <c r="T83" s="76"/>
      <c r="U83" s="93"/>
      <c r="W83" s="62" t="s">
        <v>1</v>
      </c>
      <c r="X83" s="272">
        <f>COUNTIFS('1. ALL DATA'!$Y$5:$Y$128,"ENVIRONMENT",'1. ALL DATA'!$V$5:$V$128,"Not yet due")</f>
        <v>0</v>
      </c>
      <c r="Y83" s="75">
        <f>X83/$X$87</f>
        <v>0</v>
      </c>
      <c r="Z83" s="75">
        <f>Y83</f>
        <v>0</v>
      </c>
      <c r="AA83" s="76"/>
      <c r="AB83" s="238"/>
    </row>
    <row r="84" spans="2:28" ht="15.75" customHeight="1">
      <c r="B84" s="48" t="s">
        <v>46</v>
      </c>
      <c r="C84" s="272">
        <f>COUNTIFS('1. ALL DATA'!$Y$5:$Y$128,"ENVIRONMENT",'1. ALL DATA'!$H$5:$H$128,"Update not provided")</f>
        <v>0</v>
      </c>
      <c r="D84" s="255">
        <f>C84/C87</f>
        <v>0</v>
      </c>
      <c r="E84" s="255">
        <f>D84</f>
        <v>0</v>
      </c>
      <c r="F84" s="76"/>
      <c r="G84" s="98"/>
      <c r="I84" s="48" t="s">
        <v>46</v>
      </c>
      <c r="J84" s="272">
        <f>COUNTIFS('1. ALL DATA'!$Y$5:$Y$128,"ENVIRONMENT",'1. ALL DATA'!$M$5:$M$128,"Update not provided")</f>
        <v>0</v>
      </c>
      <c r="K84" s="75">
        <f>J84/J87</f>
        <v>0</v>
      </c>
      <c r="L84" s="75">
        <f>K84</f>
        <v>0</v>
      </c>
      <c r="M84" s="76"/>
      <c r="N84" s="98"/>
      <c r="P84" s="48" t="s">
        <v>46</v>
      </c>
      <c r="Q84" s="272">
        <f>COUNTIFS('1. ALL DATA'!$Y$5:$Y$128,"ENVIRONMENT",'1. ALL DATA'!$R$5:$R$128,"Update not provided")</f>
        <v>15</v>
      </c>
      <c r="R84" s="75">
        <f>Q84/Q87</f>
        <v>1</v>
      </c>
      <c r="S84" s="75">
        <f>R84</f>
        <v>1</v>
      </c>
      <c r="T84" s="76"/>
      <c r="U84" s="94"/>
      <c r="W84" s="64" t="s">
        <v>46</v>
      </c>
      <c r="X84" s="272">
        <f>COUNTIFS('1. ALL DATA'!$Y$5:$Y$128,"ENVIRONMENT",'1. ALL DATA'!$V$5:$V$128,"Update not provided")</f>
        <v>15</v>
      </c>
      <c r="Y84" s="75">
        <f>X84/$X$87</f>
        <v>1</v>
      </c>
      <c r="Z84" s="75">
        <f>Y84</f>
        <v>1</v>
      </c>
      <c r="AA84" s="76"/>
    </row>
    <row r="85" spans="2:28" ht="15.75" customHeight="1">
      <c r="B85" s="49" t="s">
        <v>22</v>
      </c>
      <c r="C85" s="272">
        <f>COUNTIFS('1. ALL DATA'!$Y$5:$Y$128,"ENVIRONMENT",'1. ALL DATA'!$H$5:$H$128,"Deferred")</f>
        <v>0</v>
      </c>
      <c r="D85" s="256">
        <f>C85/C87</f>
        <v>0</v>
      </c>
      <c r="E85" s="256">
        <f>D85</f>
        <v>0</v>
      </c>
      <c r="F85" s="77"/>
      <c r="G85" s="47"/>
      <c r="I85" s="49" t="s">
        <v>22</v>
      </c>
      <c r="J85" s="272">
        <f>COUNTIFS('1. ALL DATA'!$Y$5:$Y$128,"ENVIRONMENT",'1. ALL DATA'!$M$5:$M$128,"Deferred")</f>
        <v>0</v>
      </c>
      <c r="K85" s="78">
        <f>J85/J87</f>
        <v>0</v>
      </c>
      <c r="L85" s="78">
        <f>K85</f>
        <v>0</v>
      </c>
      <c r="M85" s="77"/>
      <c r="N85" s="47"/>
      <c r="P85" s="49" t="s">
        <v>22</v>
      </c>
      <c r="Q85" s="272">
        <f>COUNTIFS('1. ALL DATA'!$Y$5:$Y$128,"ENVIRONMENT",'1. ALL DATA'!$R$5:$R$128,"Deferred")</f>
        <v>0</v>
      </c>
      <c r="R85" s="78">
        <f>Q85/Q87</f>
        <v>0</v>
      </c>
      <c r="S85" s="78">
        <f>R85</f>
        <v>0</v>
      </c>
      <c r="T85" s="77"/>
      <c r="U85" s="93"/>
      <c r="W85" s="49" t="s">
        <v>22</v>
      </c>
      <c r="X85" s="272">
        <f>COUNTIFS('1. ALL DATA'!$Y$5:$Y$128,"ENVIRONMENT",'1. ALL DATA'!$V$5:$V$128,"Deferred")</f>
        <v>0</v>
      </c>
      <c r="Y85" s="78">
        <f>X85/$X$87</f>
        <v>0</v>
      </c>
      <c r="Z85" s="78">
        <f>Y85</f>
        <v>0</v>
      </c>
      <c r="AA85" s="77"/>
      <c r="AB85" s="238"/>
    </row>
    <row r="86" spans="2:28" ht="15.75" customHeight="1">
      <c r="B86" s="49" t="s">
        <v>28</v>
      </c>
      <c r="C86" s="272">
        <f>COUNTIFS('1. ALL DATA'!$Y$5:$Y$128,"ENVIRONMENT",'1. ALL DATA'!$H$5:$H$128,"Deleted")</f>
        <v>0</v>
      </c>
      <c r="D86" s="256">
        <f>C86/C87</f>
        <v>0</v>
      </c>
      <c r="E86" s="256">
        <f>D86</f>
        <v>0</v>
      </c>
      <c r="F86" s="77"/>
      <c r="G86" s="91" t="s">
        <v>62</v>
      </c>
      <c r="I86" s="49" t="s">
        <v>28</v>
      </c>
      <c r="J86" s="272">
        <f>COUNTIFS('1. ALL DATA'!$Y$5:$Y$128,"ENVIRONMENT",'1. ALL DATA'!$M$5:$M$128,"Deleted")</f>
        <v>0</v>
      </c>
      <c r="K86" s="78">
        <f>J86/J87</f>
        <v>0</v>
      </c>
      <c r="L86" s="78">
        <f>K86</f>
        <v>0</v>
      </c>
      <c r="M86" s="77"/>
      <c r="N86" s="91" t="s">
        <v>62</v>
      </c>
      <c r="P86" s="49" t="s">
        <v>28</v>
      </c>
      <c r="Q86" s="272">
        <f>COUNTIFS('1. ALL DATA'!$Y$5:$Y$128,"ENVIRONMENT",'1. ALL DATA'!$R$5:$R$128,"Deleted")</f>
        <v>0</v>
      </c>
      <c r="R86" s="78">
        <f>Q86/Q87</f>
        <v>0</v>
      </c>
      <c r="S86" s="78">
        <f>R86</f>
        <v>0</v>
      </c>
      <c r="T86" s="77"/>
      <c r="U86" s="91" t="s">
        <v>62</v>
      </c>
      <c r="W86" s="49" t="s">
        <v>28</v>
      </c>
      <c r="X86" s="272">
        <f>COUNTIFS('1. ALL DATA'!$Y$5:$Y$128,"ENVIRONMENT",'1. ALL DATA'!$V$5:$V$128,"Deleted")</f>
        <v>0</v>
      </c>
      <c r="Y86" s="78">
        <f>X86/$X$87</f>
        <v>0</v>
      </c>
      <c r="Z86" s="78">
        <f>Y86</f>
        <v>0</v>
      </c>
      <c r="AA86" s="77"/>
      <c r="AB86" s="91" t="s">
        <v>62</v>
      </c>
    </row>
    <row r="87" spans="2:28" ht="15.75" customHeight="1">
      <c r="B87" s="50" t="s">
        <v>30</v>
      </c>
      <c r="C87" s="274">
        <f>SUM(C73:C86)</f>
        <v>15</v>
      </c>
      <c r="D87" s="46"/>
      <c r="E87" s="46"/>
      <c r="F87" s="52"/>
      <c r="G87" s="47"/>
      <c r="I87" s="50" t="s">
        <v>30</v>
      </c>
      <c r="J87" s="274">
        <f>SUM(J73:J86)</f>
        <v>15</v>
      </c>
      <c r="K87" s="77"/>
      <c r="L87" s="77"/>
      <c r="M87" s="52"/>
      <c r="N87" s="47"/>
      <c r="P87" s="50" t="s">
        <v>30</v>
      </c>
      <c r="Q87" s="274">
        <f>SUM(Q73:Q86)</f>
        <v>15</v>
      </c>
      <c r="R87" s="77"/>
      <c r="S87" s="77"/>
      <c r="T87" s="52"/>
      <c r="U87" s="93"/>
      <c r="W87" s="50" t="s">
        <v>30</v>
      </c>
      <c r="X87" s="274">
        <f>SUM(X73:X86)</f>
        <v>15</v>
      </c>
      <c r="Y87" s="77"/>
      <c r="Z87" s="77"/>
      <c r="AA87" s="52"/>
      <c r="AB87" s="238"/>
    </row>
    <row r="88" spans="2:28" ht="15.75" customHeight="1">
      <c r="B88" s="50" t="s">
        <v>31</v>
      </c>
      <c r="C88" s="274">
        <f>C87-C86-C85-C84-C83</f>
        <v>8</v>
      </c>
      <c r="D88" s="47"/>
      <c r="E88" s="47"/>
      <c r="F88" s="52"/>
      <c r="G88" s="47"/>
      <c r="I88" s="50" t="s">
        <v>31</v>
      </c>
      <c r="J88" s="274">
        <f>J87-J86-J85-J84-J83</f>
        <v>12</v>
      </c>
      <c r="K88" s="52"/>
      <c r="L88" s="52"/>
      <c r="M88" s="52"/>
      <c r="N88" s="47"/>
      <c r="P88" s="50" t="s">
        <v>31</v>
      </c>
      <c r="Q88" s="274">
        <f>Q87-Q86-Q85-Q84-Q83</f>
        <v>0</v>
      </c>
      <c r="R88" s="52"/>
      <c r="S88" s="52"/>
      <c r="T88" s="52"/>
      <c r="U88" s="93"/>
      <c r="W88" s="50" t="s">
        <v>31</v>
      </c>
      <c r="X88" s="274">
        <f>X87-X86-X85-X84-X83</f>
        <v>0</v>
      </c>
      <c r="Y88" s="52"/>
      <c r="Z88" s="52"/>
      <c r="AA88" s="52"/>
      <c r="AB88" s="238"/>
    </row>
    <row r="89" spans="2:28" ht="15.75" customHeight="1">
      <c r="W89" s="65"/>
      <c r="Y89" s="63"/>
      <c r="Z89" s="63"/>
      <c r="AA89" s="52"/>
      <c r="AB89" s="238"/>
    </row>
    <row r="90" spans="2:28" ht="15.75" customHeight="1"/>
    <row r="91" spans="2:28" s="63" customFormat="1" ht="15.75" customHeight="1">
      <c r="B91" s="65"/>
      <c r="C91" s="1"/>
      <c r="D91" s="1"/>
      <c r="E91" s="1"/>
      <c r="F91" s="52"/>
      <c r="G91" s="1"/>
      <c r="I91" s="65"/>
      <c r="J91" s="1"/>
      <c r="M91" s="52"/>
      <c r="N91" s="1"/>
      <c r="P91" s="65"/>
      <c r="Q91" s="1"/>
      <c r="T91" s="52"/>
      <c r="U91" s="90"/>
      <c r="X91" s="1"/>
      <c r="AB91" s="238"/>
    </row>
    <row r="92" spans="2:28" s="63" customFormat="1" ht="15.75">
      <c r="B92" s="320" t="s">
        <v>245</v>
      </c>
      <c r="C92" s="374"/>
      <c r="D92" s="374"/>
      <c r="E92" s="374"/>
      <c r="F92" s="312"/>
      <c r="G92" s="313"/>
      <c r="I92" s="320" t="s">
        <v>245</v>
      </c>
      <c r="J92" s="374"/>
      <c r="K92" s="312"/>
      <c r="L92" s="312"/>
      <c r="M92" s="312"/>
      <c r="N92" s="313"/>
      <c r="P92" s="320" t="s">
        <v>245</v>
      </c>
      <c r="Q92" s="374"/>
      <c r="R92" s="312"/>
      <c r="S92" s="312"/>
      <c r="T92" s="312"/>
      <c r="U92" s="313"/>
      <c r="W92" s="320" t="s">
        <v>245</v>
      </c>
      <c r="X92" s="374"/>
      <c r="Y92" s="312"/>
      <c r="Z92" s="312"/>
      <c r="AA92" s="312"/>
      <c r="AB92" s="313"/>
    </row>
    <row r="93" spans="2:28" ht="36" customHeight="1">
      <c r="B93" s="314" t="s">
        <v>23</v>
      </c>
      <c r="C93" s="315" t="s">
        <v>24</v>
      </c>
      <c r="D93" s="315" t="s">
        <v>18</v>
      </c>
      <c r="E93" s="315" t="s">
        <v>48</v>
      </c>
      <c r="F93" s="314" t="s">
        <v>29</v>
      </c>
      <c r="G93" s="315" t="s">
        <v>49</v>
      </c>
      <c r="I93" s="314" t="s">
        <v>23</v>
      </c>
      <c r="J93" s="315" t="s">
        <v>24</v>
      </c>
      <c r="K93" s="314" t="s">
        <v>18</v>
      </c>
      <c r="L93" s="314" t="s">
        <v>48</v>
      </c>
      <c r="M93" s="314" t="s">
        <v>29</v>
      </c>
      <c r="N93" s="315" t="s">
        <v>49</v>
      </c>
      <c r="P93" s="314" t="s">
        <v>23</v>
      </c>
      <c r="Q93" s="315" t="s">
        <v>24</v>
      </c>
      <c r="R93" s="314" t="s">
        <v>18</v>
      </c>
      <c r="S93" s="314" t="s">
        <v>48</v>
      </c>
      <c r="T93" s="314" t="s">
        <v>29</v>
      </c>
      <c r="U93" s="316" t="s">
        <v>49</v>
      </c>
      <c r="W93" s="314" t="s">
        <v>23</v>
      </c>
      <c r="X93" s="315" t="s">
        <v>24</v>
      </c>
      <c r="Y93" s="314" t="s">
        <v>18</v>
      </c>
      <c r="Z93" s="314" t="s">
        <v>48</v>
      </c>
      <c r="AA93" s="314" t="s">
        <v>29</v>
      </c>
      <c r="AB93" s="317" t="s">
        <v>49</v>
      </c>
    </row>
    <row r="94" spans="2:28" s="63" customFormat="1" ht="7.5" customHeight="1">
      <c r="B94" s="170"/>
      <c r="C94" s="180"/>
      <c r="D94" s="180"/>
      <c r="E94" s="180"/>
      <c r="F94" s="170"/>
      <c r="G94" s="180"/>
      <c r="I94" s="170"/>
      <c r="J94" s="180"/>
      <c r="K94" s="170"/>
      <c r="L94" s="170"/>
      <c r="M94" s="170"/>
      <c r="N94" s="180"/>
      <c r="P94" s="170"/>
      <c r="Q94" s="180"/>
      <c r="R94" s="170"/>
      <c r="S94" s="170"/>
      <c r="T94" s="170"/>
      <c r="U94" s="181"/>
      <c r="W94" s="170"/>
      <c r="X94" s="180"/>
      <c r="Y94" s="170"/>
      <c r="Z94" s="170"/>
      <c r="AA94" s="170"/>
      <c r="AB94" s="235"/>
    </row>
    <row r="95" spans="2:28" ht="18.75" customHeight="1">
      <c r="B95" s="250" t="s">
        <v>45</v>
      </c>
      <c r="C95" s="260">
        <f>COUNTIFS('1. ALL DATA'!$Y$5:$Y$128,"PLANNING",'1. ALL DATA'!$H$5:$H$128,"Fully Achieved")</f>
        <v>5</v>
      </c>
      <c r="D95" s="371">
        <f>C95/C109</f>
        <v>0.25</v>
      </c>
      <c r="E95" s="471">
        <f>D95+D96</f>
        <v>0.8</v>
      </c>
      <c r="F95" s="120">
        <f>C95/C110</f>
        <v>0.3125</v>
      </c>
      <c r="G95" s="468">
        <f>F95+F96</f>
        <v>1</v>
      </c>
      <c r="I95" s="250" t="s">
        <v>45</v>
      </c>
      <c r="J95" s="260">
        <f>COUNTIFS('1. ALL DATA'!$Y$5:$Y$128,"PLANNING",'1. ALL DATA'!$M$5:$M$128,"Fully Achieved")</f>
        <v>7</v>
      </c>
      <c r="K95" s="120">
        <f>J95/J109</f>
        <v>0.35</v>
      </c>
      <c r="L95" s="486">
        <f>K95+K96</f>
        <v>1</v>
      </c>
      <c r="M95" s="120">
        <f>J95/J110</f>
        <v>0.35</v>
      </c>
      <c r="N95" s="468">
        <f>M95+M96</f>
        <v>1</v>
      </c>
      <c r="P95" s="250" t="s">
        <v>45</v>
      </c>
      <c r="Q95" s="260">
        <f>COUNTIFS('1. ALL DATA'!$Y$5:$Y$128,"PLANNING",'1. ALL DATA'!$R$5:$R$128,"Fully Achieved")</f>
        <v>0</v>
      </c>
      <c r="R95" s="120">
        <f>Q95/Q109</f>
        <v>0</v>
      </c>
      <c r="S95" s="486">
        <f>R95+R96</f>
        <v>0</v>
      </c>
      <c r="T95" s="120" t="e">
        <f>Q95/Q110</f>
        <v>#DIV/0!</v>
      </c>
      <c r="U95" s="468" t="e">
        <f>T95+T96</f>
        <v>#DIV/0!</v>
      </c>
      <c r="W95" s="250" t="s">
        <v>40</v>
      </c>
      <c r="X95" s="260">
        <f>COUNTIFS('1. ALL DATA'!$Y$5:$Y$128,"PLANNING",'1. ALL DATA'!$V$5:$V$128,"Fully Achieved")</f>
        <v>0</v>
      </c>
      <c r="Y95" s="120">
        <f>X95/$X$109</f>
        <v>0</v>
      </c>
      <c r="Z95" s="486">
        <f>Y95+Y96</f>
        <v>0</v>
      </c>
      <c r="AA95" s="120" t="e">
        <f>X95/$X$110</f>
        <v>#DIV/0!</v>
      </c>
      <c r="AB95" s="468" t="e">
        <f>AA95+AA96</f>
        <v>#DIV/0!</v>
      </c>
    </row>
    <row r="96" spans="2:28" ht="18.75" customHeight="1">
      <c r="B96" s="250" t="s">
        <v>41</v>
      </c>
      <c r="C96" s="260">
        <f>COUNTIFS('1. ALL DATA'!$Y$5:$Y$128,"PLANNING",'1. ALL DATA'!$H$5:$H$128,"On track to be achieved")</f>
        <v>11</v>
      </c>
      <c r="D96" s="371">
        <f>C96/C109</f>
        <v>0.55000000000000004</v>
      </c>
      <c r="E96" s="471"/>
      <c r="F96" s="120">
        <f>C96/C110</f>
        <v>0.6875</v>
      </c>
      <c r="G96" s="468"/>
      <c r="I96" s="250" t="s">
        <v>41</v>
      </c>
      <c r="J96" s="260">
        <f>COUNTIFS('1. ALL DATA'!$Y$5:$Y$128,"PLANNING",'1. ALL DATA'!$M$5:$M$128,"On track to be achieved")</f>
        <v>13</v>
      </c>
      <c r="K96" s="120">
        <f>J96/J109</f>
        <v>0.65</v>
      </c>
      <c r="L96" s="486"/>
      <c r="M96" s="120">
        <f>J96/J110</f>
        <v>0.65</v>
      </c>
      <c r="N96" s="468"/>
      <c r="P96" s="250" t="s">
        <v>41</v>
      </c>
      <c r="Q96" s="260">
        <f>COUNTIFS('1. ALL DATA'!$Y$5:$Y$128,"PLANNING",'1. ALL DATA'!$R$5:$R$128,"On track to be achieved")</f>
        <v>0</v>
      </c>
      <c r="R96" s="120">
        <f>Q96/Q109</f>
        <v>0</v>
      </c>
      <c r="S96" s="486"/>
      <c r="T96" s="120" t="e">
        <f>Q96/Q110</f>
        <v>#DIV/0!</v>
      </c>
      <c r="U96" s="468"/>
      <c r="W96" s="250" t="s">
        <v>82</v>
      </c>
      <c r="X96" s="260">
        <f>COUNTIFS('1. ALL DATA'!$Y$5:$Y$128,"PLANNING",'1. ALL DATA'!$V$5:$V$128,"Numerical Outturn Within 5% Tolerance")</f>
        <v>0</v>
      </c>
      <c r="Y96" s="139">
        <f t="shared" ref="Y96:Y108" si="2">X96/$X$109</f>
        <v>0</v>
      </c>
      <c r="Z96" s="486"/>
      <c r="AA96" s="139" t="e">
        <f t="shared" ref="AA96:AA103" si="3">X96/$X$110</f>
        <v>#DIV/0!</v>
      </c>
      <c r="AB96" s="468"/>
    </row>
    <row r="97" spans="2:28" s="63" customFormat="1" ht="6.75" customHeight="1">
      <c r="B97" s="170"/>
      <c r="C97" s="268"/>
      <c r="D97" s="254"/>
      <c r="E97" s="254"/>
      <c r="F97" s="171"/>
      <c r="G97" s="172"/>
      <c r="I97" s="170"/>
      <c r="J97" s="268"/>
      <c r="K97" s="171"/>
      <c r="L97" s="171"/>
      <c r="M97" s="171"/>
      <c r="N97" s="172"/>
      <c r="P97" s="170"/>
      <c r="Q97" s="268"/>
      <c r="R97" s="171"/>
      <c r="S97" s="171"/>
      <c r="T97" s="171"/>
      <c r="U97" s="172"/>
      <c r="W97" s="173"/>
      <c r="X97" s="268"/>
      <c r="Y97" s="319"/>
      <c r="Z97" s="171"/>
      <c r="AA97" s="319"/>
      <c r="AB97" s="172"/>
    </row>
    <row r="98" spans="2:28" ht="16.5" customHeight="1">
      <c r="B98" s="469" t="s">
        <v>26</v>
      </c>
      <c r="C98" s="470">
        <f>COUNTIFS('1. ALL DATA'!$Y$5:$Y$128,"PLANNING",'1. ALL DATA'!$H$5:$H$128,"In danger of falling behind target")</f>
        <v>0</v>
      </c>
      <c r="D98" s="471">
        <f>C98/C109</f>
        <v>0</v>
      </c>
      <c r="E98" s="471">
        <f>D98</f>
        <v>0</v>
      </c>
      <c r="F98" s="486">
        <f>C98/C110</f>
        <v>0</v>
      </c>
      <c r="G98" s="473">
        <f>F98</f>
        <v>0</v>
      </c>
      <c r="I98" s="469" t="s">
        <v>26</v>
      </c>
      <c r="J98" s="470">
        <f>COUNTIFS('1. ALL DATA'!$Y$5:$Y$128,"PLANNING",'1. ALL DATA'!$M$5:$M$128,"In danger of falling behind target")</f>
        <v>0</v>
      </c>
      <c r="K98" s="486">
        <f>J98/J109</f>
        <v>0</v>
      </c>
      <c r="L98" s="486">
        <f>K98</f>
        <v>0</v>
      </c>
      <c r="M98" s="486">
        <f>J98/J110</f>
        <v>0</v>
      </c>
      <c r="N98" s="473">
        <f>M98</f>
        <v>0</v>
      </c>
      <c r="P98" s="469" t="s">
        <v>26</v>
      </c>
      <c r="Q98" s="470">
        <f>COUNTIFS('1. ALL DATA'!$Y$5:$Y$128,"PLANNING",'1. ALL DATA'!$R$5:$R$128,"In danger of falling behind target")</f>
        <v>0</v>
      </c>
      <c r="R98" s="486">
        <f>Q98/Q109</f>
        <v>0</v>
      </c>
      <c r="S98" s="486">
        <f>R98</f>
        <v>0</v>
      </c>
      <c r="T98" s="486" t="e">
        <f>Q98/Q110</f>
        <v>#DIV/0!</v>
      </c>
      <c r="U98" s="473" t="e">
        <f>T98</f>
        <v>#DIV/0!</v>
      </c>
      <c r="W98" s="252" t="s">
        <v>83</v>
      </c>
      <c r="X98" s="372">
        <f>COUNTIFS('1. ALL DATA'!$Y$5:$Y$128,"PLANNING",'1. ALL DATA'!$V$5:$V$128,"Numerical Outturn Within 10% Tolerance")</f>
        <v>0</v>
      </c>
      <c r="Y98" s="139">
        <f t="shared" si="2"/>
        <v>0</v>
      </c>
      <c r="Z98" s="487">
        <f>SUM(Y98:Y100)</f>
        <v>0</v>
      </c>
      <c r="AA98" s="139" t="e">
        <f t="shared" si="3"/>
        <v>#DIV/0!</v>
      </c>
      <c r="AB98" s="473" t="e">
        <f>SUM(AA98:AA100)</f>
        <v>#DIV/0!</v>
      </c>
    </row>
    <row r="99" spans="2:28" ht="16.5" customHeight="1">
      <c r="B99" s="469"/>
      <c r="C99" s="470"/>
      <c r="D99" s="471"/>
      <c r="E99" s="471"/>
      <c r="F99" s="486"/>
      <c r="G99" s="473"/>
      <c r="I99" s="469"/>
      <c r="J99" s="470"/>
      <c r="K99" s="486"/>
      <c r="L99" s="486"/>
      <c r="M99" s="486"/>
      <c r="N99" s="473"/>
      <c r="P99" s="469"/>
      <c r="Q99" s="470"/>
      <c r="R99" s="486"/>
      <c r="S99" s="486"/>
      <c r="T99" s="486"/>
      <c r="U99" s="473"/>
      <c r="W99" s="252" t="s">
        <v>84</v>
      </c>
      <c r="X99" s="372">
        <f>COUNTIFS('1. ALL DATA'!$Y$5:$Y$128,"PLANNING",'1. ALL DATA'!$V$5:$V$128,"Target Partially Met")</f>
        <v>0</v>
      </c>
      <c r="Y99" s="139">
        <f t="shared" si="2"/>
        <v>0</v>
      </c>
      <c r="Z99" s="488"/>
      <c r="AA99" s="139" t="e">
        <f t="shared" si="3"/>
        <v>#DIV/0!</v>
      </c>
      <c r="AB99" s="473"/>
    </row>
    <row r="100" spans="2:28" ht="16.5" customHeight="1">
      <c r="B100" s="469"/>
      <c r="C100" s="470"/>
      <c r="D100" s="471"/>
      <c r="E100" s="471"/>
      <c r="F100" s="486"/>
      <c r="G100" s="473"/>
      <c r="I100" s="469"/>
      <c r="J100" s="470"/>
      <c r="K100" s="486"/>
      <c r="L100" s="486"/>
      <c r="M100" s="486"/>
      <c r="N100" s="473"/>
      <c r="P100" s="469"/>
      <c r="Q100" s="470"/>
      <c r="R100" s="486"/>
      <c r="S100" s="486"/>
      <c r="T100" s="486"/>
      <c r="U100" s="473"/>
      <c r="W100" s="252" t="s">
        <v>86</v>
      </c>
      <c r="X100" s="372">
        <f>COUNTIFS('1. ALL DATA'!$Y$5:$Y$128,"PLANNING",'1. ALL DATA'!$V$5:$V$128,"Completion Date Within Reasonable Tolerance")</f>
        <v>0</v>
      </c>
      <c r="Y100" s="139">
        <f t="shared" si="2"/>
        <v>0</v>
      </c>
      <c r="Z100" s="489"/>
      <c r="AA100" s="139" t="e">
        <f t="shared" si="3"/>
        <v>#DIV/0!</v>
      </c>
      <c r="AB100" s="473"/>
    </row>
    <row r="101" spans="2:28" s="63" customFormat="1" ht="6" customHeight="1">
      <c r="B101" s="170"/>
      <c r="C101" s="180"/>
      <c r="D101" s="254"/>
      <c r="E101" s="254"/>
      <c r="F101" s="171"/>
      <c r="G101" s="172"/>
      <c r="I101" s="170"/>
      <c r="J101" s="180"/>
      <c r="K101" s="171"/>
      <c r="L101" s="171"/>
      <c r="M101" s="171"/>
      <c r="N101" s="172"/>
      <c r="P101" s="170"/>
      <c r="Q101" s="180"/>
      <c r="R101" s="171"/>
      <c r="S101" s="171"/>
      <c r="T101" s="171"/>
      <c r="U101" s="172"/>
      <c r="W101" s="173"/>
      <c r="X101" s="180"/>
      <c r="Y101" s="319"/>
      <c r="Z101" s="171"/>
      <c r="AA101" s="319"/>
      <c r="AB101" s="172"/>
    </row>
    <row r="102" spans="2:28" ht="22.5" customHeight="1">
      <c r="B102" s="251" t="s">
        <v>42</v>
      </c>
      <c r="C102" s="260">
        <f>COUNTIFS('1. ALL DATA'!$Y$5:$Y$128,"PLANNING",'1. ALL DATA'!$H$5:$H$128,"Completed behind schedule")</f>
        <v>0</v>
      </c>
      <c r="D102" s="371">
        <f>C102/C109</f>
        <v>0</v>
      </c>
      <c r="E102" s="471">
        <f>D102+D103</f>
        <v>0</v>
      </c>
      <c r="F102" s="120">
        <f>C102/C110</f>
        <v>0</v>
      </c>
      <c r="G102" s="490">
        <f>F102+F103</f>
        <v>0</v>
      </c>
      <c r="I102" s="251" t="s">
        <v>42</v>
      </c>
      <c r="J102" s="260">
        <f>COUNTIFS('1. ALL DATA'!$Y$5:$Y$128,"PLANNING",'1. ALL DATA'!$M$5:$M$128,"Completed behind schedule")</f>
        <v>0</v>
      </c>
      <c r="K102" s="120">
        <f>J102/J109</f>
        <v>0</v>
      </c>
      <c r="L102" s="486">
        <f>K102+K103</f>
        <v>0</v>
      </c>
      <c r="M102" s="120">
        <f>J102/J110</f>
        <v>0</v>
      </c>
      <c r="N102" s="490">
        <f>M102+M103</f>
        <v>0</v>
      </c>
      <c r="P102" s="251" t="s">
        <v>42</v>
      </c>
      <c r="Q102" s="260">
        <f>COUNTIFS('1. ALL DATA'!$Y$5:$Y$128,"PLANNING",'1. ALL DATA'!$R$5:$R$128,"Completed behind schedule")</f>
        <v>0</v>
      </c>
      <c r="R102" s="120">
        <f>Q102/Q109</f>
        <v>0</v>
      </c>
      <c r="S102" s="486">
        <f>R102+R103</f>
        <v>0</v>
      </c>
      <c r="T102" s="120" t="e">
        <f>Q102/Q110</f>
        <v>#DIV/0!</v>
      </c>
      <c r="U102" s="490" t="e">
        <f>T102+T103</f>
        <v>#DIV/0!</v>
      </c>
      <c r="W102" s="251" t="s">
        <v>85</v>
      </c>
      <c r="X102" s="260">
        <f>COUNTIFS('1. ALL DATA'!$Y$5:$Y$128,"PLANNING",'1. ALL DATA'!$V$5:$V$128,"Completed Significantly After Target Deadline")</f>
        <v>0</v>
      </c>
      <c r="Y102" s="139">
        <f t="shared" si="2"/>
        <v>0</v>
      </c>
      <c r="Z102" s="486">
        <f>Y102+Y103</f>
        <v>0</v>
      </c>
      <c r="AA102" s="139" t="e">
        <f t="shared" si="3"/>
        <v>#DIV/0!</v>
      </c>
      <c r="AB102" s="490" t="e">
        <f>AA102+AA103</f>
        <v>#DIV/0!</v>
      </c>
    </row>
    <row r="103" spans="2:28" ht="22.5" customHeight="1">
      <c r="B103" s="251" t="s">
        <v>27</v>
      </c>
      <c r="C103" s="260">
        <f>COUNTIFS('1. ALL DATA'!$Y$5:$Y$128,"PLANNING",'1. ALL DATA'!$H$5:$H$128,"Off target")</f>
        <v>0</v>
      </c>
      <c r="D103" s="371">
        <f>C103/C109</f>
        <v>0</v>
      </c>
      <c r="E103" s="471"/>
      <c r="F103" s="120">
        <f>C103/C110</f>
        <v>0</v>
      </c>
      <c r="G103" s="490"/>
      <c r="I103" s="251" t="s">
        <v>27</v>
      </c>
      <c r="J103" s="260">
        <f>COUNTIFS('1. ALL DATA'!$Y$5:$Y$128,"PLANNING",'1. ALL DATA'!$M$5:$M$128,"Off target")</f>
        <v>0</v>
      </c>
      <c r="K103" s="120">
        <f>J103/J109</f>
        <v>0</v>
      </c>
      <c r="L103" s="486"/>
      <c r="M103" s="120">
        <f>J103/J110</f>
        <v>0</v>
      </c>
      <c r="N103" s="490"/>
      <c r="P103" s="251" t="s">
        <v>27</v>
      </c>
      <c r="Q103" s="260">
        <f>COUNTIFS('1. ALL DATA'!$Y$5:$Y$128,"PLANNING",'1. ALL DATA'!$R$5:$R$128,"Off target")</f>
        <v>0</v>
      </c>
      <c r="R103" s="120">
        <f>Q103/Q109</f>
        <v>0</v>
      </c>
      <c r="S103" s="486"/>
      <c r="T103" s="120" t="e">
        <f>Q103/Q110</f>
        <v>#DIV/0!</v>
      </c>
      <c r="U103" s="490"/>
      <c r="W103" s="251" t="s">
        <v>27</v>
      </c>
      <c r="X103" s="260">
        <f>COUNTIFS('1. ALL DATA'!$Y$5:$Y$128,"PLANNING",'1. ALL DATA'!$V$5:$V$128,"Off target")</f>
        <v>0</v>
      </c>
      <c r="Y103" s="139">
        <f t="shared" si="2"/>
        <v>0</v>
      </c>
      <c r="Z103" s="486"/>
      <c r="AA103" s="139" t="e">
        <f t="shared" si="3"/>
        <v>#DIV/0!</v>
      </c>
      <c r="AB103" s="490"/>
    </row>
    <row r="104" spans="2:28" s="63" customFormat="1" ht="6.75" customHeight="1">
      <c r="B104" s="170"/>
      <c r="C104" s="268"/>
      <c r="D104" s="254"/>
      <c r="E104" s="254"/>
      <c r="F104" s="171"/>
      <c r="G104" s="175"/>
      <c r="I104" s="170"/>
      <c r="J104" s="268"/>
      <c r="K104" s="171"/>
      <c r="L104" s="171"/>
      <c r="M104" s="171"/>
      <c r="N104" s="175"/>
      <c r="P104" s="170"/>
      <c r="Q104" s="268"/>
      <c r="R104" s="171"/>
      <c r="S104" s="171"/>
      <c r="T104" s="171"/>
      <c r="U104" s="175"/>
      <c r="W104" s="321"/>
      <c r="X104" s="268"/>
      <c r="Y104" s="319"/>
      <c r="Z104" s="176"/>
      <c r="AA104" s="177"/>
      <c r="AB104" s="236"/>
    </row>
    <row r="105" spans="2:28" ht="15.75" customHeight="1">
      <c r="B105" s="48" t="s">
        <v>1</v>
      </c>
      <c r="C105" s="272">
        <f>COUNTIFS('1. ALL DATA'!$Y$5:$Y$128,"PLANNING",'1. ALL DATA'!$H$5:$H$128,"Not yet due")</f>
        <v>4</v>
      </c>
      <c r="D105" s="255">
        <f>C105/C109</f>
        <v>0.2</v>
      </c>
      <c r="E105" s="255">
        <f>D105</f>
        <v>0.2</v>
      </c>
      <c r="F105" s="76"/>
      <c r="G105" s="47"/>
      <c r="I105" s="48" t="s">
        <v>1</v>
      </c>
      <c r="J105" s="272">
        <f>COUNTIFS('1. ALL DATA'!$Y$5:$Y$128,"PLANNING",'1. ALL DATA'!$M$5:$M$128,"Not yet due")</f>
        <v>0</v>
      </c>
      <c r="K105" s="75">
        <f>J105/J109</f>
        <v>0</v>
      </c>
      <c r="L105" s="75">
        <f>K105</f>
        <v>0</v>
      </c>
      <c r="M105" s="76"/>
      <c r="N105" s="47"/>
      <c r="P105" s="48" t="s">
        <v>1</v>
      </c>
      <c r="Q105" s="272">
        <f>COUNTIFS('1. ALL DATA'!$Y$5:$Y$128,"PLANNING",'1. ALL DATA'!$R$5:$R$128,"Not yet due")</f>
        <v>0</v>
      </c>
      <c r="R105" s="75">
        <f>Q105/Q109</f>
        <v>0</v>
      </c>
      <c r="S105" s="75">
        <f>R105</f>
        <v>0</v>
      </c>
      <c r="T105" s="76"/>
      <c r="U105" s="93"/>
      <c r="W105" s="62" t="s">
        <v>1</v>
      </c>
      <c r="X105" s="272">
        <f>COUNTIFS('1. ALL DATA'!$Y$5:$Y$128,"PLANNING",'1. ALL DATA'!$V$5:$V$128,"Not yet due")</f>
        <v>0</v>
      </c>
      <c r="Y105" s="139">
        <f t="shared" si="2"/>
        <v>0</v>
      </c>
      <c r="Z105" s="75">
        <f>Y105</f>
        <v>0</v>
      </c>
      <c r="AA105" s="76"/>
      <c r="AB105" s="238"/>
    </row>
    <row r="106" spans="2:28" ht="15.75" customHeight="1">
      <c r="B106" s="48" t="s">
        <v>46</v>
      </c>
      <c r="C106" s="272">
        <f>COUNTIFS('1. ALL DATA'!$Y$5:$Y$128,"PLANNING",'1. ALL DATA'!$H$5:$H$128,"Update not provided")</f>
        <v>0</v>
      </c>
      <c r="D106" s="255">
        <f>C106/C109</f>
        <v>0</v>
      </c>
      <c r="E106" s="255">
        <f>D106</f>
        <v>0</v>
      </c>
      <c r="F106" s="76"/>
      <c r="G106" s="98"/>
      <c r="I106" s="48" t="s">
        <v>46</v>
      </c>
      <c r="J106" s="272">
        <f>COUNTIFS('1. ALL DATA'!$Y$5:$Y$128,"PLANNING",'1. ALL DATA'!$M$5:$M$128,"Update not provided")</f>
        <v>0</v>
      </c>
      <c r="K106" s="75">
        <f>J106/J109</f>
        <v>0</v>
      </c>
      <c r="L106" s="75">
        <f>K106</f>
        <v>0</v>
      </c>
      <c r="M106" s="76"/>
      <c r="N106" s="98"/>
      <c r="P106" s="48" t="s">
        <v>46</v>
      </c>
      <c r="Q106" s="272">
        <f>COUNTIFS('1. ALL DATA'!$Y$5:$Y$128,"PLANNING",'1. ALL DATA'!$R$5:$R$128,"Update not provided")</f>
        <v>20</v>
      </c>
      <c r="R106" s="75">
        <f>Q106/Q109</f>
        <v>1</v>
      </c>
      <c r="S106" s="75">
        <f>R106</f>
        <v>1</v>
      </c>
      <c r="T106" s="76"/>
      <c r="U106" s="94"/>
      <c r="W106" s="64" t="s">
        <v>46</v>
      </c>
      <c r="X106" s="272">
        <f>COUNTIFS('1. ALL DATA'!$Y$5:$Y$128,"PLANNING",'1. ALL DATA'!$V$5:$V$128,"Update not provided")</f>
        <v>20</v>
      </c>
      <c r="Y106" s="139">
        <f t="shared" si="2"/>
        <v>1</v>
      </c>
      <c r="Z106" s="75">
        <f>Y106</f>
        <v>1</v>
      </c>
      <c r="AA106" s="76"/>
    </row>
    <row r="107" spans="2:28" ht="15.75" customHeight="1">
      <c r="B107" s="49" t="s">
        <v>22</v>
      </c>
      <c r="C107" s="272">
        <f>COUNTIFS('1. ALL DATA'!$Y$5:$Y$128,"PLANNING",'1. ALL DATA'!$H$5:$H$128,"Deferred")</f>
        <v>0</v>
      </c>
      <c r="D107" s="256">
        <f>C107/C109</f>
        <v>0</v>
      </c>
      <c r="E107" s="256">
        <f>D107</f>
        <v>0</v>
      </c>
      <c r="F107" s="77"/>
      <c r="G107" s="47"/>
      <c r="I107" s="49" t="s">
        <v>22</v>
      </c>
      <c r="J107" s="272">
        <f>COUNTIFS('1. ALL DATA'!$Y$5:$Y$128,"PLANNING",'1. ALL DATA'!$M$5:$M$128,"Deferred")</f>
        <v>0</v>
      </c>
      <c r="K107" s="78">
        <f>J107/J109</f>
        <v>0</v>
      </c>
      <c r="L107" s="78">
        <f>K107</f>
        <v>0</v>
      </c>
      <c r="M107" s="77"/>
      <c r="N107" s="47"/>
      <c r="P107" s="49" t="s">
        <v>22</v>
      </c>
      <c r="Q107" s="272">
        <f>COUNTIFS('1. ALL DATA'!$Y$5:$Y$128,"PLANNING",'1. ALL DATA'!$R$5:$R$128,"Deferred")</f>
        <v>0</v>
      </c>
      <c r="R107" s="78">
        <f>Q107/Q109</f>
        <v>0</v>
      </c>
      <c r="S107" s="78">
        <f>R107</f>
        <v>0</v>
      </c>
      <c r="T107" s="77"/>
      <c r="U107" s="93"/>
      <c r="W107" s="49" t="s">
        <v>22</v>
      </c>
      <c r="X107" s="272">
        <f>COUNTIFS('1. ALL DATA'!$Y$5:$Y$128,"PLANNING",'1. ALL DATA'!$V$5:$V$128,"Deferred")</f>
        <v>0</v>
      </c>
      <c r="Y107" s="139">
        <f t="shared" si="2"/>
        <v>0</v>
      </c>
      <c r="Z107" s="78">
        <f>Y107</f>
        <v>0</v>
      </c>
      <c r="AA107" s="77"/>
      <c r="AB107" s="238"/>
    </row>
    <row r="108" spans="2:28" ht="15.75" customHeight="1">
      <c r="B108" s="49" t="s">
        <v>28</v>
      </c>
      <c r="C108" s="272">
        <f>COUNTIFS('1. ALL DATA'!$Y$5:$Y$128,"PLANNING",'1. ALL DATA'!$H$5:$H$128,"Deleted")</f>
        <v>0</v>
      </c>
      <c r="D108" s="256">
        <f>C108/C109</f>
        <v>0</v>
      </c>
      <c r="E108" s="256">
        <f>D108</f>
        <v>0</v>
      </c>
      <c r="F108" s="77"/>
      <c r="G108" s="91" t="s">
        <v>62</v>
      </c>
      <c r="I108" s="49" t="s">
        <v>28</v>
      </c>
      <c r="J108" s="272">
        <f>COUNTIFS('1. ALL DATA'!$Y$5:$Y$128,"PLANNING",'1. ALL DATA'!$M$5:$M$128,"Deleted")</f>
        <v>0</v>
      </c>
      <c r="K108" s="78">
        <f>J108/J109</f>
        <v>0</v>
      </c>
      <c r="L108" s="78">
        <f>K108</f>
        <v>0</v>
      </c>
      <c r="M108" s="77"/>
      <c r="N108" s="91" t="s">
        <v>62</v>
      </c>
      <c r="P108" s="49" t="s">
        <v>28</v>
      </c>
      <c r="Q108" s="272">
        <f>COUNTIFS('1. ALL DATA'!$Y$5:$Y$128,"PLANNING",'1. ALL DATA'!$R$5:$R$128,"Deleted")</f>
        <v>0</v>
      </c>
      <c r="R108" s="78">
        <f>Q108/Q109</f>
        <v>0</v>
      </c>
      <c r="S108" s="78">
        <f>R108</f>
        <v>0</v>
      </c>
      <c r="T108" s="77"/>
      <c r="U108" s="91" t="s">
        <v>62</v>
      </c>
      <c r="W108" s="49" t="s">
        <v>28</v>
      </c>
      <c r="X108" s="272">
        <f>COUNTIFS('1. ALL DATA'!$Y$5:$Y$128,"PLANNING",'1. ALL DATA'!$V$5:$V$128,"Deleted")</f>
        <v>0</v>
      </c>
      <c r="Y108" s="139">
        <f t="shared" si="2"/>
        <v>0</v>
      </c>
      <c r="Z108" s="78">
        <f>Y108</f>
        <v>0</v>
      </c>
      <c r="AA108" s="77"/>
      <c r="AB108" s="91" t="s">
        <v>62</v>
      </c>
    </row>
    <row r="109" spans="2:28" ht="15.75" customHeight="1">
      <c r="B109" s="50" t="s">
        <v>30</v>
      </c>
      <c r="C109" s="274">
        <f>SUM(C95:C108)</f>
        <v>20</v>
      </c>
      <c r="D109" s="46"/>
      <c r="E109" s="46"/>
      <c r="F109" s="52"/>
      <c r="G109" s="47"/>
      <c r="I109" s="50" t="s">
        <v>30</v>
      </c>
      <c r="J109" s="274">
        <f>SUM(J95:J108)</f>
        <v>20</v>
      </c>
      <c r="K109" s="77"/>
      <c r="L109" s="77"/>
      <c r="M109" s="52"/>
      <c r="N109" s="47"/>
      <c r="P109" s="50" t="s">
        <v>30</v>
      </c>
      <c r="Q109" s="274">
        <f>SUM(Q95:Q108)</f>
        <v>20</v>
      </c>
      <c r="R109" s="77"/>
      <c r="S109" s="77"/>
      <c r="T109" s="52"/>
      <c r="U109" s="93"/>
      <c r="W109" s="50" t="s">
        <v>30</v>
      </c>
      <c r="X109" s="274">
        <f>SUM(X95:X108)</f>
        <v>20</v>
      </c>
      <c r="Y109" s="77"/>
      <c r="Z109" s="77"/>
      <c r="AA109" s="52"/>
      <c r="AB109" s="238"/>
    </row>
    <row r="110" spans="2:28" ht="15.75" customHeight="1">
      <c r="B110" s="50" t="s">
        <v>31</v>
      </c>
      <c r="C110" s="274">
        <f>C109-C108-C107-C106-C105</f>
        <v>16</v>
      </c>
      <c r="D110" s="47"/>
      <c r="E110" s="47"/>
      <c r="F110" s="52"/>
      <c r="G110" s="47"/>
      <c r="I110" s="50" t="s">
        <v>31</v>
      </c>
      <c r="J110" s="274">
        <f>J109-J108-J107-J106-J105</f>
        <v>20</v>
      </c>
      <c r="K110" s="52"/>
      <c r="L110" s="52"/>
      <c r="M110" s="52"/>
      <c r="N110" s="47"/>
      <c r="P110" s="50" t="s">
        <v>31</v>
      </c>
      <c r="Q110" s="274">
        <f>Q109-Q108-Q107-Q106-Q105</f>
        <v>0</v>
      </c>
      <c r="R110" s="52"/>
      <c r="S110" s="52"/>
      <c r="T110" s="52"/>
      <c r="U110" s="93"/>
      <c r="W110" s="50" t="s">
        <v>31</v>
      </c>
      <c r="X110" s="274">
        <f>X109-X108-X107-X106-X105</f>
        <v>0</v>
      </c>
      <c r="Y110" s="52"/>
      <c r="Z110" s="52"/>
      <c r="AA110" s="52"/>
      <c r="AB110" s="238"/>
    </row>
    <row r="111" spans="2:28" ht="15.75" customHeight="1"/>
    <row r="112" spans="2:28" ht="15.75" customHeight="1"/>
    <row r="113" spans="2:28" ht="15.75" customHeight="1"/>
    <row r="114" spans="2:28" s="63" customFormat="1" ht="15.75">
      <c r="B114" s="318" t="s">
        <v>38</v>
      </c>
      <c r="C114" s="374"/>
      <c r="D114" s="374"/>
      <c r="E114" s="374"/>
      <c r="F114" s="312"/>
      <c r="G114" s="313"/>
      <c r="I114" s="318" t="s">
        <v>38</v>
      </c>
      <c r="J114" s="374"/>
      <c r="K114" s="312"/>
      <c r="L114" s="312"/>
      <c r="M114" s="312"/>
      <c r="N114" s="313"/>
      <c r="P114" s="318" t="s">
        <v>38</v>
      </c>
      <c r="Q114" s="374"/>
      <c r="R114" s="312"/>
      <c r="S114" s="312"/>
      <c r="T114" s="312"/>
      <c r="U114" s="313"/>
      <c r="W114" s="318" t="s">
        <v>38</v>
      </c>
      <c r="X114" s="374"/>
      <c r="Y114" s="312"/>
      <c r="Z114" s="312"/>
      <c r="AA114" s="312"/>
      <c r="AB114" s="313"/>
    </row>
    <row r="115" spans="2:28" ht="41.25" customHeight="1">
      <c r="B115" s="314" t="s">
        <v>23</v>
      </c>
      <c r="C115" s="315" t="s">
        <v>24</v>
      </c>
      <c r="D115" s="315" t="s">
        <v>18</v>
      </c>
      <c r="E115" s="315" t="s">
        <v>48</v>
      </c>
      <c r="F115" s="314" t="s">
        <v>29</v>
      </c>
      <c r="G115" s="315" t="s">
        <v>49</v>
      </c>
      <c r="I115" s="314" t="s">
        <v>23</v>
      </c>
      <c r="J115" s="315" t="s">
        <v>24</v>
      </c>
      <c r="K115" s="314" t="s">
        <v>18</v>
      </c>
      <c r="L115" s="314" t="s">
        <v>48</v>
      </c>
      <c r="M115" s="314" t="s">
        <v>29</v>
      </c>
      <c r="N115" s="315" t="s">
        <v>49</v>
      </c>
      <c r="P115" s="314" t="s">
        <v>23</v>
      </c>
      <c r="Q115" s="315" t="s">
        <v>24</v>
      </c>
      <c r="R115" s="314" t="s">
        <v>18</v>
      </c>
      <c r="S115" s="314" t="s">
        <v>48</v>
      </c>
      <c r="T115" s="314" t="s">
        <v>29</v>
      </c>
      <c r="U115" s="316" t="s">
        <v>49</v>
      </c>
      <c r="W115" s="314" t="s">
        <v>23</v>
      </c>
      <c r="X115" s="315" t="s">
        <v>24</v>
      </c>
      <c r="Y115" s="314" t="s">
        <v>18</v>
      </c>
      <c r="Z115" s="314" t="s">
        <v>48</v>
      </c>
      <c r="AA115" s="314" t="s">
        <v>29</v>
      </c>
      <c r="AB115" s="317" t="s">
        <v>49</v>
      </c>
    </row>
    <row r="116" spans="2:28" ht="6.75" customHeight="1">
      <c r="B116" s="53"/>
      <c r="C116" s="56"/>
      <c r="D116" s="56"/>
      <c r="E116" s="56"/>
      <c r="F116" s="53"/>
      <c r="G116" s="56"/>
      <c r="I116" s="53"/>
      <c r="J116" s="56"/>
      <c r="K116" s="53"/>
      <c r="L116" s="53"/>
      <c r="M116" s="53"/>
      <c r="N116" s="56"/>
      <c r="P116" s="53"/>
      <c r="Q116" s="56"/>
      <c r="R116" s="53"/>
      <c r="S116" s="53"/>
      <c r="T116" s="53"/>
      <c r="U116" s="88"/>
      <c r="W116" s="53"/>
      <c r="X116" s="56"/>
      <c r="Y116" s="53"/>
      <c r="Z116" s="53"/>
      <c r="AA116" s="53"/>
      <c r="AB116" s="240"/>
    </row>
    <row r="117" spans="2:28" ht="27.75" customHeight="1">
      <c r="B117" s="250" t="s">
        <v>45</v>
      </c>
      <c r="C117" s="260">
        <f>COUNTIFS('1. ALL DATA'!$Y$5:$Y$128,"REGULATORY SERVICES",'1. ALL DATA'!$H$5:$H$128,"Fully Achieved")</f>
        <v>3</v>
      </c>
      <c r="D117" s="371">
        <f>C117/C131</f>
        <v>0.21428571428571427</v>
      </c>
      <c r="E117" s="471">
        <f>D117+D118</f>
        <v>0.5714285714285714</v>
      </c>
      <c r="F117" s="120">
        <f>C117/C132</f>
        <v>0.375</v>
      </c>
      <c r="G117" s="468">
        <f>F117+F118</f>
        <v>1</v>
      </c>
      <c r="I117" s="250" t="s">
        <v>45</v>
      </c>
      <c r="J117" s="260">
        <f>COUNTIFS('1. ALL DATA'!$Y$5:$Y$128,"REGULATORY SERVICES",'1. ALL DATA'!$M$5:$M$128,"Fully Achieved")</f>
        <v>6</v>
      </c>
      <c r="K117" s="120">
        <f>J117/J131</f>
        <v>0.42857142857142855</v>
      </c>
      <c r="L117" s="486">
        <f>K117+K118</f>
        <v>0.9285714285714286</v>
      </c>
      <c r="M117" s="120">
        <f>J117/J132</f>
        <v>0.46153846153846156</v>
      </c>
      <c r="N117" s="468">
        <f>M117+M118</f>
        <v>1</v>
      </c>
      <c r="P117" s="250" t="s">
        <v>45</v>
      </c>
      <c r="Q117" s="260">
        <f>COUNTIFS('1. ALL DATA'!$Y$5:$Y$128,"REGULATORY SERVICES",'1. ALL DATA'!$R$5:$R$128,"Fully Achieved")</f>
        <v>0</v>
      </c>
      <c r="R117" s="120">
        <f>Q117/Q131</f>
        <v>0</v>
      </c>
      <c r="S117" s="486">
        <f>R117+R118</f>
        <v>0</v>
      </c>
      <c r="T117" s="120" t="e">
        <f>Q117/Q132</f>
        <v>#DIV/0!</v>
      </c>
      <c r="U117" s="468" t="e">
        <f>T117+T118</f>
        <v>#DIV/0!</v>
      </c>
      <c r="W117" s="250" t="s">
        <v>40</v>
      </c>
      <c r="X117" s="260">
        <f>COUNTIFS('1. ALL DATA'!$Y$5:$Y$128,"REGULATORY SERVICES",'1. ALL DATA'!$V$5:$V$128,"Fully Achieved")</f>
        <v>0</v>
      </c>
      <c r="Y117" s="120">
        <f>X117/$X$131</f>
        <v>0</v>
      </c>
      <c r="Z117" s="486">
        <f>Y117+Y118</f>
        <v>0</v>
      </c>
      <c r="AA117" s="120" t="e">
        <f>X117/$X$132</f>
        <v>#DIV/0!</v>
      </c>
      <c r="AB117" s="468" t="e">
        <f>AA117+AA118</f>
        <v>#DIV/0!</v>
      </c>
    </row>
    <row r="118" spans="2:28" ht="27.75" customHeight="1">
      <c r="B118" s="250" t="s">
        <v>41</v>
      </c>
      <c r="C118" s="260">
        <f>COUNTIFS('1. ALL DATA'!$Y$5:$Y$128,"REGULATORY SERVICES",'1. ALL DATA'!$H$5:$H$128,"On track to be achieved")</f>
        <v>5</v>
      </c>
      <c r="D118" s="371">
        <f>C118/C131</f>
        <v>0.35714285714285715</v>
      </c>
      <c r="E118" s="471"/>
      <c r="F118" s="120">
        <f>C118/C132</f>
        <v>0.625</v>
      </c>
      <c r="G118" s="468"/>
      <c r="I118" s="250" t="s">
        <v>41</v>
      </c>
      <c r="J118" s="260">
        <f>COUNTIFS('1. ALL DATA'!$Y$5:$Y$128,"REGULATORY SERVICES",'1. ALL DATA'!$M$5:$M$128,"On track to be achieved")</f>
        <v>7</v>
      </c>
      <c r="K118" s="120">
        <f>J118/J131</f>
        <v>0.5</v>
      </c>
      <c r="L118" s="486"/>
      <c r="M118" s="120">
        <f>J118/J132</f>
        <v>0.53846153846153844</v>
      </c>
      <c r="N118" s="468"/>
      <c r="P118" s="250" t="s">
        <v>41</v>
      </c>
      <c r="Q118" s="260">
        <f>COUNTIFS('1. ALL DATA'!$Y$5:$Y$128,"REGULATORY SERVICES",'1. ALL DATA'!$R$5:$R$128,"On track to be achieved")</f>
        <v>0</v>
      </c>
      <c r="R118" s="120">
        <f>Q118/Q131</f>
        <v>0</v>
      </c>
      <c r="S118" s="486"/>
      <c r="T118" s="120" t="e">
        <f>Q118/Q132</f>
        <v>#DIV/0!</v>
      </c>
      <c r="U118" s="468"/>
      <c r="W118" s="250" t="s">
        <v>82</v>
      </c>
      <c r="X118" s="260">
        <f>COUNTIFS('1. ALL DATA'!$Y$5:$Y$128,"REGULATORY SERVICES",'1. ALL DATA'!$V$5:$V$128,"Numerical Outturn Within 5% Tolerance")</f>
        <v>0</v>
      </c>
      <c r="Y118" s="139">
        <f t="shared" ref="Y118:Y130" si="4">X118/$X$131</f>
        <v>0</v>
      </c>
      <c r="Z118" s="486"/>
      <c r="AA118" s="139" t="e">
        <f t="shared" ref="AA118:AA125" si="5">X118/$X$132</f>
        <v>#DIV/0!</v>
      </c>
      <c r="AB118" s="468"/>
    </row>
    <row r="119" spans="2:28" ht="7.5" customHeight="1">
      <c r="B119" s="170"/>
      <c r="C119" s="263"/>
      <c r="D119" s="195"/>
      <c r="E119" s="195"/>
      <c r="F119" s="71"/>
      <c r="G119" s="172"/>
      <c r="I119" s="170"/>
      <c r="J119" s="263"/>
      <c r="K119" s="71"/>
      <c r="L119" s="71"/>
      <c r="M119" s="71"/>
      <c r="N119" s="172"/>
      <c r="P119" s="170"/>
      <c r="Q119" s="263"/>
      <c r="R119" s="71"/>
      <c r="S119" s="71"/>
      <c r="T119" s="71"/>
      <c r="U119" s="172"/>
      <c r="W119" s="173"/>
      <c r="X119" s="263"/>
      <c r="Y119" s="139"/>
      <c r="Z119" s="71"/>
      <c r="AA119" s="139"/>
      <c r="AB119" s="172"/>
    </row>
    <row r="120" spans="2:28" ht="21" customHeight="1">
      <c r="B120" s="469" t="s">
        <v>26</v>
      </c>
      <c r="C120" s="470">
        <f>COUNTIFS('1. ALL DATA'!$Y$5:$Y$128,"REGULATORY SERVICES",'1. ALL DATA'!$H$5:$H$128,"In danger of falling behind target")</f>
        <v>0</v>
      </c>
      <c r="D120" s="471">
        <f>C120/C131</f>
        <v>0</v>
      </c>
      <c r="E120" s="471">
        <f>D120</f>
        <v>0</v>
      </c>
      <c r="F120" s="486">
        <f>C120/C132</f>
        <v>0</v>
      </c>
      <c r="G120" s="473">
        <f>F120</f>
        <v>0</v>
      </c>
      <c r="I120" s="469" t="s">
        <v>26</v>
      </c>
      <c r="J120" s="470">
        <f>COUNTIFS('1. ALL DATA'!$Y$5:$Y$128,"REGULATORY SERVICES",'1. ALL DATA'!$M$5:$M$128,"In danger of falling behind target")</f>
        <v>0</v>
      </c>
      <c r="K120" s="486">
        <f>J120/J131</f>
        <v>0</v>
      </c>
      <c r="L120" s="486">
        <f>K120</f>
        <v>0</v>
      </c>
      <c r="M120" s="486">
        <f>J120/J132</f>
        <v>0</v>
      </c>
      <c r="N120" s="473">
        <f>M120</f>
        <v>0</v>
      </c>
      <c r="P120" s="469" t="s">
        <v>26</v>
      </c>
      <c r="Q120" s="470">
        <f>COUNTIFS('1. ALL DATA'!$Y$5:$Y$128,"REGULATORY SERVICES",'1. ALL DATA'!$R$5:$R$128,"In danger of falling behind target")</f>
        <v>0</v>
      </c>
      <c r="R120" s="486">
        <f>Q120/Q131</f>
        <v>0</v>
      </c>
      <c r="S120" s="486">
        <f>R120</f>
        <v>0</v>
      </c>
      <c r="T120" s="486" t="e">
        <f>Q120/Q132</f>
        <v>#DIV/0!</v>
      </c>
      <c r="U120" s="473" t="e">
        <f>T120</f>
        <v>#DIV/0!</v>
      </c>
      <c r="W120" s="252" t="s">
        <v>83</v>
      </c>
      <c r="X120" s="372">
        <f>COUNTIFS('1. ALL DATA'!$Y$5:$Y$128,"REGULATORY SERVICES",'1. ALL DATA'!$V$5:$V$128,"Numerical Outturn Within 10% Tolerance")</f>
        <v>0</v>
      </c>
      <c r="Y120" s="139">
        <f t="shared" si="4"/>
        <v>0</v>
      </c>
      <c r="Z120" s="487">
        <f>SUM(Y120:Y123)</f>
        <v>0</v>
      </c>
      <c r="AA120" s="139" t="e">
        <f t="shared" si="5"/>
        <v>#DIV/0!</v>
      </c>
      <c r="AB120" s="473" t="e">
        <f>SUM(AA120:AA123)</f>
        <v>#DIV/0!</v>
      </c>
    </row>
    <row r="121" spans="2:28" ht="18.75" customHeight="1">
      <c r="B121" s="469"/>
      <c r="C121" s="470"/>
      <c r="D121" s="471"/>
      <c r="E121" s="471"/>
      <c r="F121" s="486"/>
      <c r="G121" s="473"/>
      <c r="I121" s="469"/>
      <c r="J121" s="470"/>
      <c r="K121" s="486"/>
      <c r="L121" s="486"/>
      <c r="M121" s="486"/>
      <c r="N121" s="473"/>
      <c r="P121" s="469"/>
      <c r="Q121" s="470"/>
      <c r="R121" s="486"/>
      <c r="S121" s="486"/>
      <c r="T121" s="486"/>
      <c r="U121" s="473"/>
      <c r="W121" s="252" t="s">
        <v>84</v>
      </c>
      <c r="X121" s="372">
        <f>COUNTIFS('1. ALL DATA'!$Y$5:$Y$128,"REGULATORY SERVICES",'1. ALL DATA'!$V$5:$V$128,"Target Partially Met")</f>
        <v>0</v>
      </c>
      <c r="Y121" s="139">
        <f t="shared" si="4"/>
        <v>0</v>
      </c>
      <c r="Z121" s="488"/>
      <c r="AA121" s="139" t="e">
        <f t="shared" si="5"/>
        <v>#DIV/0!</v>
      </c>
      <c r="AB121" s="473"/>
    </row>
    <row r="122" spans="2:28" ht="20.25" customHeight="1">
      <c r="B122" s="469"/>
      <c r="C122" s="470"/>
      <c r="D122" s="471"/>
      <c r="E122" s="471"/>
      <c r="F122" s="486"/>
      <c r="G122" s="473"/>
      <c r="I122" s="469"/>
      <c r="J122" s="470"/>
      <c r="K122" s="486"/>
      <c r="L122" s="486"/>
      <c r="M122" s="486"/>
      <c r="N122" s="473"/>
      <c r="P122" s="469"/>
      <c r="Q122" s="470"/>
      <c r="R122" s="486"/>
      <c r="S122" s="486"/>
      <c r="T122" s="486"/>
      <c r="U122" s="473"/>
      <c r="W122" s="252" t="s">
        <v>86</v>
      </c>
      <c r="X122" s="372">
        <f>COUNTIFS('1. ALL DATA'!$Y$5:$Y$128,"REGULATORY SERVICES",'1. ALL DATA'!$V$5:$V$128,"Completion Date Within Reasonable Tolerance")</f>
        <v>0</v>
      </c>
      <c r="Y122" s="139">
        <f>X123/$X$131</f>
        <v>0</v>
      </c>
      <c r="Z122" s="489"/>
      <c r="AA122" s="139" t="e">
        <f>X123/$X$132</f>
        <v>#DIV/0!</v>
      </c>
      <c r="AB122" s="473"/>
    </row>
    <row r="123" spans="2:28" ht="6" customHeight="1">
      <c r="B123" s="170"/>
      <c r="C123" s="56"/>
      <c r="D123" s="195"/>
      <c r="E123" s="195"/>
      <c r="F123" s="71"/>
      <c r="G123" s="172"/>
      <c r="I123" s="170"/>
      <c r="J123" s="56"/>
      <c r="K123" s="71"/>
      <c r="L123" s="71"/>
      <c r="M123" s="71"/>
      <c r="N123" s="172"/>
      <c r="P123" s="170"/>
      <c r="Q123" s="56"/>
      <c r="R123" s="71"/>
      <c r="S123" s="71"/>
      <c r="T123" s="71"/>
      <c r="U123" s="172"/>
      <c r="W123" s="173"/>
      <c r="X123" s="56"/>
      <c r="Y123" s="139"/>
      <c r="Z123" s="71"/>
      <c r="AA123" s="139"/>
      <c r="AB123" s="172"/>
    </row>
    <row r="124" spans="2:28" ht="30" customHeight="1">
      <c r="B124" s="251" t="s">
        <v>42</v>
      </c>
      <c r="C124" s="260">
        <f>COUNTIFS('1. ALL DATA'!$Y$5:$Y$128,"REGULATORY SERVICES",'1. ALL DATA'!$H$5:$H$128,"Completed behind schedule")</f>
        <v>0</v>
      </c>
      <c r="D124" s="371">
        <f>C124/C131</f>
        <v>0</v>
      </c>
      <c r="E124" s="471">
        <f>D124+D125</f>
        <v>0</v>
      </c>
      <c r="F124" s="120">
        <f>C124/C132</f>
        <v>0</v>
      </c>
      <c r="G124" s="490">
        <f>F124+F125</f>
        <v>0</v>
      </c>
      <c r="I124" s="251" t="s">
        <v>42</v>
      </c>
      <c r="J124" s="260">
        <f>COUNTIFS('1. ALL DATA'!$Y$5:$Y$128,"REGULATORY SERVICES",'1. ALL DATA'!$M$5:$M$128,"Completed behind schedule")</f>
        <v>0</v>
      </c>
      <c r="K124" s="120">
        <f>J124/J131</f>
        <v>0</v>
      </c>
      <c r="L124" s="486">
        <f>K124+K125</f>
        <v>0</v>
      </c>
      <c r="M124" s="120">
        <f>J124/J132</f>
        <v>0</v>
      </c>
      <c r="N124" s="490">
        <f>M124+M125</f>
        <v>0</v>
      </c>
      <c r="P124" s="251" t="s">
        <v>42</v>
      </c>
      <c r="Q124" s="260">
        <f>COUNTIFS('1. ALL DATA'!$Y$5:$Y$128,"REGULATORY SERVICES",'1. ALL DATA'!$R$5:$R$128,"Completed behind schedule")</f>
        <v>0</v>
      </c>
      <c r="R124" s="120">
        <f>Q124/Q131</f>
        <v>0</v>
      </c>
      <c r="S124" s="486">
        <f>R124+R125</f>
        <v>0</v>
      </c>
      <c r="T124" s="120" t="e">
        <f>Q124/Q132</f>
        <v>#DIV/0!</v>
      </c>
      <c r="U124" s="490" t="e">
        <f>T124+T125</f>
        <v>#DIV/0!</v>
      </c>
      <c r="W124" s="251" t="s">
        <v>85</v>
      </c>
      <c r="X124" s="260">
        <f>COUNTIFS('1. ALL DATA'!$Y$5:$Y$128,"REGULATORY SERVICES",'1. ALL DATA'!$V$5:$V$128,"Completed Significantly After Target Deadline")</f>
        <v>0</v>
      </c>
      <c r="Y124" s="139">
        <f t="shared" si="4"/>
        <v>0</v>
      </c>
      <c r="Z124" s="486">
        <f>Y124+Y125</f>
        <v>0</v>
      </c>
      <c r="AA124" s="139" t="e">
        <f t="shared" si="5"/>
        <v>#DIV/0!</v>
      </c>
      <c r="AB124" s="490" t="e">
        <f>AA124+AA125</f>
        <v>#DIV/0!</v>
      </c>
    </row>
    <row r="125" spans="2:28" ht="30" customHeight="1">
      <c r="B125" s="251" t="s">
        <v>27</v>
      </c>
      <c r="C125" s="260">
        <f>COUNTIFS('1. ALL DATA'!$Y$5:$Y$128,"REGULATORY SERVICES",'1. ALL DATA'!$H$5:$H$128,"Off target")</f>
        <v>0</v>
      </c>
      <c r="D125" s="371">
        <f>C125/C131</f>
        <v>0</v>
      </c>
      <c r="E125" s="471"/>
      <c r="F125" s="120">
        <f>C125/C132</f>
        <v>0</v>
      </c>
      <c r="G125" s="490"/>
      <c r="I125" s="251" t="s">
        <v>27</v>
      </c>
      <c r="J125" s="260">
        <f>COUNTIFS('1. ALL DATA'!$Y$5:$Y$128,"REGULATORY SERVICES",'1. ALL DATA'!$M$5:$M$128,"Off target")</f>
        <v>0</v>
      </c>
      <c r="K125" s="120">
        <f>J125/J131</f>
        <v>0</v>
      </c>
      <c r="L125" s="486"/>
      <c r="M125" s="120">
        <f>J125/J132</f>
        <v>0</v>
      </c>
      <c r="N125" s="490"/>
      <c r="P125" s="251" t="s">
        <v>27</v>
      </c>
      <c r="Q125" s="260">
        <f>COUNTIFS('1. ALL DATA'!$Y$5:$Y$128,"REGULATORY SERVICES",'1. ALL DATA'!$R$5:$R$128,"Off target")</f>
        <v>0</v>
      </c>
      <c r="R125" s="120">
        <f>Q125/Q131</f>
        <v>0</v>
      </c>
      <c r="S125" s="486"/>
      <c r="T125" s="120" t="e">
        <f>Q125/Q132</f>
        <v>#DIV/0!</v>
      </c>
      <c r="U125" s="490"/>
      <c r="W125" s="251" t="s">
        <v>27</v>
      </c>
      <c r="X125" s="260">
        <f>COUNTIFS('1. ALL DATA'!$Y$5:$Y$128,"REGULATORY SERVICES",'1. ALL DATA'!$V$5:$V$128,"Off target")</f>
        <v>0</v>
      </c>
      <c r="Y125" s="139">
        <f t="shared" si="4"/>
        <v>0</v>
      </c>
      <c r="Z125" s="486"/>
      <c r="AA125" s="139" t="e">
        <f t="shared" si="5"/>
        <v>#DIV/0!</v>
      </c>
      <c r="AB125" s="490"/>
    </row>
    <row r="126" spans="2:28" ht="5.25" customHeight="1">
      <c r="B126" s="53"/>
      <c r="C126" s="263"/>
      <c r="D126" s="195"/>
      <c r="E126" s="195"/>
      <c r="F126" s="71"/>
      <c r="G126" s="92"/>
      <c r="I126" s="53"/>
      <c r="J126" s="263"/>
      <c r="K126" s="71"/>
      <c r="L126" s="71"/>
      <c r="M126" s="71"/>
      <c r="N126" s="92"/>
      <c r="P126" s="53"/>
      <c r="Q126" s="263"/>
      <c r="R126" s="71"/>
      <c r="S126" s="71"/>
      <c r="T126" s="71"/>
      <c r="U126" s="92"/>
      <c r="W126" s="253"/>
      <c r="X126" s="263"/>
      <c r="Y126" s="139"/>
      <c r="Z126" s="73"/>
      <c r="AA126" s="74"/>
      <c r="AB126" s="241"/>
    </row>
    <row r="127" spans="2:28" ht="15.75" customHeight="1">
      <c r="B127" s="48" t="s">
        <v>1</v>
      </c>
      <c r="C127" s="272">
        <f>COUNTIFS('1. ALL DATA'!$Y$5:$Y$128,"REGULATORY SERVICES",'1. ALL DATA'!$H$5:$H$128,"Not yet due")</f>
        <v>6</v>
      </c>
      <c r="D127" s="255">
        <f>C127/C131</f>
        <v>0.42857142857142855</v>
      </c>
      <c r="E127" s="255">
        <f>D127</f>
        <v>0.42857142857142855</v>
      </c>
      <c r="F127" s="76"/>
      <c r="G127" s="47"/>
      <c r="I127" s="48" t="s">
        <v>1</v>
      </c>
      <c r="J127" s="272">
        <f>COUNTIFS('1. ALL DATA'!$Y$5:$Y$128,"REGULATORY SERVICES",'1. ALL DATA'!$M$5:$M$128,"Not yet due")</f>
        <v>1</v>
      </c>
      <c r="K127" s="75">
        <f>J127/J131</f>
        <v>7.1428571428571425E-2</v>
      </c>
      <c r="L127" s="75">
        <f>K127</f>
        <v>7.1428571428571425E-2</v>
      </c>
      <c r="M127" s="76"/>
      <c r="N127" s="47"/>
      <c r="P127" s="48" t="s">
        <v>1</v>
      </c>
      <c r="Q127" s="272">
        <f>COUNTIFS('1. ALL DATA'!$Y$5:$Y$128,"REGULATORY SERVICES",'1. ALL DATA'!$R$5:$R$128,"Not yet due")</f>
        <v>0</v>
      </c>
      <c r="R127" s="75">
        <f>Q127/Q131</f>
        <v>0</v>
      </c>
      <c r="S127" s="75">
        <f>R127</f>
        <v>0</v>
      </c>
      <c r="T127" s="76"/>
      <c r="U127" s="93"/>
      <c r="W127" s="62" t="s">
        <v>1</v>
      </c>
      <c r="X127" s="272">
        <f>COUNTIFS('1. ALL DATA'!$Y$5:$Y$128,"REGULATORY SERVICES",'1. ALL DATA'!$V$5:$V$128,"Not yet due")</f>
        <v>0</v>
      </c>
      <c r="Y127" s="139">
        <f t="shared" si="4"/>
        <v>0</v>
      </c>
      <c r="Z127" s="75">
        <f>Y127</f>
        <v>0</v>
      </c>
      <c r="AA127" s="76"/>
      <c r="AB127" s="238"/>
    </row>
    <row r="128" spans="2:28" ht="15.75" customHeight="1">
      <c r="B128" s="48" t="s">
        <v>46</v>
      </c>
      <c r="C128" s="272">
        <f>COUNTIFS('1. ALL DATA'!$Y$5:$Y$128,"REGULATORY SERVICES",'1. ALL DATA'!$H$5:$H$128,"Update not provided")</f>
        <v>0</v>
      </c>
      <c r="D128" s="255">
        <f>C128/C131</f>
        <v>0</v>
      </c>
      <c r="E128" s="255">
        <f>D128</f>
        <v>0</v>
      </c>
      <c r="F128" s="76"/>
      <c r="G128" s="98"/>
      <c r="I128" s="48" t="s">
        <v>46</v>
      </c>
      <c r="J128" s="272">
        <f>COUNTIFS('1. ALL DATA'!$Y$5:$Y$128,"REGULATORY SERVICES",'1. ALL DATA'!$M$5:$M$128,"Update not provided")</f>
        <v>0</v>
      </c>
      <c r="K128" s="75">
        <f>J128/J131</f>
        <v>0</v>
      </c>
      <c r="L128" s="75">
        <f>K128</f>
        <v>0</v>
      </c>
      <c r="M128" s="76"/>
      <c r="N128" s="98"/>
      <c r="P128" s="48" t="s">
        <v>46</v>
      </c>
      <c r="Q128" s="272">
        <f>COUNTIFS('1. ALL DATA'!$Y$5:$Y$128,"REGULATORY SERVICES",'1. ALL DATA'!$R$5:$R$128,"Update not provided")</f>
        <v>14</v>
      </c>
      <c r="R128" s="75">
        <f>Q128/Q131</f>
        <v>1</v>
      </c>
      <c r="S128" s="75">
        <f>R128</f>
        <v>1</v>
      </c>
      <c r="T128" s="76"/>
      <c r="U128" s="94"/>
      <c r="W128" s="64" t="s">
        <v>46</v>
      </c>
      <c r="X128" s="272">
        <f>COUNTIFS('1. ALL DATA'!$Y$5:$Y$128,"REGULATORY SERVICES",'1. ALL DATA'!$V$5:$V$128,"Update not provided")</f>
        <v>14</v>
      </c>
      <c r="Y128" s="139">
        <f t="shared" si="4"/>
        <v>1</v>
      </c>
      <c r="Z128" s="75">
        <f>Y128</f>
        <v>1</v>
      </c>
      <c r="AA128" s="76"/>
    </row>
    <row r="129" spans="2:28" ht="15.75" customHeight="1">
      <c r="B129" s="49" t="s">
        <v>22</v>
      </c>
      <c r="C129" s="272">
        <f>COUNTIFS('1. ALL DATA'!$Y$5:$Y$128,"REGULATORY SERVICES",'1. ALL DATA'!$H$5:$H$128,"Deferred")</f>
        <v>0</v>
      </c>
      <c r="D129" s="256">
        <f>C129/C131</f>
        <v>0</v>
      </c>
      <c r="E129" s="256">
        <f>D129</f>
        <v>0</v>
      </c>
      <c r="F129" s="77"/>
      <c r="G129" s="47"/>
      <c r="I129" s="49" t="s">
        <v>22</v>
      </c>
      <c r="J129" s="272">
        <f>COUNTIFS('1. ALL DATA'!$Y$5:$Y$128,"REGULATORY SERVICES",'1. ALL DATA'!$M$5:$M$128,"Deferred")</f>
        <v>0</v>
      </c>
      <c r="K129" s="78">
        <f>J129/J131</f>
        <v>0</v>
      </c>
      <c r="L129" s="78">
        <f>K129</f>
        <v>0</v>
      </c>
      <c r="M129" s="77"/>
      <c r="N129" s="47"/>
      <c r="P129" s="49" t="s">
        <v>22</v>
      </c>
      <c r="Q129" s="272">
        <f>COUNTIFS('1. ALL DATA'!$Y$5:$Y$128,"REGULATORY SERVICES",'1. ALL DATA'!$R$5:$R$128,"Deferred")</f>
        <v>0</v>
      </c>
      <c r="R129" s="78">
        <f>Q129/Q131</f>
        <v>0</v>
      </c>
      <c r="S129" s="78">
        <f>R129</f>
        <v>0</v>
      </c>
      <c r="T129" s="77"/>
      <c r="U129" s="93"/>
      <c r="W129" s="49" t="s">
        <v>22</v>
      </c>
      <c r="X129" s="272">
        <f>COUNTIFS('1. ALL DATA'!$Y$5:$Y$128,"REGULATORY SERVICES",'1. ALL DATA'!$V$5:$V$128,"Deferred")</f>
        <v>0</v>
      </c>
      <c r="Y129" s="139">
        <f t="shared" si="4"/>
        <v>0</v>
      </c>
      <c r="Z129" s="78">
        <f>Y129</f>
        <v>0</v>
      </c>
      <c r="AA129" s="77"/>
      <c r="AB129" s="238"/>
    </row>
    <row r="130" spans="2:28" ht="15.75" customHeight="1">
      <c r="B130" s="49" t="s">
        <v>28</v>
      </c>
      <c r="C130" s="272">
        <f>COUNTIFS('1. ALL DATA'!$Y$5:$Y$128,"REGULATORY SERVICES",'1. ALL DATA'!$H$5:$H$128,"Deleted")</f>
        <v>0</v>
      </c>
      <c r="D130" s="256">
        <f>C130/C131</f>
        <v>0</v>
      </c>
      <c r="E130" s="256">
        <f>D130</f>
        <v>0</v>
      </c>
      <c r="F130" s="77"/>
      <c r="G130" s="91" t="s">
        <v>62</v>
      </c>
      <c r="I130" s="49" t="s">
        <v>28</v>
      </c>
      <c r="J130" s="272">
        <f>COUNTIFS('1. ALL DATA'!$Y$5:$Y$128,"REGULATORY SERVICES",'1. ALL DATA'!$M$5:$M$128,"Deleted")</f>
        <v>0</v>
      </c>
      <c r="K130" s="78">
        <f>J130/J131</f>
        <v>0</v>
      </c>
      <c r="L130" s="78">
        <f>K130</f>
        <v>0</v>
      </c>
      <c r="M130" s="77"/>
      <c r="N130" s="91" t="s">
        <v>62</v>
      </c>
      <c r="P130" s="49" t="s">
        <v>28</v>
      </c>
      <c r="Q130" s="272">
        <f>COUNTIFS('1. ALL DATA'!$Y$5:$Y$128,"REGULATORY SERVICES",'1. ALL DATA'!$R$5:$R$128,"Deleted")</f>
        <v>0</v>
      </c>
      <c r="R130" s="78">
        <f>Q130/Q131</f>
        <v>0</v>
      </c>
      <c r="S130" s="78">
        <f>R130</f>
        <v>0</v>
      </c>
      <c r="T130" s="77"/>
      <c r="U130" s="91" t="s">
        <v>62</v>
      </c>
      <c r="W130" s="49" t="s">
        <v>28</v>
      </c>
      <c r="X130" s="272">
        <f>COUNTIFS('1. ALL DATA'!$Y$5:$Y$128,"REGULATORY SERVICES",'1. ALL DATA'!$V$5:$V$128,"Deleted")</f>
        <v>0</v>
      </c>
      <c r="Y130" s="139">
        <f t="shared" si="4"/>
        <v>0</v>
      </c>
      <c r="Z130" s="78">
        <f>Y130</f>
        <v>0</v>
      </c>
      <c r="AA130" s="77"/>
      <c r="AB130" s="91" t="s">
        <v>62</v>
      </c>
    </row>
    <row r="131" spans="2:28" ht="15.75" customHeight="1">
      <c r="B131" s="50" t="s">
        <v>30</v>
      </c>
      <c r="C131" s="274">
        <f>SUM(C117:C130)</f>
        <v>14</v>
      </c>
      <c r="D131" s="46"/>
      <c r="E131" s="46"/>
      <c r="F131" s="52"/>
      <c r="G131" s="47"/>
      <c r="I131" s="50" t="s">
        <v>30</v>
      </c>
      <c r="J131" s="274">
        <f>SUM(J117:J130)</f>
        <v>14</v>
      </c>
      <c r="K131" s="77"/>
      <c r="L131" s="77"/>
      <c r="M131" s="52"/>
      <c r="N131" s="47"/>
      <c r="P131" s="50" t="s">
        <v>30</v>
      </c>
      <c r="Q131" s="274">
        <f>SUM(Q117:Q130)</f>
        <v>14</v>
      </c>
      <c r="R131" s="77"/>
      <c r="S131" s="77"/>
      <c r="T131" s="52"/>
      <c r="U131" s="93"/>
      <c r="W131" s="50" t="s">
        <v>30</v>
      </c>
      <c r="X131" s="274">
        <f>SUM(X117:X130)</f>
        <v>14</v>
      </c>
      <c r="Y131" s="77"/>
      <c r="Z131" s="77"/>
      <c r="AA131" s="52"/>
      <c r="AB131" s="238"/>
    </row>
    <row r="132" spans="2:28" ht="15.75" customHeight="1">
      <c r="B132" s="50" t="s">
        <v>31</v>
      </c>
      <c r="C132" s="274">
        <f>C131-C130-C129-C128-C127</f>
        <v>8</v>
      </c>
      <c r="D132" s="47"/>
      <c r="E132" s="47"/>
      <c r="F132" s="52"/>
      <c r="G132" s="47"/>
      <c r="I132" s="50" t="s">
        <v>31</v>
      </c>
      <c r="J132" s="274">
        <f>J131-J130-J129-J128-J127</f>
        <v>13</v>
      </c>
      <c r="K132" s="52"/>
      <c r="L132" s="52"/>
      <c r="M132" s="52"/>
      <c r="N132" s="47"/>
      <c r="P132" s="50" t="s">
        <v>31</v>
      </c>
      <c r="Q132" s="274">
        <f>Q131-Q130-Q129-Q128-Q127</f>
        <v>0</v>
      </c>
      <c r="R132" s="52"/>
      <c r="S132" s="52"/>
      <c r="T132" s="52"/>
      <c r="U132" s="93"/>
      <c r="W132" s="50" t="s">
        <v>31</v>
      </c>
      <c r="X132" s="274">
        <f>X131-X130-X129-X128-X127</f>
        <v>0</v>
      </c>
      <c r="Y132" s="52"/>
      <c r="Z132" s="52"/>
      <c r="AA132" s="52"/>
      <c r="AB132" s="238"/>
    </row>
    <row r="133" spans="2:28" ht="15.75" customHeight="1">
      <c r="B133" s="65"/>
      <c r="C133" s="376"/>
      <c r="D133" s="47"/>
      <c r="E133" s="47"/>
      <c r="F133" s="52"/>
      <c r="G133" s="47"/>
      <c r="I133" s="65"/>
      <c r="J133" s="376"/>
      <c r="K133" s="52"/>
      <c r="L133" s="52"/>
      <c r="M133" s="52"/>
      <c r="N133" s="47"/>
      <c r="P133" s="65"/>
      <c r="Q133" s="376"/>
      <c r="R133" s="52"/>
      <c r="S133" s="52"/>
      <c r="T133" s="52"/>
      <c r="U133" s="93"/>
      <c r="W133" s="65"/>
      <c r="X133" s="376"/>
      <c r="Y133" s="52"/>
      <c r="Z133" s="52"/>
      <c r="AA133" s="52"/>
      <c r="AB133" s="238"/>
    </row>
    <row r="134" spans="2:28" ht="15.75" customHeight="1">
      <c r="B134" s="65"/>
      <c r="C134" s="376"/>
      <c r="D134" s="47"/>
      <c r="E134" s="47"/>
      <c r="F134" s="52"/>
      <c r="G134" s="47"/>
      <c r="I134" s="65"/>
      <c r="J134" s="376"/>
      <c r="K134" s="52"/>
      <c r="L134" s="52"/>
      <c r="M134" s="52"/>
      <c r="N134" s="47"/>
      <c r="P134" s="65"/>
      <c r="Q134" s="376"/>
      <c r="R134" s="52"/>
      <c r="S134" s="52"/>
      <c r="T134" s="52"/>
      <c r="U134" s="93"/>
      <c r="W134" s="65"/>
      <c r="X134" s="376"/>
      <c r="Y134" s="52"/>
      <c r="Z134" s="52"/>
      <c r="AA134" s="52"/>
      <c r="AB134" s="238"/>
    </row>
    <row r="136" spans="2:28" s="63" customFormat="1" ht="15.75">
      <c r="B136" s="320" t="s">
        <v>271</v>
      </c>
      <c r="C136" s="374"/>
      <c r="D136" s="374"/>
      <c r="E136" s="374"/>
      <c r="F136" s="312"/>
      <c r="G136" s="313"/>
      <c r="I136" s="320" t="s">
        <v>271</v>
      </c>
      <c r="J136" s="374"/>
      <c r="K136" s="312"/>
      <c r="L136" s="312"/>
      <c r="M136" s="312"/>
      <c r="N136" s="313"/>
      <c r="P136" s="320" t="s">
        <v>271</v>
      </c>
      <c r="Q136" s="374"/>
      <c r="R136" s="312"/>
      <c r="S136" s="312"/>
      <c r="T136" s="312"/>
      <c r="U136" s="313"/>
      <c r="W136" s="320" t="s">
        <v>271</v>
      </c>
      <c r="X136" s="374"/>
      <c r="Y136" s="312"/>
      <c r="Z136" s="312"/>
      <c r="AA136" s="312"/>
      <c r="AB136" s="313"/>
    </row>
    <row r="137" spans="2:28" ht="41.25" customHeight="1">
      <c r="B137" s="314" t="s">
        <v>23</v>
      </c>
      <c r="C137" s="315" t="s">
        <v>24</v>
      </c>
      <c r="D137" s="315" t="s">
        <v>18</v>
      </c>
      <c r="E137" s="315" t="s">
        <v>48</v>
      </c>
      <c r="F137" s="314" t="s">
        <v>29</v>
      </c>
      <c r="G137" s="315" t="s">
        <v>49</v>
      </c>
      <c r="I137" s="314" t="s">
        <v>23</v>
      </c>
      <c r="J137" s="315" t="s">
        <v>24</v>
      </c>
      <c r="K137" s="314" t="s">
        <v>18</v>
      </c>
      <c r="L137" s="314" t="s">
        <v>48</v>
      </c>
      <c r="M137" s="314" t="s">
        <v>29</v>
      </c>
      <c r="N137" s="315" t="s">
        <v>49</v>
      </c>
      <c r="P137" s="314" t="s">
        <v>23</v>
      </c>
      <c r="Q137" s="315" t="s">
        <v>24</v>
      </c>
      <c r="R137" s="314" t="s">
        <v>18</v>
      </c>
      <c r="S137" s="314" t="s">
        <v>48</v>
      </c>
      <c r="T137" s="314" t="s">
        <v>29</v>
      </c>
      <c r="U137" s="316" t="s">
        <v>49</v>
      </c>
      <c r="W137" s="314" t="s">
        <v>23</v>
      </c>
      <c r="X137" s="315" t="s">
        <v>24</v>
      </c>
      <c r="Y137" s="314" t="s">
        <v>18</v>
      </c>
      <c r="Z137" s="314" t="s">
        <v>48</v>
      </c>
      <c r="AA137" s="314" t="s">
        <v>29</v>
      </c>
      <c r="AB137" s="317" t="s">
        <v>49</v>
      </c>
    </row>
    <row r="138" spans="2:28" ht="6.75" customHeight="1">
      <c r="B138" s="53"/>
      <c r="C138" s="56"/>
      <c r="D138" s="56"/>
      <c r="E138" s="56"/>
      <c r="F138" s="53"/>
      <c r="G138" s="56"/>
      <c r="I138" s="53"/>
      <c r="J138" s="56"/>
      <c r="K138" s="53"/>
      <c r="L138" s="53"/>
      <c r="M138" s="53"/>
      <c r="N138" s="56"/>
      <c r="P138" s="53"/>
      <c r="Q138" s="56"/>
      <c r="R138" s="53"/>
      <c r="S138" s="53"/>
      <c r="T138" s="53"/>
      <c r="U138" s="88"/>
      <c r="W138" s="53"/>
      <c r="X138" s="56"/>
      <c r="Y138" s="53"/>
      <c r="Z138" s="53"/>
      <c r="AA138" s="53"/>
      <c r="AB138" s="240"/>
    </row>
    <row r="139" spans="2:28" ht="27.75" customHeight="1">
      <c r="B139" s="250" t="s">
        <v>45</v>
      </c>
      <c r="C139" s="260">
        <f>COUNTIFS('1. ALL DATA'!$Y$5:$Y$128,"REGENERATION",'1. ALL DATA'!$H$5:$H$128,"Fully Achieved")</f>
        <v>3</v>
      </c>
      <c r="D139" s="371">
        <f>C139/C153</f>
        <v>0.1875</v>
      </c>
      <c r="E139" s="471">
        <f>D139+D140</f>
        <v>0.625</v>
      </c>
      <c r="F139" s="347">
        <f>C139/C154</f>
        <v>0.27272727272727271</v>
      </c>
      <c r="G139" s="468">
        <f>F139+F140</f>
        <v>0.90909090909090906</v>
      </c>
      <c r="I139" s="250" t="s">
        <v>45</v>
      </c>
      <c r="J139" s="260">
        <f>COUNTIFS('1. ALL DATA'!$Y$5:$Y$128,"REGENERATION",'1. ALL DATA'!$M$5:$M$128,"Fully Achieved")</f>
        <v>8</v>
      </c>
      <c r="K139" s="347">
        <f>J139/J153</f>
        <v>0.5</v>
      </c>
      <c r="L139" s="486">
        <f>K139+K140</f>
        <v>0.75</v>
      </c>
      <c r="M139" s="347">
        <f>J139/J154</f>
        <v>0.61538461538461542</v>
      </c>
      <c r="N139" s="468">
        <f>M139+M140</f>
        <v>0.92307692307692313</v>
      </c>
      <c r="P139" s="250" t="s">
        <v>45</v>
      </c>
      <c r="Q139" s="260">
        <f>COUNTIFS('1. ALL DATA'!$Y$5:$Y$128,"REGENERATION",'1. ALL DATA'!$R$5:$R$128,"Fully Achieved")</f>
        <v>0</v>
      </c>
      <c r="R139" s="347">
        <f>Q139/Q153</f>
        <v>0</v>
      </c>
      <c r="S139" s="486">
        <f>R139+R140</f>
        <v>0</v>
      </c>
      <c r="T139" s="347" t="e">
        <f>Q139/Q154</f>
        <v>#DIV/0!</v>
      </c>
      <c r="U139" s="468" t="e">
        <f>T139+T140</f>
        <v>#DIV/0!</v>
      </c>
      <c r="W139" s="250" t="s">
        <v>40</v>
      </c>
      <c r="X139" s="260">
        <f>COUNTIFS('1. ALL DATA'!$Y$5:$Y$128,"REGENERATION",'1. ALL DATA'!$V$5:$V$128,"Fully Achieved")</f>
        <v>0</v>
      </c>
      <c r="Y139" s="347">
        <f>X139/$X$153</f>
        <v>0</v>
      </c>
      <c r="Z139" s="486">
        <f>Y139+Y140</f>
        <v>0</v>
      </c>
      <c r="AA139" s="347" t="e">
        <f>X139/$X$154</f>
        <v>#DIV/0!</v>
      </c>
      <c r="AB139" s="468" t="e">
        <f>AA139+AA140</f>
        <v>#DIV/0!</v>
      </c>
    </row>
    <row r="140" spans="2:28" ht="27.75" customHeight="1">
      <c r="B140" s="250" t="s">
        <v>41</v>
      </c>
      <c r="C140" s="260">
        <f>COUNTIFS('1. ALL DATA'!$Y$5:$Y$128,"REGENERATION",'1. ALL DATA'!$H$5:$H$128,"On track to be achieved")</f>
        <v>7</v>
      </c>
      <c r="D140" s="371">
        <f>C140/C153</f>
        <v>0.4375</v>
      </c>
      <c r="E140" s="471"/>
      <c r="F140" s="347">
        <f>C140/C154</f>
        <v>0.63636363636363635</v>
      </c>
      <c r="G140" s="468"/>
      <c r="I140" s="250" t="s">
        <v>41</v>
      </c>
      <c r="J140" s="260">
        <f>COUNTIFS('1. ALL DATA'!$Y$5:$Y$128,"REGENERATION",'1. ALL DATA'!$M$5:$M$128,"On track to be achieved")</f>
        <v>4</v>
      </c>
      <c r="K140" s="347">
        <f>J140/J153</f>
        <v>0.25</v>
      </c>
      <c r="L140" s="486"/>
      <c r="M140" s="347">
        <f>J140/J154</f>
        <v>0.30769230769230771</v>
      </c>
      <c r="N140" s="468"/>
      <c r="P140" s="250" t="s">
        <v>41</v>
      </c>
      <c r="Q140" s="260">
        <f>COUNTIFS('1. ALL DATA'!$Y$5:$Y$128,"REGENERATION",'1. ALL DATA'!$R$5:$R$128,"On track to be achieved")</f>
        <v>0</v>
      </c>
      <c r="R140" s="347">
        <f>Q140/Q153</f>
        <v>0</v>
      </c>
      <c r="S140" s="486"/>
      <c r="T140" s="347" t="e">
        <f>Q140/Q154</f>
        <v>#DIV/0!</v>
      </c>
      <c r="U140" s="468"/>
      <c r="W140" s="250" t="s">
        <v>82</v>
      </c>
      <c r="X140" s="260">
        <f>COUNTIFS('1. ALL DATA'!$Y$5:$Y$128,"REGENERATION",'1. ALL DATA'!$V$5:$V$128,"Numerical Outturn Within 5% Tolerance")</f>
        <v>0</v>
      </c>
      <c r="Y140" s="347">
        <f>X140/$X$153</f>
        <v>0</v>
      </c>
      <c r="Z140" s="486"/>
      <c r="AA140" s="347" t="e">
        <f>X140/$X$154</f>
        <v>#DIV/0!</v>
      </c>
      <c r="AB140" s="468"/>
    </row>
    <row r="141" spans="2:28" ht="7.5" customHeight="1">
      <c r="B141" s="170"/>
      <c r="C141" s="263"/>
      <c r="D141" s="195"/>
      <c r="E141" s="195"/>
      <c r="F141" s="71"/>
      <c r="G141" s="172"/>
      <c r="I141" s="170"/>
      <c r="J141" s="263"/>
      <c r="K141" s="71"/>
      <c r="L141" s="71"/>
      <c r="M141" s="71"/>
      <c r="N141" s="172"/>
      <c r="P141" s="170"/>
      <c r="Q141" s="263"/>
      <c r="R141" s="71"/>
      <c r="S141" s="71"/>
      <c r="T141" s="71"/>
      <c r="U141" s="172"/>
      <c r="W141" s="173"/>
      <c r="X141" s="263"/>
      <c r="Y141" s="347"/>
      <c r="Z141" s="71"/>
      <c r="AA141" s="347"/>
      <c r="AB141" s="172"/>
    </row>
    <row r="142" spans="2:28" ht="21" customHeight="1">
      <c r="B142" s="469" t="s">
        <v>26</v>
      </c>
      <c r="C142" s="470">
        <f>COUNTIFS('1. ALL DATA'!$Y$5:$Y$128,"REGENERATION",'1. ALL DATA'!$H$5:$H$128,"In danger of falling behind target")</f>
        <v>0</v>
      </c>
      <c r="D142" s="471">
        <f>C142/C153</f>
        <v>0</v>
      </c>
      <c r="E142" s="471">
        <f>D142</f>
        <v>0</v>
      </c>
      <c r="F142" s="486">
        <f>C142/C154</f>
        <v>0</v>
      </c>
      <c r="G142" s="473">
        <f>F142</f>
        <v>0</v>
      </c>
      <c r="I142" s="469" t="s">
        <v>26</v>
      </c>
      <c r="J142" s="470">
        <f>COUNTIFS('1. ALL DATA'!$Y$5:$Y$128,"REGENERATION",'1. ALL DATA'!$M$5:$M$128,"In danger of falling behind target")</f>
        <v>0</v>
      </c>
      <c r="K142" s="486">
        <f>J142/J153</f>
        <v>0</v>
      </c>
      <c r="L142" s="486">
        <f>K142</f>
        <v>0</v>
      </c>
      <c r="M142" s="486">
        <f>J142/J154</f>
        <v>0</v>
      </c>
      <c r="N142" s="473">
        <f>M142</f>
        <v>0</v>
      </c>
      <c r="P142" s="469" t="s">
        <v>26</v>
      </c>
      <c r="Q142" s="470">
        <f>COUNTIFS('1. ALL DATA'!$Y$5:$Y$128,"REGENERATION",'1. ALL DATA'!$R$5:$R$128,"In danger of falling behind target")</f>
        <v>0</v>
      </c>
      <c r="R142" s="486">
        <f>Q142/Q153</f>
        <v>0</v>
      </c>
      <c r="S142" s="486">
        <f>R142</f>
        <v>0</v>
      </c>
      <c r="T142" s="486" t="e">
        <f>Q142/Q154</f>
        <v>#DIV/0!</v>
      </c>
      <c r="U142" s="473" t="e">
        <f>T142</f>
        <v>#DIV/0!</v>
      </c>
      <c r="W142" s="346" t="s">
        <v>83</v>
      </c>
      <c r="X142" s="372">
        <f>COUNTIFS('1. ALL DATA'!$Y$5:$Y$128,"REGENERATION",'1. ALL DATA'!$V$5:$V$128,"Numerical Outturn Within 10% Tolerance")</f>
        <v>0</v>
      </c>
      <c r="Y142" s="347">
        <f>X142/$X$153</f>
        <v>0</v>
      </c>
      <c r="Z142" s="487">
        <f>SUM(Y142:Y145)</f>
        <v>0</v>
      </c>
      <c r="AA142" s="347" t="e">
        <f>X142/$X$154</f>
        <v>#DIV/0!</v>
      </c>
      <c r="AB142" s="473" t="e">
        <f>SUM(AA142:AA145)</f>
        <v>#DIV/0!</v>
      </c>
    </row>
    <row r="143" spans="2:28" ht="18.75" customHeight="1">
      <c r="B143" s="469"/>
      <c r="C143" s="470"/>
      <c r="D143" s="471"/>
      <c r="E143" s="471"/>
      <c r="F143" s="486"/>
      <c r="G143" s="473"/>
      <c r="I143" s="469"/>
      <c r="J143" s="470"/>
      <c r="K143" s="486"/>
      <c r="L143" s="486"/>
      <c r="M143" s="486"/>
      <c r="N143" s="473"/>
      <c r="P143" s="469"/>
      <c r="Q143" s="470"/>
      <c r="R143" s="486"/>
      <c r="S143" s="486"/>
      <c r="T143" s="486"/>
      <c r="U143" s="473"/>
      <c r="W143" s="346" t="s">
        <v>84</v>
      </c>
      <c r="X143" s="372">
        <f>COUNTIFS('1. ALL DATA'!$Y$5:$Y$128,"REGENERATION",'1. ALL DATA'!$V$5:$V$128,"Target Partially Met")</f>
        <v>0</v>
      </c>
      <c r="Y143" s="347">
        <f>X143/$X$153</f>
        <v>0</v>
      </c>
      <c r="Z143" s="488"/>
      <c r="AA143" s="347" t="e">
        <f>X143/$X$154</f>
        <v>#DIV/0!</v>
      </c>
      <c r="AB143" s="473"/>
    </row>
    <row r="144" spans="2:28" ht="20.25" customHeight="1">
      <c r="B144" s="469"/>
      <c r="C144" s="470"/>
      <c r="D144" s="471"/>
      <c r="E144" s="471"/>
      <c r="F144" s="486"/>
      <c r="G144" s="473"/>
      <c r="I144" s="469"/>
      <c r="J144" s="470"/>
      <c r="K144" s="486"/>
      <c r="L144" s="486"/>
      <c r="M144" s="486"/>
      <c r="N144" s="473"/>
      <c r="P144" s="469"/>
      <c r="Q144" s="470"/>
      <c r="R144" s="486"/>
      <c r="S144" s="486"/>
      <c r="T144" s="486"/>
      <c r="U144" s="473"/>
      <c r="W144" s="346" t="s">
        <v>86</v>
      </c>
      <c r="X144" s="372">
        <f>COUNTIFS('1. ALL DATA'!$Y$5:$Y$128,"REGENERATION",'1. ALL DATA'!$V$5:$V$128,"Completion Date Within Reasonable Tolerance")</f>
        <v>0</v>
      </c>
      <c r="Y144" s="347">
        <f>X144/$X$153</f>
        <v>0</v>
      </c>
      <c r="Z144" s="489"/>
      <c r="AA144" s="347" t="e">
        <f>X144/$X$154</f>
        <v>#DIV/0!</v>
      </c>
      <c r="AB144" s="473"/>
    </row>
    <row r="145" spans="2:28" ht="6" customHeight="1">
      <c r="B145" s="170"/>
      <c r="C145" s="56"/>
      <c r="D145" s="195"/>
      <c r="E145" s="195"/>
      <c r="F145" s="71"/>
      <c r="G145" s="172"/>
      <c r="I145" s="170"/>
      <c r="J145" s="56"/>
      <c r="K145" s="71"/>
      <c r="L145" s="71"/>
      <c r="M145" s="71"/>
      <c r="N145" s="172"/>
      <c r="P145" s="170"/>
      <c r="Q145" s="56"/>
      <c r="R145" s="71"/>
      <c r="S145" s="71"/>
      <c r="T145" s="71"/>
      <c r="U145" s="172"/>
      <c r="W145" s="173"/>
      <c r="X145" s="56"/>
      <c r="Y145" s="347"/>
      <c r="Z145" s="71"/>
      <c r="AA145" s="347"/>
      <c r="AB145" s="172"/>
    </row>
    <row r="146" spans="2:28" ht="30" customHeight="1">
      <c r="B146" s="251" t="s">
        <v>42</v>
      </c>
      <c r="C146" s="260">
        <f>COUNTIFS('1. ALL DATA'!$Y$5:$Y$128,"REGENERATION",'1. ALL DATA'!$H$5:$H$128,"Completed behind schedule")</f>
        <v>0</v>
      </c>
      <c r="D146" s="371">
        <f>C146/C153</f>
        <v>0</v>
      </c>
      <c r="E146" s="471">
        <f>D146+D147</f>
        <v>6.25E-2</v>
      </c>
      <c r="F146" s="347">
        <f>C146/C154</f>
        <v>0</v>
      </c>
      <c r="G146" s="490">
        <f>F146+F147</f>
        <v>9.0909090909090912E-2</v>
      </c>
      <c r="I146" s="251" t="s">
        <v>42</v>
      </c>
      <c r="J146" s="260">
        <f>COUNTIFS('1. ALL DATA'!$Y$5:$Y$128,"REGENERATION",'1. ALL DATA'!$M$5:$M$128,"Completed behind schedule")</f>
        <v>0</v>
      </c>
      <c r="K146" s="347">
        <f>J146/J153</f>
        <v>0</v>
      </c>
      <c r="L146" s="486">
        <f>K146+K147</f>
        <v>6.25E-2</v>
      </c>
      <c r="M146" s="347">
        <f>J146/J154</f>
        <v>0</v>
      </c>
      <c r="N146" s="490">
        <f>M146+M147</f>
        <v>7.6923076923076927E-2</v>
      </c>
      <c r="P146" s="251" t="s">
        <v>42</v>
      </c>
      <c r="Q146" s="260">
        <f>COUNTIFS('1. ALL DATA'!$Y$5:$Y$128,"REGENERATION",'1. ALL DATA'!$R$5:$R$128,"Completed behind schedule")</f>
        <v>0</v>
      </c>
      <c r="R146" s="347">
        <f>Q146/Q153</f>
        <v>0</v>
      </c>
      <c r="S146" s="486">
        <f>R146+R147</f>
        <v>0</v>
      </c>
      <c r="T146" s="347" t="e">
        <f>Q146/Q154</f>
        <v>#DIV/0!</v>
      </c>
      <c r="U146" s="490" t="e">
        <f>T146+T147</f>
        <v>#DIV/0!</v>
      </c>
      <c r="W146" s="251" t="s">
        <v>85</v>
      </c>
      <c r="X146" s="260">
        <f>COUNTIFS('1. ALL DATA'!$Y$5:$Y$128,"REGENERATION",'1. ALL DATA'!$V$5:$V$128,"Completed Significantly After Target Deadline")</f>
        <v>0</v>
      </c>
      <c r="Y146" s="347">
        <f>X146/$X$153</f>
        <v>0</v>
      </c>
      <c r="Z146" s="486">
        <f>Y146+Y147</f>
        <v>0</v>
      </c>
      <c r="AA146" s="347" t="e">
        <f>X146/$X$154</f>
        <v>#DIV/0!</v>
      </c>
      <c r="AB146" s="490" t="e">
        <f>AA146+AA147</f>
        <v>#DIV/0!</v>
      </c>
    </row>
    <row r="147" spans="2:28" ht="30" customHeight="1">
      <c r="B147" s="251" t="s">
        <v>27</v>
      </c>
      <c r="C147" s="260">
        <f>COUNTIFS('1. ALL DATA'!$Y$5:$Y$128,"REGENERATION",'1. ALL DATA'!$H$5:$H$128,"Off target")</f>
        <v>1</v>
      </c>
      <c r="D147" s="371">
        <f>C147/C153</f>
        <v>6.25E-2</v>
      </c>
      <c r="E147" s="471"/>
      <c r="F147" s="347">
        <f>C147/C154</f>
        <v>9.0909090909090912E-2</v>
      </c>
      <c r="G147" s="490"/>
      <c r="I147" s="251" t="s">
        <v>27</v>
      </c>
      <c r="J147" s="260">
        <f>COUNTIFS('1. ALL DATA'!$Y$5:$Y$128,"REGENERATION",'1. ALL DATA'!$M$5:$M$128,"Off target")</f>
        <v>1</v>
      </c>
      <c r="K147" s="347">
        <f>J147/J153</f>
        <v>6.25E-2</v>
      </c>
      <c r="L147" s="486"/>
      <c r="M147" s="347">
        <f>J147/J154</f>
        <v>7.6923076923076927E-2</v>
      </c>
      <c r="N147" s="490"/>
      <c r="P147" s="251" t="s">
        <v>27</v>
      </c>
      <c r="Q147" s="260">
        <f>COUNTIFS('1. ALL DATA'!$Y$5:$Y$128,"REGENERATION",'1. ALL DATA'!$R$5:$R$128,"Off target")</f>
        <v>0</v>
      </c>
      <c r="R147" s="347">
        <f>Q147/Q153</f>
        <v>0</v>
      </c>
      <c r="S147" s="486"/>
      <c r="T147" s="347" t="e">
        <f>Q147/Q154</f>
        <v>#DIV/0!</v>
      </c>
      <c r="U147" s="490"/>
      <c r="W147" s="251" t="s">
        <v>27</v>
      </c>
      <c r="X147" s="260">
        <f>COUNTIFS('1. ALL DATA'!$Y$5:$Y$128,"REGENERATION",'1. ALL DATA'!$V$5:$V$128,"Off target")</f>
        <v>0</v>
      </c>
      <c r="Y147" s="347">
        <f>X147/$X$153</f>
        <v>0</v>
      </c>
      <c r="Z147" s="486"/>
      <c r="AA147" s="347" t="e">
        <f>X147/$X$154</f>
        <v>#DIV/0!</v>
      </c>
      <c r="AB147" s="490"/>
    </row>
    <row r="148" spans="2:28" ht="5.25" customHeight="1">
      <c r="B148" s="53"/>
      <c r="C148" s="263"/>
      <c r="D148" s="195"/>
      <c r="E148" s="195"/>
      <c r="F148" s="71"/>
      <c r="G148" s="92"/>
      <c r="I148" s="53"/>
      <c r="J148" s="263"/>
      <c r="K148" s="71"/>
      <c r="L148" s="71"/>
      <c r="M148" s="71"/>
      <c r="N148" s="92"/>
      <c r="P148" s="53"/>
      <c r="Q148" s="263"/>
      <c r="R148" s="71"/>
      <c r="S148" s="71"/>
      <c r="T148" s="71"/>
      <c r="U148" s="92"/>
      <c r="W148" s="253"/>
      <c r="X148" s="263"/>
      <c r="Y148" s="347"/>
      <c r="Z148" s="73"/>
      <c r="AA148" s="74"/>
      <c r="AB148" s="241"/>
    </row>
    <row r="149" spans="2:28" ht="15.75" customHeight="1">
      <c r="B149" s="348" t="s">
        <v>1</v>
      </c>
      <c r="C149" s="272">
        <f>COUNTIFS('1. ALL DATA'!$Y$5:$Y$128,"REGENERATION",'1. ALL DATA'!$H$5:$H$128,"Not yet due")</f>
        <v>5</v>
      </c>
      <c r="D149" s="255">
        <f>C149/C153</f>
        <v>0.3125</v>
      </c>
      <c r="E149" s="255">
        <f>D149</f>
        <v>0.3125</v>
      </c>
      <c r="F149" s="76"/>
      <c r="G149" s="47"/>
      <c r="I149" s="348" t="s">
        <v>1</v>
      </c>
      <c r="J149" s="272">
        <f>COUNTIFS('1. ALL DATA'!$Y$5:$Y$128,"REGENERATION",'1. ALL DATA'!$M$5:$M$128,"Not yet due")</f>
        <v>3</v>
      </c>
      <c r="K149" s="75">
        <f>J149/J153</f>
        <v>0.1875</v>
      </c>
      <c r="L149" s="75">
        <f>K149</f>
        <v>0.1875</v>
      </c>
      <c r="M149" s="76"/>
      <c r="N149" s="47"/>
      <c r="P149" s="348" t="s">
        <v>1</v>
      </c>
      <c r="Q149" s="272">
        <f>COUNTIFS('1. ALL DATA'!$Y$5:$Y$128,"REGENERATION",'1. ALL DATA'!$R$5:$R$128,"Not yet due")</f>
        <v>0</v>
      </c>
      <c r="R149" s="75">
        <f>Q149/Q153</f>
        <v>0</v>
      </c>
      <c r="S149" s="75">
        <f>R149</f>
        <v>0</v>
      </c>
      <c r="T149" s="76"/>
      <c r="U149" s="93"/>
      <c r="W149" s="62" t="s">
        <v>1</v>
      </c>
      <c r="X149" s="272">
        <f>COUNTIFS('1. ALL DATA'!$Y$5:$Y$128,"REGENERATION",'1. ALL DATA'!$V$5:$V$128,"Not yet due")</f>
        <v>0</v>
      </c>
      <c r="Y149" s="347">
        <f>X149/$X$153</f>
        <v>0</v>
      </c>
      <c r="Z149" s="75">
        <f>Y149</f>
        <v>0</v>
      </c>
      <c r="AA149" s="76"/>
      <c r="AB149" s="238"/>
    </row>
    <row r="150" spans="2:28" ht="15.75" customHeight="1">
      <c r="B150" s="348" t="s">
        <v>46</v>
      </c>
      <c r="C150" s="272">
        <f>COUNTIFS('1. ALL DATA'!$Y$5:$Y$128,"REGENERATION",'1. ALL DATA'!$H$5:$H$128,"Update not provided")</f>
        <v>0</v>
      </c>
      <c r="D150" s="255">
        <f>C150/C153</f>
        <v>0</v>
      </c>
      <c r="E150" s="255">
        <f>D150</f>
        <v>0</v>
      </c>
      <c r="F150" s="76"/>
      <c r="G150" s="98"/>
      <c r="I150" s="348" t="s">
        <v>46</v>
      </c>
      <c r="J150" s="272">
        <f>COUNTIFS('1. ALL DATA'!$Y$5:$Y$128,"REGENERATION",'1. ALL DATA'!$M$5:$M$128,"Update not provided")</f>
        <v>0</v>
      </c>
      <c r="K150" s="75">
        <f>J150/J153</f>
        <v>0</v>
      </c>
      <c r="L150" s="75">
        <f>K150</f>
        <v>0</v>
      </c>
      <c r="M150" s="76"/>
      <c r="N150" s="98"/>
      <c r="P150" s="348" t="s">
        <v>46</v>
      </c>
      <c r="Q150" s="272">
        <f>COUNTIFS('1. ALL DATA'!$Y$5:$Y$128,"REGENERATION",'1. ALL DATA'!$R$5:$R$128,"Update not provided")</f>
        <v>16</v>
      </c>
      <c r="R150" s="75">
        <f>Q150/Q153</f>
        <v>1</v>
      </c>
      <c r="S150" s="75">
        <f>R150</f>
        <v>1</v>
      </c>
      <c r="T150" s="76"/>
      <c r="U150" s="94"/>
      <c r="W150" s="64" t="s">
        <v>46</v>
      </c>
      <c r="X150" s="272">
        <f>COUNTIFS('1. ALL DATA'!$Y$5:$Y$128,"REGENERATION",'1. ALL DATA'!$V$5:$V$128,"Update not provided")</f>
        <v>16</v>
      </c>
      <c r="Y150" s="347">
        <f>X150/$X$153</f>
        <v>1</v>
      </c>
      <c r="Z150" s="75">
        <f>Y150</f>
        <v>1</v>
      </c>
      <c r="AA150" s="76"/>
    </row>
    <row r="151" spans="2:28" ht="15.75" customHeight="1">
      <c r="B151" s="49" t="s">
        <v>22</v>
      </c>
      <c r="C151" s="272">
        <f>COUNTIFS('1. ALL DATA'!$Y$5:$Y$128,"REGENERATION",'1. ALL DATA'!$H$5:$H$128,"Deferred")</f>
        <v>0</v>
      </c>
      <c r="D151" s="256">
        <f>C151/C153</f>
        <v>0</v>
      </c>
      <c r="E151" s="256">
        <f>D151</f>
        <v>0</v>
      </c>
      <c r="F151" s="77"/>
      <c r="G151" s="47"/>
      <c r="I151" s="49" t="s">
        <v>22</v>
      </c>
      <c r="J151" s="272">
        <f>COUNTIFS('1. ALL DATA'!$Y$5:$Y$128,"REGENERATION",'1. ALL DATA'!$M$5:$M$128,"Deferred")</f>
        <v>0</v>
      </c>
      <c r="K151" s="78">
        <f>J151/J153</f>
        <v>0</v>
      </c>
      <c r="L151" s="78">
        <f>K151</f>
        <v>0</v>
      </c>
      <c r="M151" s="77"/>
      <c r="N151" s="47"/>
      <c r="P151" s="49" t="s">
        <v>22</v>
      </c>
      <c r="Q151" s="272">
        <f>COUNTIFS('1. ALL DATA'!$Y$5:$Y$128,"REGENERATION",'1. ALL DATA'!$R$5:$R$128,"Deferred")</f>
        <v>0</v>
      </c>
      <c r="R151" s="78">
        <f>Q151/Q153</f>
        <v>0</v>
      </c>
      <c r="S151" s="78">
        <f>R151</f>
        <v>0</v>
      </c>
      <c r="T151" s="77"/>
      <c r="U151" s="93"/>
      <c r="W151" s="49" t="s">
        <v>22</v>
      </c>
      <c r="X151" s="272">
        <f>COUNTIFS('1. ALL DATA'!$Y$5:$Y$128,"REGENERATION",'1. ALL DATA'!$V$5:$V$128,"Deferred")</f>
        <v>0</v>
      </c>
      <c r="Y151" s="347">
        <f>X151/$X$153</f>
        <v>0</v>
      </c>
      <c r="Z151" s="78">
        <f>Y151</f>
        <v>0</v>
      </c>
      <c r="AA151" s="77"/>
      <c r="AB151" s="238"/>
    </row>
    <row r="152" spans="2:28" ht="15.75" customHeight="1">
      <c r="B152" s="49" t="s">
        <v>28</v>
      </c>
      <c r="C152" s="272">
        <f>COUNTIFS('1. ALL DATA'!$Y$5:$Y$128,"REGENERATION",'1. ALL DATA'!$H$5:$H$128,"Deleted")</f>
        <v>0</v>
      </c>
      <c r="D152" s="256">
        <f>C152/C153</f>
        <v>0</v>
      </c>
      <c r="E152" s="256">
        <f>D152</f>
        <v>0</v>
      </c>
      <c r="F152" s="77"/>
      <c r="G152" s="91" t="s">
        <v>62</v>
      </c>
      <c r="I152" s="49" t="s">
        <v>28</v>
      </c>
      <c r="J152" s="272">
        <f>COUNTIFS('1. ALL DATA'!$Y$5:$Y$128,"REGENERATION",'1. ALL DATA'!$M$5:$M$128,"Deleted")</f>
        <v>0</v>
      </c>
      <c r="K152" s="78">
        <f>J152/J153</f>
        <v>0</v>
      </c>
      <c r="L152" s="78">
        <f>K152</f>
        <v>0</v>
      </c>
      <c r="M152" s="77"/>
      <c r="N152" s="91" t="s">
        <v>62</v>
      </c>
      <c r="P152" s="49" t="s">
        <v>28</v>
      </c>
      <c r="Q152" s="272">
        <f>COUNTIFS('1. ALL DATA'!$Y$5:$Y$128,"REGENERATION",'1. ALL DATA'!$R$5:$R$128,"Deleted")</f>
        <v>0</v>
      </c>
      <c r="R152" s="78">
        <f>Q152/Q153</f>
        <v>0</v>
      </c>
      <c r="S152" s="78">
        <f>R152</f>
        <v>0</v>
      </c>
      <c r="T152" s="77"/>
      <c r="U152" s="91" t="s">
        <v>62</v>
      </c>
      <c r="W152" s="49" t="s">
        <v>28</v>
      </c>
      <c r="X152" s="272">
        <f>COUNTIFS('1. ALL DATA'!$Y$5:$Y$128,"REGENERATION",'1. ALL DATA'!$V$5:$V$128,"Deleted")</f>
        <v>0</v>
      </c>
      <c r="Y152" s="347">
        <f>X152/$X$153</f>
        <v>0</v>
      </c>
      <c r="Z152" s="78">
        <f>Y152</f>
        <v>0</v>
      </c>
      <c r="AA152" s="77"/>
      <c r="AB152" s="91" t="s">
        <v>62</v>
      </c>
    </row>
    <row r="153" spans="2:28" ht="15.75" customHeight="1">
      <c r="B153" s="50" t="s">
        <v>30</v>
      </c>
      <c r="C153" s="274">
        <f>SUM(C139:C152)</f>
        <v>16</v>
      </c>
      <c r="D153" s="46"/>
      <c r="E153" s="46"/>
      <c r="F153" s="52"/>
      <c r="G153" s="47"/>
      <c r="I153" s="50" t="s">
        <v>30</v>
      </c>
      <c r="J153" s="274">
        <f>SUM(J139:J152)</f>
        <v>16</v>
      </c>
      <c r="K153" s="77"/>
      <c r="L153" s="77"/>
      <c r="M153" s="52"/>
      <c r="N153" s="47"/>
      <c r="P153" s="50" t="s">
        <v>30</v>
      </c>
      <c r="Q153" s="274">
        <f>SUM(Q139:Q152)</f>
        <v>16</v>
      </c>
      <c r="R153" s="77"/>
      <c r="S153" s="77"/>
      <c r="T153" s="52"/>
      <c r="U153" s="93"/>
      <c r="W153" s="50" t="s">
        <v>30</v>
      </c>
      <c r="X153" s="274">
        <f>SUM(X139:X152)</f>
        <v>16</v>
      </c>
      <c r="Y153" s="77"/>
      <c r="Z153" s="77"/>
      <c r="AA153" s="52"/>
      <c r="AB153" s="238"/>
    </row>
    <row r="154" spans="2:28" ht="15.75" customHeight="1">
      <c r="B154" s="50" t="s">
        <v>31</v>
      </c>
      <c r="C154" s="274">
        <f>C153-C152-C151-C150-C149</f>
        <v>11</v>
      </c>
      <c r="D154" s="47"/>
      <c r="E154" s="47"/>
      <c r="F154" s="52"/>
      <c r="G154" s="47"/>
      <c r="I154" s="50" t="s">
        <v>31</v>
      </c>
      <c r="J154" s="274">
        <f>J153-J152-J151-J150-J149</f>
        <v>13</v>
      </c>
      <c r="K154" s="52"/>
      <c r="L154" s="52"/>
      <c r="M154" s="52"/>
      <c r="N154" s="47"/>
      <c r="P154" s="50" t="s">
        <v>31</v>
      </c>
      <c r="Q154" s="274">
        <f>Q153-Q152-Q151-Q150-Q149</f>
        <v>0</v>
      </c>
      <c r="R154" s="52"/>
      <c r="S154" s="52"/>
      <c r="T154" s="52"/>
      <c r="U154" s="93"/>
      <c r="W154" s="50" t="s">
        <v>31</v>
      </c>
      <c r="X154" s="274">
        <f>X153-X152-X151-X150-X149</f>
        <v>0</v>
      </c>
      <c r="Y154" s="52"/>
      <c r="Z154" s="52"/>
      <c r="AA154" s="52"/>
      <c r="AB154" s="238"/>
    </row>
  </sheetData>
  <mergeCells count="252">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N80:N81"/>
    <mergeCell ref="S80:S81"/>
    <mergeCell ref="U80:U81"/>
    <mergeCell ref="S76:S78"/>
    <mergeCell ref="T76:T78"/>
    <mergeCell ref="U76:U78"/>
    <mergeCell ref="M76:M78"/>
    <mergeCell ref="N76:N78"/>
    <mergeCell ref="P76:P78"/>
    <mergeCell ref="Q76:Q78"/>
    <mergeCell ref="R76:R78"/>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S98:S100"/>
    <mergeCell ref="T98:T100"/>
    <mergeCell ref="U98:U100"/>
    <mergeCell ref="M98:M100"/>
    <mergeCell ref="N98:N100"/>
    <mergeCell ref="P98:P100"/>
    <mergeCell ref="Q98:Q100"/>
    <mergeCell ref="R98:R100"/>
    <mergeCell ref="G98:G100"/>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T142:T144"/>
    <mergeCell ref="U142:U144"/>
    <mergeCell ref="Z142:Z144"/>
    <mergeCell ref="AB142:AB144"/>
    <mergeCell ref="E146:E147"/>
    <mergeCell ref="G146:G147"/>
    <mergeCell ref="L146:L147"/>
    <mergeCell ref="N146:N147"/>
    <mergeCell ref="S146:S147"/>
    <mergeCell ref="U146:U147"/>
    <mergeCell ref="Z146:Z147"/>
    <mergeCell ref="AB146:AB147"/>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cols>
    <col min="1" max="1" width="3.42578125" style="212" customWidth="1"/>
    <col min="2" max="9" width="9.140625" style="212"/>
    <col min="10" max="10" width="3.42578125" style="212" customWidth="1"/>
    <col min="11" max="11" width="9.140625" style="213"/>
    <col min="12" max="18" width="9.140625" style="212"/>
    <col min="19" max="19" width="3.42578125" style="212" customWidth="1"/>
    <col min="20" max="27" width="9.140625" style="212" customWidth="1"/>
    <col min="28" max="28" width="3.42578125" style="212" customWidth="1"/>
    <col min="29" max="36" width="9.140625" style="212" customWidth="1"/>
    <col min="37" max="37" width="3.42578125" style="212" customWidth="1"/>
    <col min="38" max="47" width="9.140625" style="212" customWidth="1"/>
    <col min="48" max="51" width="9.140625" style="212"/>
    <col min="52" max="55" width="10" style="212" customWidth="1"/>
    <col min="56" max="16384" width="9.140625" style="212"/>
  </cols>
  <sheetData>
    <row r="1" spans="2:56" s="211" customFormat="1" ht="35.25" customHeight="1" thickTop="1">
      <c r="B1" s="211" t="s">
        <v>39</v>
      </c>
      <c r="K1" s="477" t="s">
        <v>228</v>
      </c>
      <c r="L1" s="478"/>
      <c r="M1" s="478"/>
      <c r="N1" s="478"/>
      <c r="O1" s="478"/>
      <c r="P1" s="478"/>
      <c r="Q1" s="478"/>
      <c r="R1" s="478"/>
      <c r="S1" s="478"/>
      <c r="T1" s="478"/>
      <c r="U1" s="478"/>
      <c r="V1" s="478"/>
      <c r="W1" s="478"/>
      <c r="X1" s="479"/>
    </row>
    <row r="2" spans="2:56" s="211" customFormat="1" ht="35.25">
      <c r="K2" s="480"/>
      <c r="L2" s="481"/>
      <c r="M2" s="481"/>
      <c r="N2" s="481"/>
      <c r="O2" s="481"/>
      <c r="P2" s="481"/>
      <c r="Q2" s="481"/>
      <c r="R2" s="481"/>
      <c r="S2" s="481"/>
      <c r="T2" s="481"/>
      <c r="U2" s="481"/>
      <c r="V2" s="481"/>
      <c r="W2" s="481"/>
      <c r="X2" s="482"/>
    </row>
    <row r="3" spans="2:56" s="211" customFormat="1" ht="36" thickBot="1">
      <c r="K3" s="483"/>
      <c r="L3" s="484"/>
      <c r="M3" s="484"/>
      <c r="N3" s="484"/>
      <c r="O3" s="484"/>
      <c r="P3" s="484"/>
      <c r="Q3" s="484"/>
      <c r="R3" s="484"/>
      <c r="S3" s="484"/>
      <c r="T3" s="484"/>
      <c r="U3" s="484"/>
      <c r="V3" s="484"/>
      <c r="W3" s="484"/>
      <c r="X3" s="485"/>
    </row>
    <row r="4" spans="2:56" ht="15.75" thickTop="1">
      <c r="N4" s="214" t="s">
        <v>62</v>
      </c>
      <c r="W4" s="214" t="s">
        <v>62</v>
      </c>
      <c r="AF4" s="214" t="s">
        <v>62</v>
      </c>
      <c r="AO4" s="214" t="s">
        <v>62</v>
      </c>
    </row>
    <row r="5" spans="2:56">
      <c r="AY5" s="215" t="s">
        <v>76</v>
      </c>
      <c r="AZ5" s="213"/>
      <c r="BA5" s="213"/>
      <c r="BB5" s="213"/>
      <c r="BC5" s="213"/>
      <c r="BD5" s="213"/>
    </row>
    <row r="6" spans="2:56">
      <c r="AY6" s="216"/>
      <c r="AZ6" s="217" t="s">
        <v>34</v>
      </c>
      <c r="BA6" s="217" t="s">
        <v>35</v>
      </c>
      <c r="BB6" s="217" t="s">
        <v>36</v>
      </c>
      <c r="BC6" s="217" t="s">
        <v>37</v>
      </c>
      <c r="BD6" s="213"/>
    </row>
    <row r="7" spans="2:56">
      <c r="AY7" s="218" t="s">
        <v>19</v>
      </c>
      <c r="AZ7" s="219">
        <f>'5. % BY PORTFOLIO'!G6</f>
        <v>1</v>
      </c>
      <c r="BA7" s="219">
        <f>'5. % BY PORTFOLIO'!N6</f>
        <v>1</v>
      </c>
      <c r="BB7" s="219" t="e">
        <f>'5. % BY PORTFOLIO'!U6</f>
        <v>#DIV/0!</v>
      </c>
      <c r="BC7" s="219" t="e">
        <f>'5. % BY PORTFOLIO'!AB6</f>
        <v>#DIV/0!</v>
      </c>
      <c r="BD7" s="213"/>
    </row>
    <row r="8" spans="2:56">
      <c r="L8" s="220"/>
      <c r="M8" s="220"/>
      <c r="AY8" s="218" t="s">
        <v>20</v>
      </c>
      <c r="AZ8" s="219">
        <f>'5. % BY PORTFOLIO'!G9</f>
        <v>0</v>
      </c>
      <c r="BA8" s="219">
        <f>'5. % BY PORTFOLIO'!N9</f>
        <v>0</v>
      </c>
      <c r="BB8" s="219" t="e">
        <f>'5. % BY PORTFOLIO'!U9</f>
        <v>#DIV/0!</v>
      </c>
      <c r="BC8" s="219" t="e">
        <f>'5. % BY PORTFOLIO'!AB9</f>
        <v>#DIV/0!</v>
      </c>
      <c r="BD8" s="213"/>
    </row>
    <row r="9" spans="2:56">
      <c r="L9" s="220"/>
      <c r="M9" s="220"/>
      <c r="AY9" s="218" t="s">
        <v>21</v>
      </c>
      <c r="AZ9" s="219">
        <f>'5. % BY PORTFOLIO'!G13</f>
        <v>0</v>
      </c>
      <c r="BA9" s="219">
        <f>'5. % BY PORTFOLIO'!N13</f>
        <v>0</v>
      </c>
      <c r="BB9" s="219" t="e">
        <f>'5. % BY PORTFOLIO'!U13</f>
        <v>#DIV/0!</v>
      </c>
      <c r="BC9" s="219" t="e">
        <f>'5. % BY PORTFOLIO'!AB13</f>
        <v>#DIV/0!</v>
      </c>
      <c r="BD9" s="213"/>
    </row>
    <row r="10" spans="2:56">
      <c r="L10" s="220"/>
      <c r="M10" s="220"/>
      <c r="AY10" s="216"/>
      <c r="AZ10" s="221"/>
      <c r="BA10" s="221"/>
      <c r="BB10" s="221"/>
      <c r="BC10" s="221"/>
      <c r="BD10" s="213"/>
    </row>
    <row r="11" spans="2:56">
      <c r="AY11" s="222"/>
      <c r="AZ11" s="220"/>
      <c r="BA11" s="220"/>
      <c r="BB11" s="220"/>
      <c r="BC11" s="220"/>
      <c r="BD11" s="213"/>
    </row>
    <row r="12" spans="2:56">
      <c r="AY12" s="222"/>
      <c r="AZ12" s="220"/>
      <c r="BA12" s="220"/>
      <c r="BB12" s="220"/>
      <c r="BC12" s="220"/>
      <c r="BD12" s="213"/>
    </row>
    <row r="13" spans="2:56">
      <c r="AY13" s="222"/>
      <c r="AZ13" s="220"/>
      <c r="BA13" s="220"/>
      <c r="BB13" s="220"/>
      <c r="BC13" s="220"/>
      <c r="BD13" s="213"/>
    </row>
    <row r="14" spans="2:56">
      <c r="AY14" s="213"/>
      <c r="AZ14" s="213"/>
      <c r="BA14" s="213"/>
      <c r="BB14" s="213"/>
      <c r="BC14" s="213"/>
      <c r="BD14" s="213"/>
    </row>
    <row r="15" spans="2:56">
      <c r="AY15" s="213"/>
      <c r="AZ15" s="213"/>
      <c r="BA15" s="213"/>
      <c r="BB15" s="213"/>
      <c r="BC15" s="213"/>
      <c r="BD15" s="213"/>
    </row>
    <row r="16" spans="2:56">
      <c r="AY16" s="213"/>
      <c r="AZ16" s="213"/>
      <c r="BA16" s="213"/>
      <c r="BB16" s="213"/>
      <c r="BC16" s="213"/>
      <c r="BD16" s="213"/>
    </row>
    <row r="17" spans="12:56">
      <c r="AY17" s="213"/>
      <c r="AZ17" s="213"/>
      <c r="BA17" s="213"/>
      <c r="BB17" s="213"/>
      <c r="BC17" s="213"/>
      <c r="BD17" s="213"/>
    </row>
    <row r="18" spans="12:56">
      <c r="AY18" s="213"/>
      <c r="AZ18" s="213"/>
      <c r="BA18" s="213"/>
      <c r="BB18" s="213"/>
      <c r="BC18" s="213"/>
      <c r="BD18" s="213"/>
    </row>
    <row r="19" spans="12:56">
      <c r="AY19" s="213"/>
      <c r="AZ19" s="213"/>
      <c r="BA19" s="213"/>
      <c r="BB19" s="213"/>
      <c r="BC19" s="213"/>
      <c r="BD19" s="213"/>
    </row>
    <row r="20" spans="12:56">
      <c r="N20" s="214" t="s">
        <v>62</v>
      </c>
      <c r="W20" s="214" t="s">
        <v>62</v>
      </c>
      <c r="AF20" s="214" t="s">
        <v>62</v>
      </c>
      <c r="AO20" s="214" t="s">
        <v>62</v>
      </c>
      <c r="AY20" s="213"/>
      <c r="AZ20" s="213"/>
      <c r="BA20" s="213"/>
      <c r="BB20" s="213"/>
      <c r="BC20" s="213"/>
      <c r="BD20" s="213"/>
    </row>
    <row r="21" spans="12:56">
      <c r="AY21" s="215" t="s">
        <v>91</v>
      </c>
      <c r="AZ21" s="213"/>
      <c r="BA21" s="213"/>
      <c r="BB21" s="213"/>
      <c r="BC21" s="213"/>
      <c r="BD21" s="213"/>
    </row>
    <row r="22" spans="12:56">
      <c r="AY22" s="216"/>
      <c r="AZ22" s="217" t="s">
        <v>34</v>
      </c>
      <c r="BA22" s="217" t="s">
        <v>35</v>
      </c>
      <c r="BB22" s="217" t="s">
        <v>36</v>
      </c>
      <c r="BC22" s="217" t="s">
        <v>37</v>
      </c>
      <c r="BD22" s="213"/>
    </row>
    <row r="23" spans="12:56">
      <c r="AY23" s="218" t="s">
        <v>19</v>
      </c>
      <c r="AZ23" s="219">
        <f>'5. % BY PORTFOLIO'!G29</f>
        <v>1</v>
      </c>
      <c r="BA23" s="219">
        <f>'5. % BY PORTFOLIO'!N29</f>
        <v>0.94444444444444442</v>
      </c>
      <c r="BB23" s="219" t="e">
        <f>'5. % BY PORTFOLIO'!U29</f>
        <v>#DIV/0!</v>
      </c>
      <c r="BC23" s="219" t="e">
        <f>'5. % BY PORTFOLIO'!AB29</f>
        <v>#DIV/0!</v>
      </c>
      <c r="BD23" s="213"/>
    </row>
    <row r="24" spans="12:56">
      <c r="L24" s="220"/>
      <c r="M24" s="220"/>
      <c r="AY24" s="218" t="s">
        <v>20</v>
      </c>
      <c r="AZ24" s="219">
        <f>'5. % BY PORTFOLIO'!G32</f>
        <v>0</v>
      </c>
      <c r="BA24" s="219">
        <f>'5. % BY PORTFOLIO'!N32</f>
        <v>0</v>
      </c>
      <c r="BB24" s="219" t="e">
        <f>'5. % BY PORTFOLIO'!U32</f>
        <v>#DIV/0!</v>
      </c>
      <c r="BC24" s="219" t="e">
        <f>'5. % BY PORTFOLIO'!AB32</f>
        <v>#DIV/0!</v>
      </c>
      <c r="BD24" s="213"/>
    </row>
    <row r="25" spans="12:56">
      <c r="L25" s="220"/>
      <c r="M25" s="220"/>
      <c r="AY25" s="218" t="s">
        <v>21</v>
      </c>
      <c r="AZ25" s="219">
        <f>'5. % BY PORTFOLIO'!G36</f>
        <v>0</v>
      </c>
      <c r="BA25" s="219">
        <f>'5. % BY PORTFOLIO'!N36</f>
        <v>5.5555555555555552E-2</v>
      </c>
      <c r="BB25" s="219" t="e">
        <f>'5. % BY PORTFOLIO'!U36</f>
        <v>#DIV/0!</v>
      </c>
      <c r="BC25" s="219" t="e">
        <f>'5. % BY PORTFOLIO'!AB36</f>
        <v>#DIV/0!</v>
      </c>
      <c r="BD25" s="213"/>
    </row>
    <row r="26" spans="12:56">
      <c r="L26" s="220"/>
      <c r="M26" s="220"/>
      <c r="AY26" s="213"/>
      <c r="AZ26" s="213"/>
      <c r="BA26" s="213"/>
      <c r="BB26" s="213"/>
      <c r="BC26" s="213"/>
      <c r="BD26" s="213"/>
    </row>
    <row r="27" spans="12:56">
      <c r="AY27" s="222"/>
      <c r="AZ27" s="213"/>
      <c r="BA27" s="213"/>
      <c r="BB27" s="213"/>
      <c r="BC27" s="213"/>
      <c r="BD27" s="213"/>
    </row>
    <row r="28" spans="12:56">
      <c r="AY28" s="222"/>
      <c r="AZ28" s="213"/>
      <c r="BA28" s="213"/>
      <c r="BB28" s="213"/>
      <c r="BC28" s="213"/>
      <c r="BD28" s="213"/>
    </row>
    <row r="29" spans="12:56">
      <c r="AY29" s="222"/>
      <c r="AZ29" s="213"/>
      <c r="BA29" s="213"/>
      <c r="BB29" s="213"/>
      <c r="BC29" s="213"/>
      <c r="BD29" s="213"/>
    </row>
    <row r="30" spans="12:56">
      <c r="AY30" s="213"/>
      <c r="AZ30" s="213"/>
      <c r="BA30" s="213"/>
      <c r="BB30" s="213"/>
      <c r="BC30" s="213"/>
      <c r="BD30" s="213"/>
    </row>
    <row r="31" spans="12:56">
      <c r="AY31" s="213"/>
      <c r="AZ31" s="213"/>
      <c r="BA31" s="213"/>
      <c r="BB31" s="213"/>
      <c r="BC31" s="213"/>
      <c r="BD31" s="213"/>
    </row>
    <row r="32" spans="12:56">
      <c r="AY32" s="213"/>
      <c r="AZ32" s="213"/>
      <c r="BA32" s="213"/>
      <c r="BB32" s="213"/>
      <c r="BC32" s="213"/>
      <c r="BD32" s="213"/>
    </row>
    <row r="33" spans="11:56">
      <c r="AY33" s="213"/>
      <c r="AZ33" s="213"/>
      <c r="BA33" s="213"/>
      <c r="BB33" s="213"/>
      <c r="BC33" s="213"/>
      <c r="BD33" s="213"/>
    </row>
    <row r="34" spans="11:56">
      <c r="AY34" s="213"/>
      <c r="AZ34" s="213"/>
      <c r="BA34" s="213"/>
      <c r="BB34" s="213"/>
      <c r="BC34" s="213"/>
      <c r="BD34" s="213"/>
    </row>
    <row r="35" spans="11:56">
      <c r="AY35" s="213"/>
      <c r="AZ35" s="213"/>
      <c r="BA35" s="213"/>
      <c r="BB35" s="213"/>
      <c r="BC35" s="213"/>
      <c r="BD35" s="213"/>
    </row>
    <row r="36" spans="11:56">
      <c r="N36" s="214" t="s">
        <v>62</v>
      </c>
      <c r="W36" s="214" t="s">
        <v>62</v>
      </c>
      <c r="AF36" s="214" t="s">
        <v>62</v>
      </c>
      <c r="AO36" s="214" t="s">
        <v>62</v>
      </c>
      <c r="AY36" s="213"/>
      <c r="AZ36" s="213"/>
      <c r="BA36" s="213"/>
      <c r="BB36" s="213"/>
      <c r="BC36" s="213"/>
      <c r="BD36" s="213"/>
    </row>
    <row r="37" spans="11:56">
      <c r="AY37" s="215" t="s">
        <v>243</v>
      </c>
      <c r="AZ37" s="223"/>
      <c r="BA37" s="223"/>
      <c r="BB37" s="223"/>
      <c r="BC37" s="223"/>
      <c r="BD37" s="223"/>
    </row>
    <row r="38" spans="11:56">
      <c r="AY38" s="224"/>
      <c r="AZ38" s="217" t="s">
        <v>34</v>
      </c>
      <c r="BA38" s="217" t="s">
        <v>35</v>
      </c>
      <c r="BB38" s="217" t="s">
        <v>36</v>
      </c>
      <c r="BC38" s="217" t="s">
        <v>37</v>
      </c>
      <c r="BD38" s="223"/>
    </row>
    <row r="39" spans="11:56">
      <c r="AY39" s="218" t="s">
        <v>19</v>
      </c>
      <c r="AZ39" s="219">
        <f>'5. % BY PORTFOLIO'!G51</f>
        <v>0.91666666666666674</v>
      </c>
      <c r="BA39" s="219">
        <f>'5. % BY PORTFOLIO'!N51</f>
        <v>0.9375</v>
      </c>
      <c r="BB39" s="219" t="e">
        <f>'5. % BY PORTFOLIO'!U51</f>
        <v>#DIV/0!</v>
      </c>
      <c r="BC39" s="219" t="e">
        <f>'5. % BY PORTFOLIO'!AB51</f>
        <v>#DIV/0!</v>
      </c>
      <c r="BD39" s="223"/>
    </row>
    <row r="40" spans="11:56">
      <c r="K40" s="220"/>
      <c r="L40" s="220"/>
      <c r="AY40" s="218" t="s">
        <v>20</v>
      </c>
      <c r="AZ40" s="219">
        <f>'5. % BY PORTFOLIO'!G54</f>
        <v>0</v>
      </c>
      <c r="BA40" s="219">
        <f>'5. % BY PORTFOLIO'!N54</f>
        <v>0</v>
      </c>
      <c r="BB40" s="219" t="e">
        <f>'5. % BY PORTFOLIO'!U54</f>
        <v>#DIV/0!</v>
      </c>
      <c r="BC40" s="219" t="e">
        <f>'5. % BY PORTFOLIO'!AB54</f>
        <v>#DIV/0!</v>
      </c>
      <c r="BD40" s="223"/>
    </row>
    <row r="41" spans="11:56">
      <c r="K41" s="220"/>
      <c r="L41" s="220"/>
      <c r="AY41" s="218" t="s">
        <v>21</v>
      </c>
      <c r="AZ41" s="219">
        <f>'5. % BY PORTFOLIO'!G58</f>
        <v>8.3333333333333329E-2</v>
      </c>
      <c r="BA41" s="219">
        <f>'5. % BY PORTFOLIO'!N58</f>
        <v>6.25E-2</v>
      </c>
      <c r="BB41" s="219" t="e">
        <f>'5. % BY PORTFOLIO'!U58</f>
        <v>#DIV/0!</v>
      </c>
      <c r="BC41" s="219" t="e">
        <f>'5. % BY PORTFOLIO'!AB58</f>
        <v>#DIV/0!</v>
      </c>
      <c r="BD41" s="223"/>
    </row>
    <row r="42" spans="11:56">
      <c r="K42" s="220"/>
      <c r="L42" s="220"/>
      <c r="AY42" s="213"/>
      <c r="AZ42" s="213"/>
      <c r="BA42" s="213"/>
      <c r="BB42" s="213"/>
      <c r="BC42" s="213"/>
      <c r="BD42" s="213"/>
    </row>
    <row r="43" spans="11:56">
      <c r="AY43" s="222"/>
      <c r="AZ43" s="213"/>
      <c r="BA43" s="213"/>
      <c r="BB43" s="213"/>
      <c r="BC43" s="213"/>
      <c r="BD43" s="213"/>
    </row>
    <row r="44" spans="11:56">
      <c r="AY44" s="222"/>
      <c r="AZ44" s="213"/>
      <c r="BA44" s="213"/>
      <c r="BB44" s="213"/>
      <c r="BC44" s="213"/>
      <c r="BD44" s="213"/>
    </row>
    <row r="45" spans="11:56">
      <c r="AY45" s="222"/>
      <c r="AZ45" s="213"/>
      <c r="BA45" s="213"/>
      <c r="BB45" s="213"/>
      <c r="BC45" s="213"/>
      <c r="BD45" s="213"/>
    </row>
    <row r="46" spans="11:56">
      <c r="AY46" s="213"/>
      <c r="AZ46" s="213"/>
      <c r="BA46" s="213"/>
      <c r="BB46" s="213"/>
      <c r="BC46" s="213"/>
      <c r="BD46" s="213"/>
    </row>
    <row r="47" spans="11:56">
      <c r="AY47" s="213"/>
      <c r="AZ47" s="213"/>
      <c r="BA47" s="213"/>
      <c r="BB47" s="213"/>
      <c r="BC47" s="213"/>
      <c r="BD47" s="213"/>
    </row>
    <row r="48" spans="11:56">
      <c r="AY48" s="213"/>
      <c r="AZ48" s="213"/>
      <c r="BA48" s="213"/>
      <c r="BB48" s="213"/>
      <c r="BC48" s="213"/>
      <c r="BD48" s="213"/>
    </row>
    <row r="49" spans="12:56">
      <c r="AY49" s="213"/>
      <c r="AZ49" s="213"/>
      <c r="BA49" s="213"/>
      <c r="BB49" s="213"/>
      <c r="BC49" s="213"/>
      <c r="BD49" s="213"/>
    </row>
    <row r="50" spans="12:56">
      <c r="AY50" s="213"/>
      <c r="AZ50" s="213"/>
      <c r="BA50" s="213"/>
      <c r="BB50" s="213"/>
      <c r="BC50" s="213"/>
      <c r="BD50" s="213"/>
    </row>
    <row r="51" spans="12:56">
      <c r="AY51" s="213"/>
      <c r="AZ51" s="213"/>
      <c r="BA51" s="213"/>
      <c r="BB51" s="213"/>
      <c r="BC51" s="213"/>
      <c r="BD51" s="213"/>
    </row>
    <row r="52" spans="12:56">
      <c r="N52" s="214" t="s">
        <v>62</v>
      </c>
      <c r="W52" s="214" t="s">
        <v>62</v>
      </c>
      <c r="AF52" s="214" t="s">
        <v>62</v>
      </c>
      <c r="AO52" s="214" t="s">
        <v>62</v>
      </c>
      <c r="AY52" s="213"/>
      <c r="AZ52" s="213"/>
      <c r="BA52" s="213"/>
      <c r="BB52" s="213"/>
      <c r="BC52" s="213"/>
      <c r="BD52" s="213"/>
    </row>
    <row r="53" spans="12:56">
      <c r="AY53" s="215" t="s">
        <v>244</v>
      </c>
      <c r="AZ53" s="223"/>
      <c r="BA53" s="223"/>
      <c r="BB53" s="223"/>
      <c r="BC53" s="223"/>
      <c r="BD53" s="213"/>
    </row>
    <row r="54" spans="12:56">
      <c r="AY54" s="224"/>
      <c r="AZ54" s="217" t="s">
        <v>34</v>
      </c>
      <c r="BA54" s="217" t="s">
        <v>35</v>
      </c>
      <c r="BB54" s="217" t="s">
        <v>36</v>
      </c>
      <c r="BC54" s="217" t="s">
        <v>37</v>
      </c>
      <c r="BD54" s="213"/>
    </row>
    <row r="55" spans="12:56">
      <c r="AY55" s="218" t="s">
        <v>19</v>
      </c>
      <c r="AZ55" s="219">
        <f>'5. % BY PORTFOLIO'!G73</f>
        <v>0.875</v>
      </c>
      <c r="BA55" s="219">
        <f>'5. % BY PORTFOLIO'!N73</f>
        <v>0.91666666666666674</v>
      </c>
      <c r="BB55" s="219" t="e">
        <f>'5. % BY PORTFOLIO'!U73</f>
        <v>#DIV/0!</v>
      </c>
      <c r="BC55" s="219" t="e">
        <f>'5. % BY PORTFOLIO'!AB73</f>
        <v>#DIV/0!</v>
      </c>
      <c r="BD55" s="213"/>
    </row>
    <row r="56" spans="12:56">
      <c r="L56" s="220"/>
      <c r="M56" s="220"/>
      <c r="AY56" s="218" t="s">
        <v>20</v>
      </c>
      <c r="AZ56" s="219">
        <f>'5. % BY PORTFOLIO'!G76</f>
        <v>0</v>
      </c>
      <c r="BA56" s="219">
        <f>'5. % BY PORTFOLIO'!N76</f>
        <v>0</v>
      </c>
      <c r="BB56" s="219" t="e">
        <f>'5. % BY PORTFOLIO'!U76</f>
        <v>#DIV/0!</v>
      </c>
      <c r="BC56" s="219" t="e">
        <f>'5. % BY PORTFOLIO'!AB76</f>
        <v>#DIV/0!</v>
      </c>
      <c r="BD56" s="213"/>
    </row>
    <row r="57" spans="12:56">
      <c r="L57" s="220"/>
      <c r="M57" s="220"/>
      <c r="AY57" s="218" t="s">
        <v>21</v>
      </c>
      <c r="AZ57" s="219">
        <f>'5. % BY PORTFOLIO'!G80</f>
        <v>0.125</v>
      </c>
      <c r="BA57" s="219">
        <f>'5. % BY PORTFOLIO'!N80</f>
        <v>8.3333333333333329E-2</v>
      </c>
      <c r="BB57" s="219" t="e">
        <f>'5. % BY PORTFOLIO'!U80</f>
        <v>#DIV/0!</v>
      </c>
      <c r="BC57" s="219" t="e">
        <f>'5. % BY PORTFOLIO'!AB80</f>
        <v>#DIV/0!</v>
      </c>
      <c r="BD57" s="213"/>
    </row>
    <row r="58" spans="12:56">
      <c r="L58" s="220"/>
      <c r="M58" s="220"/>
      <c r="AY58" s="213"/>
      <c r="AZ58" s="213"/>
      <c r="BA58" s="213"/>
      <c r="BB58" s="213"/>
      <c r="BC58" s="213"/>
      <c r="BD58" s="213"/>
    </row>
    <row r="59" spans="12:56">
      <c r="AY59" s="222"/>
      <c r="AZ59" s="213"/>
      <c r="BA59" s="213"/>
      <c r="BB59" s="213"/>
      <c r="BC59" s="213"/>
      <c r="BD59" s="213"/>
    </row>
    <row r="60" spans="12:56">
      <c r="AY60" s="222"/>
      <c r="AZ60" s="213"/>
      <c r="BA60" s="213"/>
      <c r="BB60" s="213"/>
      <c r="BC60" s="213"/>
      <c r="BD60" s="213"/>
    </row>
    <row r="61" spans="12:56">
      <c r="AY61" s="222"/>
      <c r="AZ61" s="213"/>
      <c r="BA61" s="213"/>
      <c r="BB61" s="213"/>
      <c r="BC61" s="213"/>
      <c r="BD61" s="213"/>
    </row>
    <row r="62" spans="12:56">
      <c r="AY62" s="213"/>
      <c r="AZ62" s="213"/>
      <c r="BA62" s="213"/>
      <c r="BB62" s="213"/>
      <c r="BC62" s="213"/>
      <c r="BD62" s="213"/>
    </row>
    <row r="63" spans="12:56">
      <c r="AY63" s="213"/>
      <c r="AZ63" s="213"/>
      <c r="BA63" s="213"/>
      <c r="BB63" s="213"/>
      <c r="BC63" s="213"/>
      <c r="BD63" s="213"/>
    </row>
    <row r="64" spans="12:56">
      <c r="AY64" s="213"/>
      <c r="AZ64" s="213"/>
      <c r="BA64" s="213"/>
      <c r="BB64" s="213"/>
      <c r="BC64" s="213"/>
      <c r="BD64" s="213"/>
    </row>
    <row r="65" spans="14:56">
      <c r="AY65" s="213"/>
      <c r="AZ65" s="213"/>
      <c r="BA65" s="213"/>
      <c r="BB65" s="213"/>
      <c r="BC65" s="213"/>
      <c r="BD65" s="213"/>
    </row>
    <row r="66" spans="14:56">
      <c r="AY66" s="213"/>
      <c r="AZ66" s="213"/>
      <c r="BA66" s="213"/>
      <c r="BB66" s="213"/>
      <c r="BC66" s="213"/>
      <c r="BD66" s="213"/>
    </row>
    <row r="68" spans="14:56">
      <c r="N68" s="214" t="s">
        <v>62</v>
      </c>
      <c r="W68" s="214" t="s">
        <v>62</v>
      </c>
      <c r="AF68" s="214" t="s">
        <v>62</v>
      </c>
      <c r="AO68" s="214" t="s">
        <v>62</v>
      </c>
      <c r="AY68" s="213"/>
      <c r="AZ68" s="213"/>
      <c r="BA68" s="213"/>
      <c r="BB68" s="213"/>
      <c r="BC68" s="213"/>
      <c r="BD68" s="213"/>
    </row>
    <row r="69" spans="14:56">
      <c r="AY69" s="215" t="s">
        <v>245</v>
      </c>
      <c r="AZ69" s="223"/>
      <c r="BA69" s="223"/>
      <c r="BB69" s="223"/>
      <c r="BC69" s="223"/>
    </row>
    <row r="70" spans="14:56">
      <c r="AY70" s="224"/>
      <c r="AZ70" s="217" t="s">
        <v>34</v>
      </c>
      <c r="BA70" s="217" t="s">
        <v>35</v>
      </c>
      <c r="BB70" s="217" t="s">
        <v>36</v>
      </c>
      <c r="BC70" s="217" t="s">
        <v>37</v>
      </c>
    </row>
    <row r="71" spans="14:56">
      <c r="AY71" s="218" t="s">
        <v>19</v>
      </c>
      <c r="AZ71" s="219">
        <f>'5. % BY PORTFOLIO'!G95</f>
        <v>1</v>
      </c>
      <c r="BA71" s="219">
        <f>'5. % BY PORTFOLIO'!N95</f>
        <v>1</v>
      </c>
      <c r="BB71" s="219" t="e">
        <f>'5. % BY PORTFOLIO'!U95</f>
        <v>#DIV/0!</v>
      </c>
      <c r="BC71" s="219" t="e">
        <f>'5. % BY PORTFOLIO'!AB95</f>
        <v>#DIV/0!</v>
      </c>
    </row>
    <row r="72" spans="14:56">
      <c r="AY72" s="218" t="s">
        <v>20</v>
      </c>
      <c r="AZ72" s="219">
        <f>'5. % BY PORTFOLIO'!G98</f>
        <v>0</v>
      </c>
      <c r="BA72" s="219">
        <f>'5. % BY PORTFOLIO'!N98</f>
        <v>0</v>
      </c>
      <c r="BB72" s="219" t="e">
        <f>'5. % BY PORTFOLIO'!U98</f>
        <v>#DIV/0!</v>
      </c>
      <c r="BC72" s="219" t="e">
        <f>'5. % BY PORTFOLIO'!AB98</f>
        <v>#DIV/0!</v>
      </c>
    </row>
    <row r="73" spans="14:56">
      <c r="AY73" s="218" t="s">
        <v>21</v>
      </c>
      <c r="AZ73" s="219">
        <f>'5. % BY PORTFOLIO'!G102</f>
        <v>0</v>
      </c>
      <c r="BA73" s="219">
        <f>'5. % BY PORTFOLIO'!N102</f>
        <v>0</v>
      </c>
      <c r="BB73" s="219" t="e">
        <f>'5. % BY PORTFOLIO'!U102</f>
        <v>#DIV/0!</v>
      </c>
      <c r="BC73" s="219" t="e">
        <f>'5. % BY PORTFOLIO'!AB102</f>
        <v>#DIV/0!</v>
      </c>
    </row>
    <row r="84" spans="14:55">
      <c r="N84" s="214" t="s">
        <v>62</v>
      </c>
      <c r="W84" s="214" t="s">
        <v>62</v>
      </c>
      <c r="AF84" s="214" t="s">
        <v>62</v>
      </c>
      <c r="AO84" s="214" t="s">
        <v>62</v>
      </c>
    </row>
    <row r="85" spans="14:55">
      <c r="AY85" s="215" t="s">
        <v>38</v>
      </c>
      <c r="AZ85" s="223"/>
      <c r="BA85" s="223"/>
      <c r="BB85" s="223"/>
      <c r="BC85" s="223"/>
    </row>
    <row r="86" spans="14:55">
      <c r="AY86" s="224"/>
      <c r="AZ86" s="217" t="s">
        <v>34</v>
      </c>
      <c r="BA86" s="217" t="s">
        <v>35</v>
      </c>
      <c r="BB86" s="217" t="s">
        <v>36</v>
      </c>
      <c r="BC86" s="217" t="s">
        <v>37</v>
      </c>
    </row>
    <row r="87" spans="14:55">
      <c r="AY87" s="218" t="s">
        <v>19</v>
      </c>
      <c r="AZ87" s="219">
        <f>'5. % BY PORTFOLIO'!G117</f>
        <v>1</v>
      </c>
      <c r="BA87" s="219">
        <f>'5. % BY PORTFOLIO'!N117</f>
        <v>1</v>
      </c>
      <c r="BB87" s="219" t="e">
        <f>'5. % BY PORTFOLIO'!U117</f>
        <v>#DIV/0!</v>
      </c>
      <c r="BC87" s="219" t="e">
        <f>'5. % BY PORTFOLIO'!AB117</f>
        <v>#DIV/0!</v>
      </c>
    </row>
    <row r="88" spans="14:55">
      <c r="AY88" s="218" t="s">
        <v>20</v>
      </c>
      <c r="AZ88" s="219">
        <f>'5. % BY PORTFOLIO'!G120</f>
        <v>0</v>
      </c>
      <c r="BA88" s="219">
        <f>'5. % BY PORTFOLIO'!N120</f>
        <v>0</v>
      </c>
      <c r="BB88" s="219" t="e">
        <f>'5. % BY PORTFOLIO'!U120</f>
        <v>#DIV/0!</v>
      </c>
      <c r="BC88" s="219" t="e">
        <f>'5. % BY PORTFOLIO'!AB120</f>
        <v>#DIV/0!</v>
      </c>
    </row>
    <row r="89" spans="14:55">
      <c r="AY89" s="218" t="s">
        <v>21</v>
      </c>
      <c r="AZ89" s="219">
        <f>'5. % BY PORTFOLIO'!G124</f>
        <v>0</v>
      </c>
      <c r="BA89" s="219">
        <f>'5. % BY PORTFOLIO'!N124</f>
        <v>0</v>
      </c>
      <c r="BB89" s="219" t="e">
        <f>'5. % BY PORTFOLIO'!U124</f>
        <v>#DIV/0!</v>
      </c>
      <c r="BC89" s="219" t="e">
        <f>'5. % BY PORTFOLIO'!AB124</f>
        <v>#DIV/0!</v>
      </c>
    </row>
    <row r="100" spans="14:55">
      <c r="N100" s="214" t="s">
        <v>62</v>
      </c>
      <c r="W100" s="214" t="s">
        <v>62</v>
      </c>
      <c r="AF100" s="214" t="s">
        <v>62</v>
      </c>
      <c r="AO100" s="214" t="s">
        <v>62</v>
      </c>
    </row>
    <row r="101" spans="14:55">
      <c r="AY101" s="215" t="s">
        <v>271</v>
      </c>
      <c r="AZ101" s="223"/>
      <c r="BA101" s="223"/>
      <c r="BB101" s="223"/>
      <c r="BC101" s="223"/>
    </row>
    <row r="102" spans="14:55">
      <c r="AY102" s="224"/>
      <c r="AZ102" s="217" t="s">
        <v>34</v>
      </c>
      <c r="BA102" s="217" t="s">
        <v>35</v>
      </c>
      <c r="BB102" s="217" t="s">
        <v>36</v>
      </c>
      <c r="BC102" s="217" t="s">
        <v>37</v>
      </c>
    </row>
    <row r="103" spans="14:55">
      <c r="AY103" s="218" t="s">
        <v>19</v>
      </c>
      <c r="AZ103" s="219">
        <f>'5. % BY PORTFOLIO'!G139</f>
        <v>0.90909090909090906</v>
      </c>
      <c r="BA103" s="219">
        <f>'5. % BY PORTFOLIO'!N139</f>
        <v>0.92307692307692313</v>
      </c>
      <c r="BB103" s="219" t="e">
        <f>'5. % BY PORTFOLIO'!U139</f>
        <v>#DIV/0!</v>
      </c>
      <c r="BC103" s="219" t="e">
        <f>'5. % BY PORTFOLIO'!AB139</f>
        <v>#DIV/0!</v>
      </c>
    </row>
    <row r="104" spans="14:55">
      <c r="AY104" s="218" t="s">
        <v>20</v>
      </c>
      <c r="AZ104" s="219">
        <f>'5. % BY PORTFOLIO'!G142</f>
        <v>0</v>
      </c>
      <c r="BA104" s="219">
        <f>'5. % BY PORTFOLIO'!N142</f>
        <v>0</v>
      </c>
      <c r="BB104" s="219" t="e">
        <f>'5. % BY PORTFOLIO'!U142</f>
        <v>#DIV/0!</v>
      </c>
      <c r="BC104" s="219" t="e">
        <f>'5. % BY PORTFOLIO'!AB142</f>
        <v>#DIV/0!</v>
      </c>
    </row>
    <row r="105" spans="14:55">
      <c r="AY105" s="218" t="s">
        <v>21</v>
      </c>
      <c r="AZ105" s="219">
        <f>'5. % BY PORTFOLIO'!G146</f>
        <v>9.0909090909090912E-2</v>
      </c>
      <c r="BA105" s="219">
        <f>'5. % BY PORTFOLIO'!N146</f>
        <v>7.6923076923076927E-2</v>
      </c>
      <c r="BB105" s="219" t="e">
        <f>'5. % BY PORTFOLIO'!U146</f>
        <v>#DIV/0!</v>
      </c>
      <c r="BC105" s="219" t="e">
        <f>'5. % BY PORTFOLIO'!AB146</f>
        <v>#DIV/0!</v>
      </c>
    </row>
    <row r="116" spans="14:41">
      <c r="N116" s="214" t="s">
        <v>62</v>
      </c>
      <c r="W116" s="214" t="s">
        <v>62</v>
      </c>
      <c r="AF116" s="214" t="s">
        <v>62</v>
      </c>
      <c r="AO116" s="214"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topLeftCell="A4"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435</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PRIORITY'!C6+'3. % BY PRIORITY'!C7</f>
        <v>75</v>
      </c>
      <c r="D5" s="167">
        <f>'3. % BY PRIORITY'!G6</f>
        <v>0.96153846153846156</v>
      </c>
      <c r="E5" s="127">
        <f>'3. % BY PRIORITY'!C9</f>
        <v>0</v>
      </c>
      <c r="F5" s="123">
        <f>'3. % BY PRIORITY'!G9</f>
        <v>0</v>
      </c>
      <c r="G5" s="128">
        <f>'3. % BY PRIORITY'!C13+'3. % BY PRIORITY'!C14</f>
        <v>3</v>
      </c>
      <c r="H5" s="125">
        <f>'3. % BY PRIORITY'!G13</f>
        <v>3.8461538461538464E-2</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PRIORITY'!C28+'3. % BY PRIORITY'!C29</f>
        <v>37</v>
      </c>
      <c r="D7" s="167">
        <f>'3. % BY PRIORITY'!G28</f>
        <v>0.94871794871794879</v>
      </c>
      <c r="E7" s="129">
        <f>'3. % BY PRIORITY'!C31</f>
        <v>0</v>
      </c>
      <c r="F7" s="123">
        <f>'3. % BY PRIORITY'!G31</f>
        <v>0</v>
      </c>
      <c r="G7" s="128">
        <f>'3. % BY PRIORITY'!C35+'3. % BY PRIORITY'!C36</f>
        <v>2</v>
      </c>
      <c r="H7" s="125">
        <f>'3. % BY PRIORITY'!G35</f>
        <v>5.128205128205128E-2</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PRIORITY'!C50+'3. % BY PRIORITY'!C51</f>
        <v>11</v>
      </c>
      <c r="D8" s="167">
        <f>'3. % BY PRIORITY'!G50</f>
        <v>0.91666666666666663</v>
      </c>
      <c r="E8" s="129">
        <f>'3. % BY PRIORITY'!C53</f>
        <v>0</v>
      </c>
      <c r="F8" s="123">
        <f>'3. % BY PRIORITY'!G53</f>
        <v>0</v>
      </c>
      <c r="G8" s="128">
        <f>'3. % BY PRIORITY'!C57+'3. % BY PRIORITY'!C58</f>
        <v>1</v>
      </c>
      <c r="H8" s="125">
        <f>'3. % BY PRIORITY'!G57</f>
        <v>8.3333333333333329E-2</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PRIORITY'!C72+'3. % BY PRIORITY'!C73</f>
        <v>27</v>
      </c>
      <c r="D9" s="167">
        <f>'3. % BY PRIORITY'!G72</f>
        <v>1</v>
      </c>
      <c r="E9" s="129">
        <f>'3. % BY PRIORITY'!C75</f>
        <v>0</v>
      </c>
      <c r="F9" s="123">
        <f>'3. % BY PRIORITY'!G75</f>
        <v>0</v>
      </c>
      <c r="G9" s="128">
        <f>'3. % BY PRIORITY'!C79+'3. % BY PRIORITY'!C80</f>
        <v>0</v>
      </c>
      <c r="H9" s="125">
        <f>'3. % BY PRIORITY'!G79</f>
        <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hidden="1"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hidden="1" customHeight="1" thickTop="1" thickBot="1">
      <c r="A11" s="108"/>
      <c r="B11" s="118" t="s">
        <v>77</v>
      </c>
      <c r="C11" s="126">
        <f>'5. % BY PORTFOLIO'!C6+'5. % BY PORTFOLIO'!C7</f>
        <v>13</v>
      </c>
      <c r="D11" s="167">
        <f>'5. % BY PORTFOLIO'!G6</f>
        <v>1</v>
      </c>
      <c r="E11" s="129">
        <f>'5. % BY PORTFOLIO'!C9</f>
        <v>0</v>
      </c>
      <c r="F11" s="123">
        <f>'5. % BY PORTFOLIO'!G9</f>
        <v>0</v>
      </c>
      <c r="G11" s="128">
        <f>'5. % BY PORTFOLIO'!C13+'5. % BY PORTFOLIO'!C14</f>
        <v>0</v>
      </c>
      <c r="H11" s="125">
        <f>'5. % BY PORTFOLIO'!G13</f>
        <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hidden="1" customHeight="1" thickTop="1" thickBot="1">
      <c r="A12" s="108"/>
      <c r="B12" s="118" t="s">
        <v>88</v>
      </c>
      <c r="C12" s="126">
        <f>'5. % BY PORTFOLIO'!C29+'5. % BY PORTFOLIO'!C30</f>
        <v>10</v>
      </c>
      <c r="D12" s="167">
        <f>'5. % BY PORTFOLIO'!G29</f>
        <v>1</v>
      </c>
      <c r="E12" s="130">
        <f>'5. % BY PORTFOLIO'!C32</f>
        <v>0</v>
      </c>
      <c r="F12" s="123">
        <f>'5. % BY PORTFOLIO'!G32</f>
        <v>0</v>
      </c>
      <c r="G12" s="128">
        <f>'5. % BY PORTFOLIO'!C13+'5. % BY PORTFOLIO'!C14</f>
        <v>0</v>
      </c>
      <c r="H12" s="125">
        <f>'5. % BY PORTFOLIO'!G36</f>
        <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hidden="1" customHeight="1" thickTop="1" thickBot="1">
      <c r="A13" s="108"/>
      <c r="B13" s="118" t="s">
        <v>273</v>
      </c>
      <c r="C13" s="126">
        <f>'5. % BY PORTFOLIO'!C51+'5. % BY PORTFOLIO'!C52</f>
        <v>11</v>
      </c>
      <c r="D13" s="167">
        <f>'5. % BY PORTFOLIO'!G51</f>
        <v>0.91666666666666674</v>
      </c>
      <c r="E13" s="130">
        <f>'5. % BY PORTFOLIO'!C54</f>
        <v>0</v>
      </c>
      <c r="F13" s="123">
        <f>'5. % BY PORTFOLIO'!G54</f>
        <v>0</v>
      </c>
      <c r="G13" s="128">
        <f>'5. % BY PORTFOLIO'!C58+'5. % BY PORTFOLIO'!C59</f>
        <v>1</v>
      </c>
      <c r="H13" s="125">
        <f>'5. % BY PORTFOLIO'!G58</f>
        <v>8.3333333333333329E-2</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hidden="1" customHeight="1" thickTop="1" thickBot="1">
      <c r="A14" s="108"/>
      <c r="B14" s="118" t="s">
        <v>93</v>
      </c>
      <c r="C14" s="126">
        <f>'5. % BY PORTFOLIO'!C73+'5. % BY PORTFOLIO'!C74</f>
        <v>7</v>
      </c>
      <c r="D14" s="167">
        <f>'5. % BY PORTFOLIO'!G73</f>
        <v>0.875</v>
      </c>
      <c r="E14" s="130">
        <f>'5. % BY PORTFOLIO'!C76</f>
        <v>0</v>
      </c>
      <c r="F14" s="123">
        <f>'5. % BY PORTFOLIO'!G76</f>
        <v>0</v>
      </c>
      <c r="G14" s="128">
        <f>'5. % BY PORTFOLIO'!C80+'5. % BY PORTFOLIO'!C81</f>
        <v>1</v>
      </c>
      <c r="H14" s="125">
        <f>'5. % BY PORTFOLIO'!G80</f>
        <v>0.125</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hidden="1" customHeight="1" thickTop="1" thickBot="1">
      <c r="A15" s="108"/>
      <c r="B15" s="118" t="s">
        <v>95</v>
      </c>
      <c r="C15" s="126">
        <f>'5. % BY PORTFOLIO'!C95+'5. % BY PORTFOLIO'!C96</f>
        <v>16</v>
      </c>
      <c r="D15" s="167">
        <f>'5. % BY PORTFOLIO'!G95</f>
        <v>1</v>
      </c>
      <c r="E15" s="130">
        <f>'5. % BY PORTFOLIO'!C98</f>
        <v>0</v>
      </c>
      <c r="F15" s="123">
        <f>'5. % BY PORTFOLIO'!G98</f>
        <v>0</v>
      </c>
      <c r="G15" s="128">
        <f>'5. % BY PORTFOLIO'!C102+'5. % BY PORTFOLIO'!C103</f>
        <v>0</v>
      </c>
      <c r="H15" s="125">
        <f>'5. % BY PORTFOLIO'!G102</f>
        <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hidden="1" customHeight="1" thickTop="1" thickBot="1">
      <c r="A16" s="108"/>
      <c r="B16" s="118" t="s">
        <v>5</v>
      </c>
      <c r="C16" s="126">
        <f>'5. % BY PORTFOLIO'!C117+'5. % BY PORTFOLIO'!C118</f>
        <v>8</v>
      </c>
      <c r="D16" s="167">
        <f>'5. % BY PORTFOLIO'!G117</f>
        <v>1</v>
      </c>
      <c r="E16" s="130">
        <f>'5. % BY PORTFOLIO'!C120</f>
        <v>0</v>
      </c>
      <c r="F16" s="123">
        <f>'5. % BY PORTFOLIO'!G120</f>
        <v>0</v>
      </c>
      <c r="G16" s="128">
        <f>'5. % BY PORTFOLIO'!C124+'5. % BY PORTFOLIO'!C125</f>
        <v>0</v>
      </c>
      <c r="H16" s="125">
        <f>'5. % BY PORTFOLIO'!G124</f>
        <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hidden="1" customHeight="1" thickTop="1" thickBot="1">
      <c r="A17" s="108"/>
      <c r="B17" s="118" t="s">
        <v>272</v>
      </c>
      <c r="C17" s="126">
        <f>'5. % BY PORTFOLIO'!C139+'5. % BY PORTFOLIO'!C140</f>
        <v>10</v>
      </c>
      <c r="D17" s="167">
        <f>'5. % BY PORTFOLIO'!G139</f>
        <v>0.90909090909090906</v>
      </c>
      <c r="E17" s="130">
        <f>'5. % BY PORTFOLIO'!C142</f>
        <v>0</v>
      </c>
      <c r="F17" s="123">
        <f>'5. % BY PORTFOLIO'!G142</f>
        <v>0</v>
      </c>
      <c r="G17" s="128">
        <f>'5. % BY PORTFOLIO'!C146+'5. % BY PORTFOLIO'!C147</f>
        <v>1</v>
      </c>
      <c r="H17" s="125">
        <f>'5. % BY PORTFOLIO'!G146</f>
        <v>9.0909090909090912E-2</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topLeftCell="A4"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436</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PRIORITY'!J6+'3. % BY PRIORITY'!J7</f>
        <v>103</v>
      </c>
      <c r="D5" s="167">
        <f>'3. % BY PRIORITY'!N6</f>
        <v>0.96261682242990654</v>
      </c>
      <c r="E5" s="127">
        <f>'3. % BY PRIORITY'!J9</f>
        <v>0</v>
      </c>
      <c r="F5" s="123">
        <f>'3. % BY PRIORITY'!N9</f>
        <v>0</v>
      </c>
      <c r="G5" s="128">
        <f>'3. % BY PRIORITY'!J13+'3. % BY PRIORITY'!J14</f>
        <v>4</v>
      </c>
      <c r="H5" s="125">
        <f>'3. % BY PRIORITY'!N13</f>
        <v>3.7383177570093455E-2</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PRIORITY'!J28+'3. % BY PRIORITY'!J29</f>
        <v>47</v>
      </c>
      <c r="D7" s="167">
        <f>'3. % BY PRIORITY'!N28</f>
        <v>0.94000000000000006</v>
      </c>
      <c r="E7" s="129">
        <f>'3. % BY PRIORITY'!J31</f>
        <v>0</v>
      </c>
      <c r="F7" s="123">
        <f>'3. % BY PRIORITY'!N31</f>
        <v>0</v>
      </c>
      <c r="G7" s="128">
        <f>'3. % BY PRIORITY'!J35+'3. % BY PRIORITY'!J36</f>
        <v>3</v>
      </c>
      <c r="H7" s="125">
        <f>'3. % BY PRIORITY'!N35</f>
        <v>0.06</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PRIORITY'!J50+'3. % BY PRIORITY'!J51</f>
        <v>11</v>
      </c>
      <c r="D8" s="167">
        <f>'3. % BY PRIORITY'!N50</f>
        <v>0.91666666666666663</v>
      </c>
      <c r="E8" s="129">
        <f>'3. % BY PRIORITY'!J53</f>
        <v>0</v>
      </c>
      <c r="F8" s="123">
        <f>'3. % BY PRIORITY'!N53</f>
        <v>0</v>
      </c>
      <c r="G8" s="128">
        <f>'3. % BY PRIORITY'!J57+'3. % BY PRIORITY'!J58</f>
        <v>1</v>
      </c>
      <c r="H8" s="125">
        <f>'3. % BY PRIORITY'!N57</f>
        <v>8.3333333333333329E-2</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PRIORITY'!J72+'3. % BY PRIORITY'!J73</f>
        <v>45</v>
      </c>
      <c r="D9" s="167">
        <f>'3. % BY PRIORITY'!N72</f>
        <v>1</v>
      </c>
      <c r="E9" s="129">
        <f>'3. % BY PRIORITY'!J75</f>
        <v>0</v>
      </c>
      <c r="F9" s="123">
        <f>'3. % BY PRIORITY'!N75</f>
        <v>0</v>
      </c>
      <c r="G9" s="128">
        <f>'3. % BY PRIORITY'!J79+'3. % BY PRIORITY'!J80</f>
        <v>0</v>
      </c>
      <c r="H9" s="125">
        <f>'3. % BY PRIORITY'!N79</f>
        <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hidden="1"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hidden="1" customHeight="1" thickTop="1" thickBot="1">
      <c r="A11" s="108"/>
      <c r="B11" s="118" t="s">
        <v>77</v>
      </c>
      <c r="C11" s="126">
        <f>'5. % BY PORTFOLIO'!J6+'5. % BY PORTFOLIO'!J7</f>
        <v>15</v>
      </c>
      <c r="D11" s="167">
        <f>'5. % BY PORTFOLIO'!N6</f>
        <v>1</v>
      </c>
      <c r="E11" s="129">
        <f>'5. % BY PORTFOLIO'!J9</f>
        <v>0</v>
      </c>
      <c r="F11" s="123">
        <f>'5. % BY PORTFOLIO'!N9</f>
        <v>0</v>
      </c>
      <c r="G11" s="128">
        <f>'5. % BY PORTFOLIO'!J13+'5. % BY PORTFOLIO'!J14</f>
        <v>0</v>
      </c>
      <c r="H11" s="125">
        <f>'5. % BY PORTFOLIO'!N13</f>
        <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hidden="1" customHeight="1" thickTop="1" thickBot="1">
      <c r="A12" s="108"/>
      <c r="B12" s="118" t="s">
        <v>88</v>
      </c>
      <c r="C12" s="126">
        <f>'5. % BY PORTFOLIO'!J29+'5. % BY PORTFOLIO'!J30</f>
        <v>17</v>
      </c>
      <c r="D12" s="167">
        <f>'5. % BY PORTFOLIO'!N29</f>
        <v>0.94444444444444442</v>
      </c>
      <c r="E12" s="130">
        <f>'5. % BY PORTFOLIO'!J32</f>
        <v>0</v>
      </c>
      <c r="F12" s="123">
        <f>'5. % BY PORTFOLIO'!N32</f>
        <v>0</v>
      </c>
      <c r="G12" s="128">
        <f>'5. % BY PORTFOLIO'!J36+'5. % BY PORTFOLIO'!J37</f>
        <v>1</v>
      </c>
      <c r="H12" s="125">
        <f>'5. % BY PORTFOLIO'!N36</f>
        <v>5.5555555555555552E-2</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hidden="1" customHeight="1" thickTop="1" thickBot="1">
      <c r="A13" s="108"/>
      <c r="B13" s="118" t="s">
        <v>273</v>
      </c>
      <c r="C13" s="126">
        <f>'5. % BY PORTFOLIO'!J51+'5. % BY PORTFOLIO'!J52</f>
        <v>15</v>
      </c>
      <c r="D13" s="167">
        <f>'5. % BY PORTFOLIO'!N51</f>
        <v>0.9375</v>
      </c>
      <c r="E13" s="130">
        <f>'5. % BY PORTFOLIO'!J54</f>
        <v>0</v>
      </c>
      <c r="F13" s="123">
        <f>'5. % BY PORTFOLIO'!N54</f>
        <v>0</v>
      </c>
      <c r="G13" s="128">
        <f>'5. % BY PORTFOLIO'!J58+'5. % BY PORTFOLIO'!J59</f>
        <v>1</v>
      </c>
      <c r="H13" s="125">
        <f>'5. % BY PORTFOLIO'!N58</f>
        <v>6.25E-2</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hidden="1" customHeight="1" thickTop="1" thickBot="1">
      <c r="A14" s="108"/>
      <c r="B14" s="118" t="s">
        <v>93</v>
      </c>
      <c r="C14" s="126">
        <f>'5. % BY PORTFOLIO'!J73+'5. % BY PORTFOLIO'!J74</f>
        <v>11</v>
      </c>
      <c r="D14" s="167">
        <f>'5. % BY PORTFOLIO'!N73</f>
        <v>0.91666666666666674</v>
      </c>
      <c r="E14" s="130">
        <f>'5. % BY PORTFOLIO'!J76</f>
        <v>0</v>
      </c>
      <c r="F14" s="123">
        <f>'5. % BY PORTFOLIO'!N76</f>
        <v>0</v>
      </c>
      <c r="G14" s="128">
        <f>'5. % BY PORTFOLIO'!J80+'5. % BY PORTFOLIO'!J81</f>
        <v>1</v>
      </c>
      <c r="H14" s="125">
        <f>'5. % BY PORTFOLIO'!N80</f>
        <v>8.3333333333333329E-2</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hidden="1" customHeight="1" thickTop="1" thickBot="1">
      <c r="A15" s="108"/>
      <c r="B15" s="118" t="s">
        <v>95</v>
      </c>
      <c r="C15" s="126">
        <f>'5. % BY PORTFOLIO'!J95+'5. % BY PORTFOLIO'!J96</f>
        <v>20</v>
      </c>
      <c r="D15" s="167">
        <f>'5. % BY PORTFOLIO'!N95</f>
        <v>1</v>
      </c>
      <c r="E15" s="130">
        <f>'5. % BY PORTFOLIO'!J98</f>
        <v>0</v>
      </c>
      <c r="F15" s="123">
        <f>'5. % BY PORTFOLIO'!N98</f>
        <v>0</v>
      </c>
      <c r="G15" s="128">
        <f>'5. % BY PORTFOLIO'!J102+'5. % BY PORTFOLIO'!J103</f>
        <v>0</v>
      </c>
      <c r="H15" s="125">
        <f>'5. % BY PORTFOLIO'!N102</f>
        <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hidden="1" customHeight="1" thickTop="1" thickBot="1">
      <c r="A16" s="108"/>
      <c r="B16" s="118" t="s">
        <v>5</v>
      </c>
      <c r="C16" s="126">
        <f>'5. % BY PORTFOLIO'!J117+'5. % BY PORTFOLIO'!J118</f>
        <v>13</v>
      </c>
      <c r="D16" s="167">
        <f>'5. % BY PORTFOLIO'!N117</f>
        <v>1</v>
      </c>
      <c r="E16" s="130">
        <f>'5. % BY PORTFOLIO'!J120</f>
        <v>0</v>
      </c>
      <c r="F16" s="123">
        <f>'5. % BY PORTFOLIO'!N120</f>
        <v>0</v>
      </c>
      <c r="G16" s="128">
        <f>'5. % BY PORTFOLIO'!J124+'5. % BY PORTFOLIO'!J125</f>
        <v>0</v>
      </c>
      <c r="H16" s="125">
        <f>'5. % BY PORTFOLIO'!N124</f>
        <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hidden="1" customHeight="1" thickTop="1" thickBot="1">
      <c r="A17" s="108"/>
      <c r="B17" s="118" t="s">
        <v>272</v>
      </c>
      <c r="C17" s="126">
        <f>'5. % BY PORTFOLIO'!J139+'5. % BY PORTFOLIO'!J140</f>
        <v>12</v>
      </c>
      <c r="D17" s="167">
        <f>'5. % BY PORTFOLIO'!N139</f>
        <v>0.92307692307692313</v>
      </c>
      <c r="E17" s="130">
        <f>'5. % BY PORTFOLIO'!J142</f>
        <v>0</v>
      </c>
      <c r="F17" s="123">
        <f>'5. % BY PORTFOLIO'!N142</f>
        <v>0</v>
      </c>
      <c r="G17" s="128">
        <f>'5. % BY PORTFOLIO'!J146+'5. % BY PORTFOLIO'!J147</f>
        <v>1</v>
      </c>
      <c r="H17" s="125">
        <f>'5. % BY PORTFOLIO'!N146</f>
        <v>7.6923076923076927E-2</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2018-12-04T16:34:54Z</dcterms:modified>
</cp:coreProperties>
</file>