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Performance and Improvement\Corporate Plan Performance Reporting\Quarter 2 202021 Performance Reports\05 SCRUTINY\"/>
    </mc:Choice>
  </mc:AlternateContent>
  <bookViews>
    <workbookView xWindow="0" yWindow="0" windowWidth="20490" windowHeight="7755" tabRatio="884"/>
  </bookViews>
  <sheets>
    <sheet name="1. All Data" sheetId="1" r:id="rId1"/>
    <sheet name="Q1 Summary" sheetId="9" state="hidden" r:id="rId2"/>
    <sheet name="Q2 Summary" sheetId="14" r:id="rId3"/>
    <sheet name="Q3 Summary" sheetId="15" state="hidden" r:id="rId4"/>
    <sheet name="Q4 Summary" sheetId="16" state="hidden" r:id="rId5"/>
    <sheet name="2a. % By Priority" sheetId="5" r:id="rId6"/>
    <sheet name="2b. Charts by Priority" sheetId="6" r:id="rId7"/>
    <sheet name="3a. % by Portfolio" sheetId="7" state="hidden" r:id="rId8"/>
    <sheet name="4. Status Tracking" sheetId="10" r:id="rId9"/>
    <sheet name="Custom Pivot" sheetId="11" r:id="rId10"/>
  </sheets>
  <definedNames>
    <definedName name="_xlnm._FilterDatabase" localSheetId="0" hidden="1">'1. All Data'!$A$2:$AF$55</definedName>
    <definedName name="_Toc382250483" localSheetId="0">'1. All Data'!#REF!</definedName>
    <definedName name="OLE_LINK3" localSheetId="0">'1. All Data'!$E$39</definedName>
    <definedName name="_xlnm.Print_Area" localSheetId="0">'1. All Data'!$B$1:$AF$55</definedName>
    <definedName name="_xlnm.Print_Titles" localSheetId="0">'1. All Data'!$2:$2</definedName>
  </definedNames>
  <calcPr calcId="152511"/>
  <pivotCaches>
    <pivotCache cacheId="0" r:id="rId11"/>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9" i="5" l="1"/>
  <c r="J9" i="5" l="1"/>
  <c r="C28" i="5"/>
  <c r="C6" i="5" l="1"/>
  <c r="X28" i="5" l="1"/>
  <c r="X14" i="5" l="1"/>
  <c r="X13" i="5"/>
  <c r="X11" i="5"/>
  <c r="X10" i="5"/>
  <c r="X9" i="5"/>
  <c r="X96" i="7" l="1"/>
  <c r="X74" i="7"/>
  <c r="X52" i="7"/>
  <c r="X30" i="7"/>
  <c r="X7" i="7"/>
  <c r="X51" i="5"/>
  <c r="X29" i="5"/>
  <c r="X7" i="5"/>
  <c r="X108" i="7" l="1"/>
  <c r="X107" i="7"/>
  <c r="X106" i="7"/>
  <c r="X105" i="7"/>
  <c r="X103" i="7"/>
  <c r="X102" i="7"/>
  <c r="X100" i="7"/>
  <c r="X99" i="7"/>
  <c r="X98" i="7"/>
  <c r="X95" i="7"/>
  <c r="Q95" i="7"/>
  <c r="X86" i="7"/>
  <c r="X85" i="7"/>
  <c r="X84" i="7"/>
  <c r="X83" i="7"/>
  <c r="X81" i="7"/>
  <c r="X80" i="7"/>
  <c r="X78" i="7"/>
  <c r="X77" i="7"/>
  <c r="X76" i="7"/>
  <c r="X73" i="7"/>
  <c r="Q73" i="7"/>
  <c r="X64" i="7"/>
  <c r="X63" i="7"/>
  <c r="X62" i="7"/>
  <c r="X61" i="7"/>
  <c r="X59" i="7"/>
  <c r="X58" i="7"/>
  <c r="X56" i="7"/>
  <c r="X55" i="7"/>
  <c r="X54" i="7"/>
  <c r="X51" i="7"/>
  <c r="Q52" i="7"/>
  <c r="X34" i="7"/>
  <c r="X33" i="7"/>
  <c r="X32" i="7"/>
  <c r="Q32" i="7"/>
  <c r="X36" i="7"/>
  <c r="X42" i="7"/>
  <c r="X41" i="7"/>
  <c r="X40" i="7"/>
  <c r="X39" i="7"/>
  <c r="X37" i="7"/>
  <c r="X29" i="7"/>
  <c r="X11" i="7"/>
  <c r="X10" i="7"/>
  <c r="X9" i="7"/>
  <c r="Q9" i="7"/>
  <c r="X13" i="7"/>
  <c r="X14" i="7"/>
  <c r="X19" i="7"/>
  <c r="X18" i="7"/>
  <c r="X17" i="7"/>
  <c r="X16" i="7"/>
  <c r="X6" i="7"/>
  <c r="E11" i="16" l="1"/>
  <c r="G13" i="16"/>
  <c r="G14" i="16"/>
  <c r="G15" i="16"/>
  <c r="C15" i="16"/>
  <c r="C14" i="16"/>
  <c r="E12" i="16"/>
  <c r="E13" i="16"/>
  <c r="E14" i="16"/>
  <c r="E15" i="16"/>
  <c r="X109" i="7"/>
  <c r="Y106" i="7" s="1"/>
  <c r="Z106" i="7" s="1"/>
  <c r="X87" i="7"/>
  <c r="Y84" i="7" s="1"/>
  <c r="Z84" i="7" s="1"/>
  <c r="X65" i="7"/>
  <c r="Y61" i="7" s="1"/>
  <c r="Z61" i="7" s="1"/>
  <c r="C13" i="16"/>
  <c r="X43" i="7"/>
  <c r="Y41" i="7" s="1"/>
  <c r="Z41" i="7" s="1"/>
  <c r="C12" i="16"/>
  <c r="X20" i="7"/>
  <c r="Y18" i="7" s="1"/>
  <c r="Z18" i="7" s="1"/>
  <c r="G11" i="16"/>
  <c r="G12" i="16"/>
  <c r="C11" i="16"/>
  <c r="X63" i="5"/>
  <c r="X62" i="5"/>
  <c r="X61" i="5"/>
  <c r="X60" i="5"/>
  <c r="X58" i="5"/>
  <c r="X57" i="5"/>
  <c r="X55" i="5"/>
  <c r="X54" i="5"/>
  <c r="X53" i="5"/>
  <c r="X50" i="5"/>
  <c r="X41" i="5"/>
  <c r="X40" i="5"/>
  <c r="X39" i="5"/>
  <c r="X38" i="5"/>
  <c r="X36" i="5"/>
  <c r="X35" i="5"/>
  <c r="X33" i="5"/>
  <c r="X32" i="5"/>
  <c r="X31" i="5"/>
  <c r="Q28" i="5"/>
  <c r="X19" i="5"/>
  <c r="X18" i="5"/>
  <c r="X17" i="5"/>
  <c r="X16" i="5"/>
  <c r="Q9" i="5"/>
  <c r="X6" i="5"/>
  <c r="Y34" i="7" l="1"/>
  <c r="Y55" i="7"/>
  <c r="Y77" i="7"/>
  <c r="Y33" i="7"/>
  <c r="Y76" i="7"/>
  <c r="Y98" i="7"/>
  <c r="Y54" i="7"/>
  <c r="Y99" i="7"/>
  <c r="Y32" i="7"/>
  <c r="Y56" i="7"/>
  <c r="Y78" i="7"/>
  <c r="Y100" i="7"/>
  <c r="X20" i="5"/>
  <c r="Y16" i="5" s="1"/>
  <c r="Z16" i="5" s="1"/>
  <c r="Y6" i="7"/>
  <c r="Y52" i="7"/>
  <c r="Y83" i="7"/>
  <c r="Z83" i="7" s="1"/>
  <c r="Y59" i="7"/>
  <c r="Y63" i="7"/>
  <c r="Z63" i="7" s="1"/>
  <c r="G5" i="16"/>
  <c r="G7" i="16"/>
  <c r="X66" i="7"/>
  <c r="Y14" i="7"/>
  <c r="Y103" i="7"/>
  <c r="Y10" i="7"/>
  <c r="Y105" i="7"/>
  <c r="Z105" i="7" s="1"/>
  <c r="Y17" i="7"/>
  <c r="Z17" i="7" s="1"/>
  <c r="C8" i="16"/>
  <c r="X21" i="7"/>
  <c r="AA7" i="7" s="1"/>
  <c r="Y16" i="7"/>
  <c r="Z16" i="7" s="1"/>
  <c r="Y81" i="7"/>
  <c r="Y85" i="7"/>
  <c r="Z85" i="7" s="1"/>
  <c r="Y108" i="7"/>
  <c r="Z108" i="7" s="1"/>
  <c r="X110" i="7"/>
  <c r="Y13" i="7"/>
  <c r="Y19" i="7"/>
  <c r="Z19" i="7" s="1"/>
  <c r="Y9" i="7"/>
  <c r="Y86" i="7"/>
  <c r="Z86" i="7" s="1"/>
  <c r="Y95" i="7"/>
  <c r="Y107" i="7"/>
  <c r="Z107" i="7" s="1"/>
  <c r="E5" i="16"/>
  <c r="G8" i="16"/>
  <c r="G9" i="16"/>
  <c r="Y11" i="7"/>
  <c r="Y73" i="7"/>
  <c r="Y102" i="7"/>
  <c r="Y96" i="7"/>
  <c r="X88" i="7"/>
  <c r="Y80" i="7"/>
  <c r="Y74" i="7"/>
  <c r="Y64" i="7"/>
  <c r="Z64" i="7" s="1"/>
  <c r="Y62" i="7"/>
  <c r="Z62" i="7" s="1"/>
  <c r="Y58" i="7"/>
  <c r="Y51" i="7"/>
  <c r="Y42" i="7"/>
  <c r="Z42" i="7" s="1"/>
  <c r="Y29" i="7"/>
  <c r="Y30" i="7"/>
  <c r="Y39" i="7"/>
  <c r="Z39" i="7" s="1"/>
  <c r="Y37" i="7"/>
  <c r="Y36" i="7"/>
  <c r="X44" i="7"/>
  <c r="Y40" i="7"/>
  <c r="Z40" i="7" s="1"/>
  <c r="E7" i="16"/>
  <c r="E8" i="16"/>
  <c r="E9" i="16"/>
  <c r="C7" i="16"/>
  <c r="Y7" i="7"/>
  <c r="C5" i="16"/>
  <c r="X64" i="5"/>
  <c r="Y51" i="5" s="1"/>
  <c r="C9" i="16"/>
  <c r="X42" i="5"/>
  <c r="Y31" i="5" s="1"/>
  <c r="Z6" i="7" l="1"/>
  <c r="Z58" i="7"/>
  <c r="AA96" i="7"/>
  <c r="AA99" i="7"/>
  <c r="AA100" i="7"/>
  <c r="AA102" i="7"/>
  <c r="AA103" i="7"/>
  <c r="AA98" i="7"/>
  <c r="AA52" i="7"/>
  <c r="AA54" i="7"/>
  <c r="AA55" i="7"/>
  <c r="AA56" i="7"/>
  <c r="X21" i="5"/>
  <c r="AA6" i="5" s="1"/>
  <c r="Y7" i="5"/>
  <c r="Y6" i="5"/>
  <c r="Y28" i="5"/>
  <c r="Y29" i="5"/>
  <c r="AA37" i="7"/>
  <c r="AA32" i="7"/>
  <c r="AA34" i="7"/>
  <c r="AA33" i="7"/>
  <c r="AA73" i="7"/>
  <c r="AA80" i="7"/>
  <c r="AA76" i="7"/>
  <c r="AA77" i="7"/>
  <c r="AA78" i="7"/>
  <c r="AA81" i="7"/>
  <c r="Y36" i="5"/>
  <c r="X43" i="5"/>
  <c r="Y41" i="5"/>
  <c r="Z41" i="5" s="1"/>
  <c r="Y39" i="5"/>
  <c r="Z39" i="5" s="1"/>
  <c r="Y38" i="5"/>
  <c r="Z38" i="5" s="1"/>
  <c r="Y40" i="5"/>
  <c r="Z40" i="5" s="1"/>
  <c r="Y35" i="5"/>
  <c r="Y33" i="5"/>
  <c r="Y32" i="5"/>
  <c r="Z31" i="5" s="1"/>
  <c r="Z51" i="7"/>
  <c r="AA58" i="7"/>
  <c r="AA29" i="7"/>
  <c r="Z102" i="7"/>
  <c r="AA30" i="7"/>
  <c r="AA36" i="7"/>
  <c r="AA74" i="7"/>
  <c r="AA59" i="7"/>
  <c r="AA51" i="7"/>
  <c r="AB51" i="7" s="1"/>
  <c r="D13" i="16" s="1"/>
  <c r="Z13" i="7"/>
  <c r="Z73" i="7"/>
  <c r="Z76" i="7"/>
  <c r="AA95" i="7"/>
  <c r="Z36" i="7"/>
  <c r="Z29" i="7"/>
  <c r="Z95" i="7"/>
  <c r="Z80" i="7"/>
  <c r="Y11" i="5"/>
  <c r="Z32" i="7"/>
  <c r="X65" i="5"/>
  <c r="Z98" i="7"/>
  <c r="Z9" i="7"/>
  <c r="AA6" i="7"/>
  <c r="AB6" i="7" s="1"/>
  <c r="AA14" i="7"/>
  <c r="AA11" i="7"/>
  <c r="AA13" i="7"/>
  <c r="AA10" i="7"/>
  <c r="AA9" i="7"/>
  <c r="Y50" i="5"/>
  <c r="Z50" i="5" s="1"/>
  <c r="Y13" i="5"/>
  <c r="Z54" i="7"/>
  <c r="Y53" i="5"/>
  <c r="Y63" i="5"/>
  <c r="Z63" i="5" s="1"/>
  <c r="Y58" i="5"/>
  <c r="Y61" i="5"/>
  <c r="Z61" i="5" s="1"/>
  <c r="Y57" i="5"/>
  <c r="Y55" i="5"/>
  <c r="Y18" i="5"/>
  <c r="Z18" i="5" s="1"/>
  <c r="Y62" i="5"/>
  <c r="Z62" i="5" s="1"/>
  <c r="Y54" i="5"/>
  <c r="Y60" i="5"/>
  <c r="Z60" i="5" s="1"/>
  <c r="Y10" i="5"/>
  <c r="Y9" i="5"/>
  <c r="Y14" i="5"/>
  <c r="Y19" i="5"/>
  <c r="Z19" i="5" s="1"/>
  <c r="Y17" i="5"/>
  <c r="Z17" i="5" s="1"/>
  <c r="Q16" i="5"/>
  <c r="Q13" i="5"/>
  <c r="Q14" i="5"/>
  <c r="Q6" i="5"/>
  <c r="Q7" i="5"/>
  <c r="E5" i="15"/>
  <c r="AB76" i="7" l="1"/>
  <c r="AB98" i="7"/>
  <c r="AB54" i="7"/>
  <c r="F13" i="16" s="1"/>
  <c r="AB32" i="7"/>
  <c r="AB9" i="7"/>
  <c r="Z13" i="5"/>
  <c r="AB13" i="7"/>
  <c r="AA28" i="5"/>
  <c r="AA29" i="5"/>
  <c r="AA35" i="5"/>
  <c r="AA36" i="5"/>
  <c r="AA33" i="5"/>
  <c r="AA31" i="5"/>
  <c r="AA32" i="5"/>
  <c r="AA50" i="5"/>
  <c r="AA51" i="5"/>
  <c r="AA53" i="5"/>
  <c r="AA54" i="5"/>
  <c r="AA55" i="5"/>
  <c r="AA58" i="5"/>
  <c r="AA57" i="5"/>
  <c r="D8" i="16"/>
  <c r="Z28" i="5"/>
  <c r="AB58" i="7"/>
  <c r="H13" i="16" s="1"/>
  <c r="Z9" i="5"/>
  <c r="Z35" i="5"/>
  <c r="Z6" i="5"/>
  <c r="Z57" i="5"/>
  <c r="AA14" i="5"/>
  <c r="AA10" i="5"/>
  <c r="AA9" i="5"/>
  <c r="AA13" i="5"/>
  <c r="AA7" i="5"/>
  <c r="AA11" i="5"/>
  <c r="Z53" i="5"/>
  <c r="G5" i="15"/>
  <c r="C5" i="15"/>
  <c r="J31" i="5"/>
  <c r="E7" i="14" s="1"/>
  <c r="J29" i="5"/>
  <c r="E5" i="14"/>
  <c r="AB53" i="5" l="1"/>
  <c r="F9" i="16" s="1"/>
  <c r="AB13" i="5"/>
  <c r="AB9" i="5"/>
  <c r="F5" i="16" s="1"/>
  <c r="AB50" i="5"/>
  <c r="D9" i="16" s="1"/>
  <c r="AB28" i="5"/>
  <c r="AB31" i="5"/>
  <c r="F8" i="16" s="1"/>
  <c r="AB57" i="5"/>
  <c r="H9" i="16" s="1"/>
  <c r="D7" i="16"/>
  <c r="AB35" i="5"/>
  <c r="H8" i="16" s="1"/>
  <c r="AB6" i="5"/>
  <c r="C9" i="7"/>
  <c r="D5" i="16" l="1"/>
  <c r="H5" i="16"/>
  <c r="J4" i="10"/>
  <c r="J5" i="10"/>
  <c r="J6" i="10"/>
  <c r="J7" i="10"/>
  <c r="J8" i="10"/>
  <c r="J9" i="10"/>
  <c r="J10" i="10"/>
  <c r="J11" i="10"/>
  <c r="J12" i="10"/>
  <c r="J13" i="10"/>
  <c r="J14" i="10"/>
  <c r="J15" i="10"/>
  <c r="J16" i="10"/>
  <c r="J17" i="10"/>
  <c r="J18" i="10"/>
  <c r="J19" i="10"/>
  <c r="J20" i="10"/>
  <c r="J21" i="10"/>
  <c r="J22" i="10"/>
  <c r="J23" i="10"/>
  <c r="J24" i="10"/>
  <c r="J25" i="10"/>
  <c r="J26" i="10"/>
  <c r="J27" i="10"/>
  <c r="J28" i="10"/>
  <c r="J29" i="10"/>
  <c r="J30" i="10"/>
  <c r="J31" i="10"/>
  <c r="J32" i="10"/>
  <c r="J33" i="10"/>
  <c r="J34" i="10"/>
  <c r="J35" i="10"/>
  <c r="J36" i="10"/>
  <c r="J37" i="10"/>
  <c r="J38" i="10"/>
  <c r="J39" i="10"/>
  <c r="J40" i="10"/>
  <c r="J41" i="10"/>
  <c r="J42" i="10"/>
  <c r="J43" i="10"/>
  <c r="J44" i="10"/>
  <c r="J45" i="10"/>
  <c r="J46" i="10"/>
  <c r="J47" i="10"/>
  <c r="J48" i="10"/>
  <c r="J49" i="10"/>
  <c r="J50" i="10"/>
  <c r="J51" i="10"/>
  <c r="J52" i="10"/>
  <c r="J53" i="10"/>
  <c r="J54" i="10"/>
  <c r="J55" i="10"/>
  <c r="J56" i="10"/>
  <c r="J57" i="10"/>
  <c r="J58" i="10"/>
  <c r="J59" i="10"/>
  <c r="J60" i="10"/>
  <c r="J61" i="10"/>
  <c r="J62" i="10"/>
  <c r="J63" i="10"/>
  <c r="J64" i="10"/>
  <c r="J65" i="10"/>
  <c r="J66" i="10"/>
  <c r="J67" i="10"/>
  <c r="J68" i="10"/>
  <c r="J69" i="10"/>
  <c r="J70" i="10"/>
  <c r="J71" i="10"/>
  <c r="J72" i="10"/>
  <c r="J73" i="10"/>
  <c r="J74" i="10"/>
  <c r="J75" i="10"/>
  <c r="J76" i="10"/>
  <c r="J77" i="10"/>
  <c r="J78" i="10"/>
  <c r="J79" i="10"/>
  <c r="J80" i="10"/>
  <c r="J81" i="10"/>
  <c r="J82" i="10"/>
  <c r="J83" i="10"/>
  <c r="J84" i="10"/>
  <c r="J85" i="10"/>
  <c r="J86" i="10"/>
  <c r="J87" i="10"/>
  <c r="J88" i="10"/>
  <c r="J89" i="10"/>
  <c r="J90" i="10"/>
  <c r="J91" i="10"/>
  <c r="J92" i="10"/>
  <c r="J93" i="10"/>
  <c r="J94" i="10"/>
  <c r="J95" i="10"/>
  <c r="J96" i="10"/>
  <c r="J97" i="10"/>
  <c r="J98" i="10"/>
  <c r="J99" i="10"/>
  <c r="J100" i="10"/>
  <c r="J101" i="10"/>
  <c r="J102" i="10"/>
  <c r="J103" i="10"/>
  <c r="J104" i="10"/>
  <c r="J105" i="10"/>
  <c r="J106" i="10"/>
  <c r="J107" i="10"/>
  <c r="J108" i="10"/>
  <c r="J109" i="10"/>
  <c r="J110" i="10"/>
  <c r="J3" i="10"/>
  <c r="H4" i="10"/>
  <c r="H5" i="10"/>
  <c r="H6" i="10"/>
  <c r="H7" i="10"/>
  <c r="H8" i="10"/>
  <c r="H9" i="10"/>
  <c r="H10" i="10"/>
  <c r="H11" i="10"/>
  <c r="H12" i="10"/>
  <c r="H13" i="10"/>
  <c r="H14" i="10"/>
  <c r="H15" i="10"/>
  <c r="H16" i="10"/>
  <c r="H17" i="10"/>
  <c r="H18" i="10"/>
  <c r="H19" i="10"/>
  <c r="H20" i="10"/>
  <c r="H21" i="10"/>
  <c r="H22" i="10"/>
  <c r="H23" i="10"/>
  <c r="H24" i="10"/>
  <c r="H25" i="10"/>
  <c r="H26" i="10"/>
  <c r="H27" i="10"/>
  <c r="H28" i="10"/>
  <c r="H29" i="10"/>
  <c r="H30" i="10"/>
  <c r="H31" i="10"/>
  <c r="H32" i="10"/>
  <c r="H33" i="10"/>
  <c r="H34" i="10"/>
  <c r="H35" i="10"/>
  <c r="H36" i="10"/>
  <c r="H37" i="10"/>
  <c r="H38" i="10"/>
  <c r="H39" i="10"/>
  <c r="H40" i="10"/>
  <c r="H41" i="10"/>
  <c r="H42" i="10"/>
  <c r="H43" i="10"/>
  <c r="H44" i="10"/>
  <c r="H45" i="10"/>
  <c r="H46" i="10"/>
  <c r="H47" i="10"/>
  <c r="H48" i="10"/>
  <c r="H49" i="10"/>
  <c r="H50" i="10"/>
  <c r="H51" i="10"/>
  <c r="H52" i="10"/>
  <c r="H53" i="10"/>
  <c r="H54" i="10"/>
  <c r="H55" i="10"/>
  <c r="H56" i="10"/>
  <c r="H57" i="10"/>
  <c r="H58" i="10"/>
  <c r="H59" i="10"/>
  <c r="H60" i="10"/>
  <c r="H61" i="10"/>
  <c r="H62" i="10"/>
  <c r="H63" i="10"/>
  <c r="H64" i="10"/>
  <c r="H65" i="10"/>
  <c r="H66" i="10"/>
  <c r="H67" i="10"/>
  <c r="H68" i="10"/>
  <c r="H69" i="10"/>
  <c r="H70" i="10"/>
  <c r="H71" i="10"/>
  <c r="H72" i="10"/>
  <c r="H73" i="10"/>
  <c r="H74" i="10"/>
  <c r="H75" i="10"/>
  <c r="H76" i="10"/>
  <c r="H77" i="10"/>
  <c r="H78" i="10"/>
  <c r="H79" i="10"/>
  <c r="H80" i="10"/>
  <c r="H81" i="10"/>
  <c r="H82" i="10"/>
  <c r="H83" i="10"/>
  <c r="H84" i="10"/>
  <c r="H85" i="10"/>
  <c r="H86" i="10"/>
  <c r="H87" i="10"/>
  <c r="H88" i="10"/>
  <c r="H89" i="10"/>
  <c r="H90" i="10"/>
  <c r="H91" i="10"/>
  <c r="H92" i="10"/>
  <c r="H93" i="10"/>
  <c r="H94" i="10"/>
  <c r="H95" i="10"/>
  <c r="H96" i="10"/>
  <c r="H97" i="10"/>
  <c r="H98" i="10"/>
  <c r="H99" i="10"/>
  <c r="H100" i="10"/>
  <c r="H101" i="10"/>
  <c r="H102" i="10"/>
  <c r="H103" i="10"/>
  <c r="H104" i="10"/>
  <c r="H105" i="10"/>
  <c r="H106" i="10"/>
  <c r="H107" i="10"/>
  <c r="H108" i="10"/>
  <c r="H109" i="10"/>
  <c r="H110" i="10"/>
  <c r="H3" i="10"/>
  <c r="F4" i="10"/>
  <c r="F5" i="10"/>
  <c r="F6" i="10"/>
  <c r="F7" i="10"/>
  <c r="F8" i="10"/>
  <c r="F9" i="10"/>
  <c r="F10" i="10"/>
  <c r="F11" i="10"/>
  <c r="F12" i="10"/>
  <c r="F13" i="10"/>
  <c r="F14" i="10"/>
  <c r="F15" i="10"/>
  <c r="F16" i="10"/>
  <c r="F17" i="10"/>
  <c r="F18" i="10"/>
  <c r="F19" i="10"/>
  <c r="F20" i="10"/>
  <c r="F21" i="10"/>
  <c r="F22" i="10"/>
  <c r="F23" i="10"/>
  <c r="F24" i="10"/>
  <c r="F25" i="10"/>
  <c r="F26" i="10"/>
  <c r="F27" i="10"/>
  <c r="F28" i="10"/>
  <c r="F29" i="10"/>
  <c r="F30" i="10"/>
  <c r="F31" i="10"/>
  <c r="F32" i="10"/>
  <c r="F33" i="10"/>
  <c r="F34" i="10"/>
  <c r="F35" i="10"/>
  <c r="F36" i="10"/>
  <c r="F37" i="10"/>
  <c r="F38" i="10"/>
  <c r="F39" i="10"/>
  <c r="F40" i="10"/>
  <c r="F41" i="10"/>
  <c r="F42" i="10"/>
  <c r="F43" i="10"/>
  <c r="F44" i="10"/>
  <c r="F45" i="10"/>
  <c r="F46" i="10"/>
  <c r="F47" i="10"/>
  <c r="F48" i="10"/>
  <c r="F49" i="10"/>
  <c r="F50" i="10"/>
  <c r="F51" i="10"/>
  <c r="F52" i="10"/>
  <c r="F53" i="10"/>
  <c r="F54" i="10"/>
  <c r="F55" i="10"/>
  <c r="F56" i="10"/>
  <c r="F57" i="10"/>
  <c r="F58" i="10"/>
  <c r="F59" i="10"/>
  <c r="F60" i="10"/>
  <c r="F61" i="10"/>
  <c r="F62" i="10"/>
  <c r="F63" i="10"/>
  <c r="F64" i="10"/>
  <c r="F65" i="10"/>
  <c r="F66" i="10"/>
  <c r="F67" i="10"/>
  <c r="F68" i="10"/>
  <c r="F69" i="10"/>
  <c r="F70" i="10"/>
  <c r="F71" i="10"/>
  <c r="F72" i="10"/>
  <c r="F73" i="10"/>
  <c r="F74" i="10"/>
  <c r="F75" i="10"/>
  <c r="F76" i="10"/>
  <c r="F77" i="10"/>
  <c r="F78" i="10"/>
  <c r="F79" i="10"/>
  <c r="F80" i="10"/>
  <c r="F81" i="10"/>
  <c r="F82" i="10"/>
  <c r="F83" i="10"/>
  <c r="F84" i="10"/>
  <c r="F85" i="10"/>
  <c r="F86" i="10"/>
  <c r="F87" i="10"/>
  <c r="F88" i="10"/>
  <c r="F89" i="10"/>
  <c r="F90" i="10"/>
  <c r="F91" i="10"/>
  <c r="F92" i="10"/>
  <c r="F93" i="10"/>
  <c r="F94" i="10"/>
  <c r="F95" i="10"/>
  <c r="F96" i="10"/>
  <c r="F97" i="10"/>
  <c r="F98" i="10"/>
  <c r="F99" i="10"/>
  <c r="F100" i="10"/>
  <c r="F101" i="10"/>
  <c r="F102" i="10"/>
  <c r="F103" i="10"/>
  <c r="F104" i="10"/>
  <c r="F105" i="10"/>
  <c r="F106" i="10"/>
  <c r="F107" i="10"/>
  <c r="F108" i="10"/>
  <c r="F109" i="10"/>
  <c r="F110" i="10"/>
  <c r="F3" i="10"/>
  <c r="D4" i="10"/>
  <c r="D5" i="10"/>
  <c r="D6" i="10"/>
  <c r="D7" i="10"/>
  <c r="D8" i="10"/>
  <c r="D9" i="10"/>
  <c r="D10" i="10"/>
  <c r="D11" i="10"/>
  <c r="D12" i="10"/>
  <c r="D13" i="10"/>
  <c r="D14" i="10"/>
  <c r="D15" i="10"/>
  <c r="D16" i="10"/>
  <c r="D17" i="10"/>
  <c r="D18" i="10"/>
  <c r="D19" i="10"/>
  <c r="D20" i="10"/>
  <c r="D21" i="10"/>
  <c r="D22" i="10"/>
  <c r="D23" i="10"/>
  <c r="D24" i="10"/>
  <c r="D25" i="10"/>
  <c r="D26" i="10"/>
  <c r="D27" i="10"/>
  <c r="D28" i="10"/>
  <c r="D29" i="10"/>
  <c r="D30" i="10"/>
  <c r="D31" i="10"/>
  <c r="D32" i="10"/>
  <c r="D33" i="10"/>
  <c r="D34" i="10"/>
  <c r="D35" i="10"/>
  <c r="D36" i="10"/>
  <c r="D37" i="10"/>
  <c r="D38" i="10"/>
  <c r="D39" i="10"/>
  <c r="D40" i="10"/>
  <c r="D41" i="10"/>
  <c r="D42" i="10"/>
  <c r="D43" i="10"/>
  <c r="D44" i="10"/>
  <c r="D45" i="10"/>
  <c r="D46" i="10"/>
  <c r="D47" i="10"/>
  <c r="D48" i="10"/>
  <c r="D49" i="10"/>
  <c r="D50" i="10"/>
  <c r="D51" i="10"/>
  <c r="D52" i="10"/>
  <c r="D53" i="10"/>
  <c r="D54" i="10"/>
  <c r="D55" i="10"/>
  <c r="D56" i="10"/>
  <c r="D57" i="10"/>
  <c r="D58" i="10"/>
  <c r="D59" i="10"/>
  <c r="D60" i="10"/>
  <c r="D61" i="10"/>
  <c r="D62" i="10"/>
  <c r="D63" i="10"/>
  <c r="D64" i="10"/>
  <c r="D65" i="10"/>
  <c r="D66" i="10"/>
  <c r="D67" i="10"/>
  <c r="D68" i="10"/>
  <c r="D69" i="10"/>
  <c r="D70" i="10"/>
  <c r="D71" i="10"/>
  <c r="D72" i="10"/>
  <c r="D73" i="10"/>
  <c r="D74" i="10"/>
  <c r="D75" i="10"/>
  <c r="D76" i="10"/>
  <c r="D77" i="10"/>
  <c r="D78" i="10"/>
  <c r="D79" i="10"/>
  <c r="D80" i="10"/>
  <c r="D81" i="10"/>
  <c r="D82" i="10"/>
  <c r="D83" i="10"/>
  <c r="D84" i="10"/>
  <c r="D85" i="10"/>
  <c r="D86" i="10"/>
  <c r="D87" i="10"/>
  <c r="D88" i="10"/>
  <c r="D89" i="10"/>
  <c r="D90" i="10"/>
  <c r="D91" i="10"/>
  <c r="D92" i="10"/>
  <c r="D93" i="10"/>
  <c r="D94" i="10"/>
  <c r="D95" i="10"/>
  <c r="D96" i="10"/>
  <c r="D97" i="10"/>
  <c r="D98" i="10"/>
  <c r="D99" i="10"/>
  <c r="D100" i="10"/>
  <c r="D101" i="10"/>
  <c r="D102" i="10"/>
  <c r="D103" i="10"/>
  <c r="D104" i="10"/>
  <c r="D105" i="10"/>
  <c r="D106" i="10"/>
  <c r="D107" i="10"/>
  <c r="D108" i="10"/>
  <c r="D109" i="10"/>
  <c r="D110" i="10"/>
  <c r="D3" i="10"/>
  <c r="C4" i="10"/>
  <c r="C5" i="10"/>
  <c r="C6" i="10"/>
  <c r="C7" i="10"/>
  <c r="C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46" i="10"/>
  <c r="C47" i="10"/>
  <c r="C48" i="10"/>
  <c r="C49" i="10"/>
  <c r="C50" i="10"/>
  <c r="C51" i="10"/>
  <c r="C52" i="10"/>
  <c r="C53" i="10"/>
  <c r="C54" i="10"/>
  <c r="C55" i="10"/>
  <c r="C56" i="10"/>
  <c r="C57" i="10"/>
  <c r="C58" i="10"/>
  <c r="C59" i="10"/>
  <c r="C60" i="10"/>
  <c r="C61" i="10"/>
  <c r="C62" i="10"/>
  <c r="C63" i="10"/>
  <c r="C64" i="10"/>
  <c r="C65" i="10"/>
  <c r="C66" i="10"/>
  <c r="C67" i="10"/>
  <c r="C68" i="10"/>
  <c r="C69" i="10"/>
  <c r="C70" i="10"/>
  <c r="C71" i="10"/>
  <c r="C72" i="10"/>
  <c r="C73" i="10"/>
  <c r="C74" i="10"/>
  <c r="C75" i="10"/>
  <c r="C76" i="10"/>
  <c r="C77" i="10"/>
  <c r="C78" i="10"/>
  <c r="C79" i="10"/>
  <c r="C80" i="10"/>
  <c r="C81" i="10"/>
  <c r="C82" i="10"/>
  <c r="C83" i="10"/>
  <c r="C84" i="10"/>
  <c r="C85" i="10"/>
  <c r="C86" i="10"/>
  <c r="C87" i="10"/>
  <c r="C88" i="10"/>
  <c r="C89" i="10"/>
  <c r="C90" i="10"/>
  <c r="C91" i="10"/>
  <c r="C92" i="10"/>
  <c r="C93" i="10"/>
  <c r="C94" i="10"/>
  <c r="C95" i="10"/>
  <c r="C96" i="10"/>
  <c r="C97" i="10"/>
  <c r="C98" i="10"/>
  <c r="C99" i="10"/>
  <c r="C100" i="10"/>
  <c r="C101" i="10"/>
  <c r="C102" i="10"/>
  <c r="C103" i="10"/>
  <c r="C104" i="10"/>
  <c r="C105" i="10"/>
  <c r="C106" i="10"/>
  <c r="C107" i="10"/>
  <c r="C108" i="10"/>
  <c r="C109" i="10"/>
  <c r="C110" i="10"/>
  <c r="C3" i="10"/>
  <c r="B4" i="10"/>
  <c r="B5" i="10"/>
  <c r="B6" i="10"/>
  <c r="B7" i="10"/>
  <c r="B8" i="10"/>
  <c r="B9" i="10"/>
  <c r="B10" i="10"/>
  <c r="B11" i="10"/>
  <c r="B12" i="10"/>
  <c r="B13" i="10"/>
  <c r="B14" i="10"/>
  <c r="B15" i="10"/>
  <c r="B16" i="10"/>
  <c r="B17" i="10"/>
  <c r="B18" i="10"/>
  <c r="B19" i="10"/>
  <c r="B20" i="10"/>
  <c r="B21" i="10"/>
  <c r="B22" i="10"/>
  <c r="B23" i="10"/>
  <c r="B24" i="10"/>
  <c r="B25" i="10"/>
  <c r="B26" i="10"/>
  <c r="B27" i="10"/>
  <c r="B28" i="10"/>
  <c r="B29" i="10"/>
  <c r="B30" i="10"/>
  <c r="B31" i="10"/>
  <c r="B32" i="10"/>
  <c r="B33" i="10"/>
  <c r="B34" i="10"/>
  <c r="B35" i="10"/>
  <c r="B36" i="10"/>
  <c r="B37" i="10"/>
  <c r="B38" i="10"/>
  <c r="B39" i="10"/>
  <c r="B40" i="10"/>
  <c r="B41" i="10"/>
  <c r="B42" i="10"/>
  <c r="B43" i="10"/>
  <c r="B44" i="10"/>
  <c r="B45" i="10"/>
  <c r="B46" i="10"/>
  <c r="B47" i="10"/>
  <c r="B48" i="10"/>
  <c r="B49" i="10"/>
  <c r="B50" i="10"/>
  <c r="B51" i="10"/>
  <c r="B52" i="10"/>
  <c r="B53" i="10"/>
  <c r="B54" i="10"/>
  <c r="B55" i="10"/>
  <c r="B56" i="10"/>
  <c r="B57" i="10"/>
  <c r="B58" i="10"/>
  <c r="B59" i="10"/>
  <c r="B60" i="10"/>
  <c r="B61" i="10"/>
  <c r="B62" i="10"/>
  <c r="B63" i="10"/>
  <c r="B64" i="10"/>
  <c r="B65" i="10"/>
  <c r="B66" i="10"/>
  <c r="B67" i="10"/>
  <c r="B68" i="10"/>
  <c r="B69" i="10"/>
  <c r="B70" i="10"/>
  <c r="B71" i="10"/>
  <c r="B72" i="10"/>
  <c r="B73" i="10"/>
  <c r="B74" i="10"/>
  <c r="B75" i="10"/>
  <c r="B76" i="10"/>
  <c r="B77" i="10"/>
  <c r="B78" i="10"/>
  <c r="B79" i="10"/>
  <c r="B80" i="10"/>
  <c r="B81" i="10"/>
  <c r="B82" i="10"/>
  <c r="B83" i="10"/>
  <c r="B84" i="10"/>
  <c r="B85" i="10"/>
  <c r="B86" i="10"/>
  <c r="B87" i="10"/>
  <c r="B88" i="10"/>
  <c r="B89" i="10"/>
  <c r="B90" i="10"/>
  <c r="B91" i="10"/>
  <c r="B92" i="10"/>
  <c r="B93" i="10"/>
  <c r="B94" i="10"/>
  <c r="B95" i="10"/>
  <c r="B96" i="10"/>
  <c r="B97" i="10"/>
  <c r="B98" i="10"/>
  <c r="B99" i="10"/>
  <c r="B100" i="10"/>
  <c r="B101" i="10"/>
  <c r="B102" i="10"/>
  <c r="B103" i="10"/>
  <c r="B104" i="10"/>
  <c r="B105" i="10"/>
  <c r="B106" i="10"/>
  <c r="B107" i="10"/>
  <c r="B108" i="10"/>
  <c r="B109" i="10"/>
  <c r="B110" i="10"/>
  <c r="B3" i="10"/>
  <c r="A75" i="10"/>
  <c r="A76" i="10"/>
  <c r="A77" i="10"/>
  <c r="A78" i="10"/>
  <c r="A79" i="10"/>
  <c r="A80" i="10"/>
  <c r="A81" i="10"/>
  <c r="A82" i="10"/>
  <c r="A83" i="10"/>
  <c r="A84" i="10"/>
  <c r="A85" i="10"/>
  <c r="A86" i="10"/>
  <c r="A87" i="10"/>
  <c r="A88" i="10"/>
  <c r="A89" i="10"/>
  <c r="A90" i="10"/>
  <c r="A91" i="10"/>
  <c r="A92" i="10"/>
  <c r="A93" i="10"/>
  <c r="A94" i="10"/>
  <c r="A95" i="10"/>
  <c r="A96" i="10"/>
  <c r="A97" i="10"/>
  <c r="A98" i="10"/>
  <c r="A99" i="10"/>
  <c r="A100" i="10"/>
  <c r="A101" i="10"/>
  <c r="A102" i="10"/>
  <c r="A103" i="10"/>
  <c r="A104" i="10"/>
  <c r="A105" i="10"/>
  <c r="A106" i="10"/>
  <c r="A107" i="10"/>
  <c r="A108" i="10"/>
  <c r="A109" i="10"/>
  <c r="A110" i="10"/>
  <c r="A61" i="10"/>
  <c r="A62" i="10"/>
  <c r="A63" i="10"/>
  <c r="A64" i="10"/>
  <c r="A65" i="10"/>
  <c r="A66" i="10"/>
  <c r="A67" i="10"/>
  <c r="A68" i="10"/>
  <c r="A69" i="10"/>
  <c r="A70" i="10"/>
  <c r="A71" i="10"/>
  <c r="A72" i="10"/>
  <c r="A73" i="10"/>
  <c r="A74" i="10"/>
  <c r="A4" i="10"/>
  <c r="A5" i="10"/>
  <c r="A6" i="10"/>
  <c r="A7" i="10"/>
  <c r="A8" i="10"/>
  <c r="A9" i="10"/>
  <c r="A10" i="10"/>
  <c r="A11" i="10"/>
  <c r="A12" i="10"/>
  <c r="A13" i="10"/>
  <c r="A14" i="10"/>
  <c r="A15" i="10"/>
  <c r="A16" i="10"/>
  <c r="A17" i="10"/>
  <c r="A18" i="10"/>
  <c r="A19" i="10"/>
  <c r="A20" i="10"/>
  <c r="A21" i="10"/>
  <c r="A22" i="10"/>
  <c r="A23" i="10"/>
  <c r="A24" i="10"/>
  <c r="A25" i="10"/>
  <c r="A26" i="10"/>
  <c r="A27" i="10"/>
  <c r="A28" i="10"/>
  <c r="A29" i="10"/>
  <c r="A30" i="10"/>
  <c r="A31" i="10"/>
  <c r="A32" i="10"/>
  <c r="A33" i="10"/>
  <c r="A34" i="10"/>
  <c r="A35" i="10"/>
  <c r="A36" i="10"/>
  <c r="A37" i="10"/>
  <c r="A38" i="10"/>
  <c r="A39" i="10"/>
  <c r="A40" i="10"/>
  <c r="A41" i="10"/>
  <c r="A42" i="10"/>
  <c r="A43" i="10"/>
  <c r="A44" i="10"/>
  <c r="A45" i="10"/>
  <c r="A46" i="10"/>
  <c r="A47" i="10"/>
  <c r="A48" i="10"/>
  <c r="A49" i="10"/>
  <c r="A50" i="10"/>
  <c r="A51" i="10"/>
  <c r="A52" i="10"/>
  <c r="A53" i="10"/>
  <c r="A54" i="10"/>
  <c r="A55" i="10"/>
  <c r="A56" i="10"/>
  <c r="A57" i="10"/>
  <c r="A58" i="10"/>
  <c r="A59" i="10"/>
  <c r="A60" i="10"/>
  <c r="A3" i="10"/>
  <c r="J54" i="7" l="1"/>
  <c r="J52" i="7"/>
  <c r="C54" i="7"/>
  <c r="AB102" i="7" l="1"/>
  <c r="AB95" i="7"/>
  <c r="AB80" i="7"/>
  <c r="AB73" i="7"/>
  <c r="AB36" i="7"/>
  <c r="AB29" i="7"/>
  <c r="Q108" i="7"/>
  <c r="Q107" i="7"/>
  <c r="Q106" i="7"/>
  <c r="Q105" i="7"/>
  <c r="Q103" i="7"/>
  <c r="Q102" i="7"/>
  <c r="Q98" i="7"/>
  <c r="E15" i="15" s="1"/>
  <c r="Q96" i="7"/>
  <c r="C15" i="15" s="1"/>
  <c r="Q86" i="7"/>
  <c r="Q85" i="7"/>
  <c r="Q84" i="7"/>
  <c r="Q83" i="7"/>
  <c r="Q81" i="7"/>
  <c r="Q80" i="7"/>
  <c r="Q76" i="7"/>
  <c r="E14" i="15" s="1"/>
  <c r="Q74" i="7"/>
  <c r="Q64" i="7"/>
  <c r="Q63" i="7"/>
  <c r="Q62" i="7"/>
  <c r="Q61" i="7"/>
  <c r="Q59" i="7"/>
  <c r="Q58" i="7"/>
  <c r="Q54" i="7"/>
  <c r="E13" i="15" s="1"/>
  <c r="Q51" i="7"/>
  <c r="Q42" i="7"/>
  <c r="Q41" i="7"/>
  <c r="Q40" i="7"/>
  <c r="Q39" i="7"/>
  <c r="Q37" i="7"/>
  <c r="Q36" i="7"/>
  <c r="E12" i="15"/>
  <c r="Q30" i="7"/>
  <c r="Q29" i="7"/>
  <c r="Q19" i="7"/>
  <c r="Q18" i="7"/>
  <c r="Q17" i="7"/>
  <c r="Q16" i="7"/>
  <c r="Q14" i="7"/>
  <c r="Q13" i="7"/>
  <c r="E11" i="15"/>
  <c r="Q7" i="7"/>
  <c r="Q6" i="7"/>
  <c r="J108" i="7"/>
  <c r="J107" i="7"/>
  <c r="J106" i="7"/>
  <c r="J105" i="7"/>
  <c r="J103" i="7"/>
  <c r="J102" i="7"/>
  <c r="J98" i="7"/>
  <c r="J95" i="7"/>
  <c r="J96" i="7"/>
  <c r="J86" i="7"/>
  <c r="J85" i="7"/>
  <c r="J84" i="7"/>
  <c r="J83" i="7"/>
  <c r="J81" i="7"/>
  <c r="J80" i="7"/>
  <c r="J76" i="7"/>
  <c r="J74" i="7"/>
  <c r="J73" i="7"/>
  <c r="J64" i="7"/>
  <c r="J63" i="7"/>
  <c r="J62" i="7"/>
  <c r="J61" i="7"/>
  <c r="J59" i="7"/>
  <c r="J58" i="7"/>
  <c r="J51" i="7"/>
  <c r="J42" i="7"/>
  <c r="J41" i="7"/>
  <c r="J40" i="7"/>
  <c r="J39" i="7"/>
  <c r="J37" i="7"/>
  <c r="J36" i="7"/>
  <c r="J32" i="7"/>
  <c r="J30" i="7"/>
  <c r="J29" i="7"/>
  <c r="J19" i="7"/>
  <c r="J18" i="7"/>
  <c r="J17" i="7"/>
  <c r="J16" i="7"/>
  <c r="J14" i="7"/>
  <c r="J13" i="7"/>
  <c r="J9" i="7"/>
  <c r="J7" i="7"/>
  <c r="J6" i="7"/>
  <c r="C108" i="7"/>
  <c r="C107" i="7"/>
  <c r="C106" i="7"/>
  <c r="C105" i="7"/>
  <c r="C103" i="7"/>
  <c r="C102" i="7"/>
  <c r="C98" i="7"/>
  <c r="C96" i="7"/>
  <c r="C95" i="7"/>
  <c r="C86" i="7"/>
  <c r="C85" i="7"/>
  <c r="C84" i="7"/>
  <c r="C83" i="7"/>
  <c r="C81" i="7"/>
  <c r="C80" i="7"/>
  <c r="C76" i="7"/>
  <c r="C74" i="7"/>
  <c r="C73" i="7"/>
  <c r="C64" i="7"/>
  <c r="C63" i="7"/>
  <c r="C62" i="7"/>
  <c r="C61" i="7"/>
  <c r="C59" i="7"/>
  <c r="C58" i="7"/>
  <c r="C52" i="7"/>
  <c r="C51" i="7"/>
  <c r="C42" i="7"/>
  <c r="C41" i="7"/>
  <c r="C40" i="7"/>
  <c r="C39" i="7"/>
  <c r="C37" i="7"/>
  <c r="C36" i="7"/>
  <c r="C32" i="7"/>
  <c r="C30" i="7"/>
  <c r="C29" i="7"/>
  <c r="C19" i="7"/>
  <c r="C18" i="7"/>
  <c r="C17" i="7"/>
  <c r="C16" i="7"/>
  <c r="C14" i="7"/>
  <c r="C13" i="7"/>
  <c r="C7" i="7"/>
  <c r="C6" i="7"/>
  <c r="G12" i="9" l="1"/>
  <c r="C11" i="15"/>
  <c r="D15" i="16"/>
  <c r="F15" i="16"/>
  <c r="H15" i="16"/>
  <c r="H14" i="16"/>
  <c r="D14" i="16"/>
  <c r="F14" i="16"/>
  <c r="F12" i="16"/>
  <c r="H12" i="16"/>
  <c r="D12" i="16"/>
  <c r="H11" i="16"/>
  <c r="F11" i="16"/>
  <c r="D11" i="16"/>
  <c r="C13" i="15"/>
  <c r="G14" i="15"/>
  <c r="C14" i="15"/>
  <c r="G15" i="15"/>
  <c r="C12" i="15"/>
  <c r="G13" i="15"/>
  <c r="G12" i="15"/>
  <c r="G11" i="15"/>
  <c r="G14" i="9"/>
  <c r="C109" i="7"/>
  <c r="C110" i="7" s="1"/>
  <c r="F102" i="7" s="1"/>
  <c r="J43" i="7"/>
  <c r="K36" i="7" s="1"/>
  <c r="Q109" i="7"/>
  <c r="R103" i="7" s="1"/>
  <c r="Q87" i="7"/>
  <c r="R86" i="7" s="1"/>
  <c r="S86" i="7" s="1"/>
  <c r="Q43" i="7"/>
  <c r="R40" i="7" s="1"/>
  <c r="S40" i="7" s="1"/>
  <c r="Q20" i="7"/>
  <c r="J109" i="7"/>
  <c r="K105" i="7" s="1"/>
  <c r="L105" i="7" s="1"/>
  <c r="J87" i="7"/>
  <c r="K83" i="7" s="1"/>
  <c r="L83" i="7" s="1"/>
  <c r="J20" i="7"/>
  <c r="K19" i="7" s="1"/>
  <c r="L19" i="7" s="1"/>
  <c r="Q65" i="7"/>
  <c r="R58" i="7" s="1"/>
  <c r="J65" i="7"/>
  <c r="K61" i="7" s="1"/>
  <c r="L61" i="7" s="1"/>
  <c r="C43" i="7"/>
  <c r="D29" i="7" s="1"/>
  <c r="C65" i="7"/>
  <c r="C66" i="7" s="1"/>
  <c r="C87" i="7"/>
  <c r="D76" i="7" s="1"/>
  <c r="E76" i="7" s="1"/>
  <c r="C20" i="7"/>
  <c r="C21" i="7" s="1"/>
  <c r="F13" i="7" s="1"/>
  <c r="G15" i="9"/>
  <c r="G13" i="9"/>
  <c r="G11" i="9"/>
  <c r="E15" i="9"/>
  <c r="E14" i="9"/>
  <c r="E13" i="9"/>
  <c r="E12" i="9"/>
  <c r="E11" i="9"/>
  <c r="C15" i="9"/>
  <c r="C14" i="9"/>
  <c r="C13" i="9"/>
  <c r="C12" i="9"/>
  <c r="C11" i="9"/>
  <c r="J61" i="5"/>
  <c r="J53" i="5"/>
  <c r="E8" i="14" s="1"/>
  <c r="J50" i="5"/>
  <c r="J14" i="5"/>
  <c r="J13" i="5"/>
  <c r="Q21" i="7" l="1"/>
  <c r="T9" i="7" s="1"/>
  <c r="U9" i="7" s="1"/>
  <c r="R9" i="7"/>
  <c r="S9" i="7" s="1"/>
  <c r="G5" i="14"/>
  <c r="D108" i="7"/>
  <c r="E108" i="7" s="1"/>
  <c r="D96" i="7"/>
  <c r="D98" i="7"/>
  <c r="E98" i="7" s="1"/>
  <c r="D107" i="7"/>
  <c r="E107" i="7" s="1"/>
  <c r="D106" i="7"/>
  <c r="E106" i="7" s="1"/>
  <c r="D102" i="7"/>
  <c r="D105" i="7"/>
  <c r="E105" i="7" s="1"/>
  <c r="R36" i="7"/>
  <c r="K32" i="7"/>
  <c r="L32" i="7" s="1"/>
  <c r="D95" i="7"/>
  <c r="R32" i="7"/>
  <c r="S32" i="7" s="1"/>
  <c r="R39" i="7"/>
  <c r="S39" i="7" s="1"/>
  <c r="D103" i="7"/>
  <c r="R29" i="7"/>
  <c r="R41" i="7"/>
  <c r="S41" i="7" s="1"/>
  <c r="Q44" i="7"/>
  <c r="T30" i="7" s="1"/>
  <c r="D32" i="7"/>
  <c r="E32" i="7" s="1"/>
  <c r="R37" i="7"/>
  <c r="R42" i="7"/>
  <c r="S42" i="7" s="1"/>
  <c r="R30" i="7"/>
  <c r="D42" i="7"/>
  <c r="E42" i="7" s="1"/>
  <c r="D36" i="7"/>
  <c r="D41" i="7"/>
  <c r="E41" i="7" s="1"/>
  <c r="D39" i="7"/>
  <c r="E39" i="7" s="1"/>
  <c r="K30" i="7"/>
  <c r="K42" i="7"/>
  <c r="L42" i="7" s="1"/>
  <c r="R17" i="7"/>
  <c r="S17" i="7" s="1"/>
  <c r="K29" i="7"/>
  <c r="K41" i="7"/>
  <c r="L41" i="7" s="1"/>
  <c r="K107" i="7"/>
  <c r="L107" i="7" s="1"/>
  <c r="J110" i="7"/>
  <c r="M103" i="7" s="1"/>
  <c r="R7" i="7"/>
  <c r="F96" i="7"/>
  <c r="F103" i="7"/>
  <c r="G102" i="7" s="1"/>
  <c r="R108" i="7"/>
  <c r="S108" i="7" s="1"/>
  <c r="K39" i="7"/>
  <c r="L39" i="7" s="1"/>
  <c r="J44" i="7"/>
  <c r="M30" i="7" s="1"/>
  <c r="R95" i="7"/>
  <c r="D37" i="7"/>
  <c r="C44" i="7"/>
  <c r="F37" i="7" s="1"/>
  <c r="K37" i="7"/>
  <c r="L36" i="7" s="1"/>
  <c r="K40" i="7"/>
  <c r="L40" i="7" s="1"/>
  <c r="K108" i="7"/>
  <c r="L108" i="7" s="1"/>
  <c r="Q110" i="7"/>
  <c r="T96" i="7" s="1"/>
  <c r="R83" i="7"/>
  <c r="S83" i="7" s="1"/>
  <c r="D30" i="7"/>
  <c r="E29" i="7" s="1"/>
  <c r="D40" i="7"/>
  <c r="E40" i="7" s="1"/>
  <c r="D54" i="7"/>
  <c r="E54" i="7" s="1"/>
  <c r="D63" i="7"/>
  <c r="E63" i="7" s="1"/>
  <c r="D58" i="7"/>
  <c r="D51" i="7"/>
  <c r="D62" i="7"/>
  <c r="E62" i="7" s="1"/>
  <c r="F52" i="7"/>
  <c r="F58" i="7"/>
  <c r="R76" i="7"/>
  <c r="S76" i="7" s="1"/>
  <c r="D59" i="7"/>
  <c r="D61" i="7"/>
  <c r="E61" i="7" s="1"/>
  <c r="D84" i="7"/>
  <c r="E84" i="7" s="1"/>
  <c r="K102" i="7"/>
  <c r="K106" i="7"/>
  <c r="L106" i="7" s="1"/>
  <c r="R96" i="7"/>
  <c r="R106" i="7"/>
  <c r="S106" i="7" s="1"/>
  <c r="R102" i="7"/>
  <c r="S102" i="7" s="1"/>
  <c r="D52" i="7"/>
  <c r="D64" i="7"/>
  <c r="E64" i="7" s="1"/>
  <c r="D80" i="7"/>
  <c r="K96" i="7"/>
  <c r="K86" i="7"/>
  <c r="L86" i="7" s="1"/>
  <c r="K103" i="7"/>
  <c r="R107" i="7"/>
  <c r="S107" i="7" s="1"/>
  <c r="R98" i="7"/>
  <c r="S98" i="7" s="1"/>
  <c r="R105" i="7"/>
  <c r="S105" i="7" s="1"/>
  <c r="J88" i="7"/>
  <c r="M73" i="7" s="1"/>
  <c r="K98" i="7"/>
  <c r="L98" i="7" s="1"/>
  <c r="K95" i="7"/>
  <c r="K7" i="7"/>
  <c r="K9" i="7"/>
  <c r="L9" i="7" s="1"/>
  <c r="K17" i="7"/>
  <c r="L17" i="7" s="1"/>
  <c r="K14" i="7"/>
  <c r="K84" i="7"/>
  <c r="L84" i="7" s="1"/>
  <c r="K18" i="7"/>
  <c r="L18" i="7" s="1"/>
  <c r="K16" i="7"/>
  <c r="L16" i="7" s="1"/>
  <c r="K58" i="7"/>
  <c r="K6" i="7"/>
  <c r="J21" i="7"/>
  <c r="M7" i="7" s="1"/>
  <c r="K13" i="7"/>
  <c r="R84" i="7"/>
  <c r="S84" i="7" s="1"/>
  <c r="R73" i="7"/>
  <c r="R85" i="7"/>
  <c r="S85" i="7" s="1"/>
  <c r="R80" i="7"/>
  <c r="R81" i="7"/>
  <c r="R74" i="7"/>
  <c r="Q88" i="7"/>
  <c r="T80" i="7" s="1"/>
  <c r="T7" i="7"/>
  <c r="R18" i="7"/>
  <c r="S18" i="7" s="1"/>
  <c r="R6" i="7"/>
  <c r="R13" i="7"/>
  <c r="R19" i="7"/>
  <c r="S19" i="7" s="1"/>
  <c r="R16" i="7"/>
  <c r="S16" i="7" s="1"/>
  <c r="R14" i="7"/>
  <c r="K74" i="7"/>
  <c r="K73" i="7"/>
  <c r="K85" i="7"/>
  <c r="L85" i="7" s="1"/>
  <c r="K76" i="7"/>
  <c r="L76" i="7" s="1"/>
  <c r="K80" i="7"/>
  <c r="K81" i="7"/>
  <c r="R63" i="7"/>
  <c r="S63" i="7" s="1"/>
  <c r="R52" i="7"/>
  <c r="R64" i="7"/>
  <c r="S64" i="7" s="1"/>
  <c r="R59" i="7"/>
  <c r="S58" i="7" s="1"/>
  <c r="R54" i="7"/>
  <c r="S54" i="7" s="1"/>
  <c r="R51" i="7"/>
  <c r="Q66" i="7"/>
  <c r="R62" i="7"/>
  <c r="S62" i="7" s="1"/>
  <c r="R61" i="7"/>
  <c r="S61" i="7" s="1"/>
  <c r="K64" i="7"/>
  <c r="L64" i="7" s="1"/>
  <c r="K59" i="7"/>
  <c r="K54" i="7"/>
  <c r="L54" i="7" s="1"/>
  <c r="K51" i="7"/>
  <c r="J66" i="7"/>
  <c r="K62" i="7"/>
  <c r="L62" i="7" s="1"/>
  <c r="K63" i="7"/>
  <c r="L63" i="7" s="1"/>
  <c r="K52" i="7"/>
  <c r="D81" i="7"/>
  <c r="D83" i="7"/>
  <c r="E83" i="7" s="1"/>
  <c r="D74" i="7"/>
  <c r="D85" i="7"/>
  <c r="E85" i="7" s="1"/>
  <c r="D86" i="7"/>
  <c r="E86" i="7" s="1"/>
  <c r="C88" i="7"/>
  <c r="F73" i="7" s="1"/>
  <c r="F14" i="7"/>
  <c r="G13" i="7" s="1"/>
  <c r="D73" i="7"/>
  <c r="F9" i="7"/>
  <c r="G9" i="7" s="1"/>
  <c r="F59" i="7"/>
  <c r="F51" i="7"/>
  <c r="F54" i="7"/>
  <c r="G54" i="7" s="1"/>
  <c r="F98" i="7"/>
  <c r="G98" i="7" s="1"/>
  <c r="F95" i="7"/>
  <c r="F7" i="7"/>
  <c r="F6" i="7"/>
  <c r="D7" i="7"/>
  <c r="BC57" i="6"/>
  <c r="BC56" i="6"/>
  <c r="BC55" i="6"/>
  <c r="BC41" i="6"/>
  <c r="BC40" i="6"/>
  <c r="BC39" i="6"/>
  <c r="BC23" i="6"/>
  <c r="Q63" i="5"/>
  <c r="Q62" i="5"/>
  <c r="Q61" i="5"/>
  <c r="Q60" i="5"/>
  <c r="Q58" i="5"/>
  <c r="Q57" i="5"/>
  <c r="Q53" i="5"/>
  <c r="E9" i="15" s="1"/>
  <c r="Q51" i="5"/>
  <c r="Q50" i="5"/>
  <c r="Q41" i="5"/>
  <c r="Q40" i="5"/>
  <c r="Q39" i="5"/>
  <c r="Q38" i="5"/>
  <c r="Q36" i="5"/>
  <c r="Q35" i="5"/>
  <c r="Q31" i="5"/>
  <c r="E8" i="15" s="1"/>
  <c r="Q29" i="5"/>
  <c r="E7" i="15"/>
  <c r="Q19" i="5"/>
  <c r="Q18" i="5"/>
  <c r="Q17" i="5"/>
  <c r="J63" i="5"/>
  <c r="J62" i="5"/>
  <c r="J60" i="5"/>
  <c r="J58" i="5"/>
  <c r="J57" i="5"/>
  <c r="J51" i="5"/>
  <c r="C8" i="14" s="1"/>
  <c r="J41" i="5"/>
  <c r="J40" i="5"/>
  <c r="J39" i="5"/>
  <c r="J38" i="5"/>
  <c r="J36" i="5"/>
  <c r="J35" i="5"/>
  <c r="J28" i="5"/>
  <c r="C7" i="14" s="1"/>
  <c r="J7" i="5"/>
  <c r="J6" i="5"/>
  <c r="J19" i="5"/>
  <c r="J18" i="5"/>
  <c r="J17" i="5"/>
  <c r="J16" i="5"/>
  <c r="C19" i="5"/>
  <c r="C63" i="5"/>
  <c r="C62" i="5"/>
  <c r="C61" i="5"/>
  <c r="C60" i="5"/>
  <c r="C58" i="5"/>
  <c r="C57" i="5"/>
  <c r="C53" i="5"/>
  <c r="C51" i="5"/>
  <c r="C50" i="5"/>
  <c r="C41" i="5"/>
  <c r="C40" i="5"/>
  <c r="C39" i="5"/>
  <c r="C38" i="5"/>
  <c r="C36" i="5"/>
  <c r="C35" i="5"/>
  <c r="C31" i="5"/>
  <c r="C29" i="5"/>
  <c r="C18" i="5"/>
  <c r="C17" i="5"/>
  <c r="C16" i="5"/>
  <c r="C14" i="5"/>
  <c r="C13" i="5"/>
  <c r="E5" i="9"/>
  <c r="C7" i="5"/>
  <c r="T14" i="7" l="1"/>
  <c r="T6" i="7"/>
  <c r="U6" i="7" s="1"/>
  <c r="T13" i="7"/>
  <c r="L6" i="7"/>
  <c r="C9" i="15"/>
  <c r="S73" i="7"/>
  <c r="BC24" i="6"/>
  <c r="F7" i="16"/>
  <c r="BC25" i="6"/>
  <c r="H7" i="16"/>
  <c r="C7" i="15"/>
  <c r="G8" i="15"/>
  <c r="G7" i="15"/>
  <c r="F11" i="15"/>
  <c r="C8" i="15"/>
  <c r="G9" i="15"/>
  <c r="E7" i="9"/>
  <c r="E8" i="9"/>
  <c r="C5" i="9"/>
  <c r="E9" i="9"/>
  <c r="G8" i="14"/>
  <c r="G7" i="14"/>
  <c r="C5" i="14"/>
  <c r="J20" i="5"/>
  <c r="K9" i="5" s="1"/>
  <c r="C20" i="5"/>
  <c r="D6" i="5" s="1"/>
  <c r="T103" i="7"/>
  <c r="M96" i="7"/>
  <c r="E95" i="7"/>
  <c r="L95" i="7"/>
  <c r="E102" i="7"/>
  <c r="T36" i="7"/>
  <c r="H15" i="9"/>
  <c r="F15" i="9"/>
  <c r="S36" i="7"/>
  <c r="T37" i="7"/>
  <c r="T29" i="7"/>
  <c r="U29" i="7" s="1"/>
  <c r="T32" i="7"/>
  <c r="U32" i="7" s="1"/>
  <c r="S29" i="7"/>
  <c r="S51" i="7"/>
  <c r="G95" i="7"/>
  <c r="G51" i="7"/>
  <c r="M76" i="7"/>
  <c r="N76" i="7" s="1"/>
  <c r="G58" i="7"/>
  <c r="M80" i="7"/>
  <c r="E36" i="7"/>
  <c r="M98" i="7"/>
  <c r="N98" i="7" s="1"/>
  <c r="M102" i="7"/>
  <c r="N102" i="7" s="1"/>
  <c r="E80" i="7"/>
  <c r="E51" i="7"/>
  <c r="E58" i="7"/>
  <c r="L29" i="7"/>
  <c r="S6" i="7"/>
  <c r="M95" i="7"/>
  <c r="T95" i="7"/>
  <c r="U95" i="7" s="1"/>
  <c r="S95" i="7"/>
  <c r="L102" i="7"/>
  <c r="S13" i="7"/>
  <c r="G6" i="7"/>
  <c r="F32" i="7"/>
  <c r="G32" i="7" s="1"/>
  <c r="F30" i="7"/>
  <c r="F29" i="7"/>
  <c r="M14" i="7"/>
  <c r="T102" i="7"/>
  <c r="M36" i="7"/>
  <c r="M81" i="7"/>
  <c r="F36" i="7"/>
  <c r="G36" i="7" s="1"/>
  <c r="E73" i="7"/>
  <c r="M32" i="7"/>
  <c r="N32" i="7" s="1"/>
  <c r="M29" i="7"/>
  <c r="N29" i="7" s="1"/>
  <c r="M37" i="7"/>
  <c r="T98" i="7"/>
  <c r="U98" i="7" s="1"/>
  <c r="F13" i="9"/>
  <c r="C7" i="9"/>
  <c r="L73" i="7"/>
  <c r="M74" i="7"/>
  <c r="N73" i="7" s="1"/>
  <c r="M9" i="7"/>
  <c r="N9" i="7" s="1"/>
  <c r="M6" i="7"/>
  <c r="N6" i="7" s="1"/>
  <c r="L13" i="7"/>
  <c r="L58" i="7"/>
  <c r="M13" i="7"/>
  <c r="T76" i="7"/>
  <c r="U76" i="7" s="1"/>
  <c r="S80" i="7"/>
  <c r="T81" i="7"/>
  <c r="U80" i="7" s="1"/>
  <c r="T74" i="7"/>
  <c r="T73" i="7"/>
  <c r="L80" i="7"/>
  <c r="T59" i="7"/>
  <c r="T54" i="7"/>
  <c r="U54" i="7" s="1"/>
  <c r="T52" i="7"/>
  <c r="T51" i="7"/>
  <c r="T58" i="7"/>
  <c r="M59" i="7"/>
  <c r="M54" i="7"/>
  <c r="N54" i="7" s="1"/>
  <c r="M52" i="7"/>
  <c r="M51" i="7"/>
  <c r="M58" i="7"/>
  <c r="L51" i="7"/>
  <c r="F76" i="7"/>
  <c r="G76" i="7" s="1"/>
  <c r="F80" i="7"/>
  <c r="F81" i="7"/>
  <c r="F74" i="7"/>
  <c r="G73" i="7" s="1"/>
  <c r="G9" i="9"/>
  <c r="G5" i="9"/>
  <c r="G8" i="9"/>
  <c r="C9" i="9"/>
  <c r="G7" i="9"/>
  <c r="C8" i="9"/>
  <c r="D19" i="7"/>
  <c r="E19" i="7" s="1"/>
  <c r="D18" i="7"/>
  <c r="E18" i="7" s="1"/>
  <c r="D17" i="7"/>
  <c r="E17" i="7" s="1"/>
  <c r="D16" i="7"/>
  <c r="E16" i="7" s="1"/>
  <c r="D9" i="7"/>
  <c r="E9" i="7" s="1"/>
  <c r="D14" i="7"/>
  <c r="D13" i="7"/>
  <c r="D6" i="7"/>
  <c r="E6" i="7" s="1"/>
  <c r="C42" i="5"/>
  <c r="D41" i="5" s="1"/>
  <c r="E41" i="5" s="1"/>
  <c r="C64" i="5"/>
  <c r="D57" i="5" s="1"/>
  <c r="BC8" i="6"/>
  <c r="Q20" i="5"/>
  <c r="J64" i="5"/>
  <c r="K60" i="5" s="1"/>
  <c r="L60" i="5" s="1"/>
  <c r="Q64" i="5"/>
  <c r="R61" i="5" s="1"/>
  <c r="S61" i="5" s="1"/>
  <c r="J42" i="5"/>
  <c r="Q42" i="5"/>
  <c r="R38" i="5" s="1"/>
  <c r="S38" i="5" s="1"/>
  <c r="U13" i="7" l="1"/>
  <c r="R19" i="5"/>
  <c r="S19" i="5" s="1"/>
  <c r="Q21" i="5"/>
  <c r="T6" i="5" s="1"/>
  <c r="R16" i="5"/>
  <c r="S16" i="5" s="1"/>
  <c r="R14" i="5"/>
  <c r="F12" i="15"/>
  <c r="H14" i="15"/>
  <c r="D12" i="15"/>
  <c r="F15" i="15"/>
  <c r="F13" i="15"/>
  <c r="F14" i="15"/>
  <c r="D15" i="15"/>
  <c r="D11" i="15"/>
  <c r="H13" i="9"/>
  <c r="K16" i="5"/>
  <c r="L16" i="5" s="1"/>
  <c r="K38" i="5"/>
  <c r="L38" i="5" s="1"/>
  <c r="K31" i="5"/>
  <c r="L31" i="5" s="1"/>
  <c r="N95" i="7"/>
  <c r="U102" i="7"/>
  <c r="U58" i="7"/>
  <c r="U36" i="7"/>
  <c r="N80" i="7"/>
  <c r="F14" i="9"/>
  <c r="D15" i="9"/>
  <c r="D14" i="9"/>
  <c r="D13" i="9"/>
  <c r="D39" i="5"/>
  <c r="E39" i="5" s="1"/>
  <c r="N36" i="7"/>
  <c r="G29" i="7"/>
  <c r="N13" i="7"/>
  <c r="F12" i="9"/>
  <c r="D50" i="5"/>
  <c r="H12" i="9"/>
  <c r="N51" i="7"/>
  <c r="U73" i="7"/>
  <c r="U51" i="7"/>
  <c r="N58" i="7"/>
  <c r="G80" i="7"/>
  <c r="D40" i="5"/>
  <c r="E40" i="5" s="1"/>
  <c r="D62" i="5"/>
  <c r="E62" i="5" s="1"/>
  <c r="D35" i="5"/>
  <c r="D28" i="5"/>
  <c r="D38" i="5"/>
  <c r="E38" i="5" s="1"/>
  <c r="K17" i="5"/>
  <c r="L17" i="5" s="1"/>
  <c r="D29" i="5"/>
  <c r="D36" i="5"/>
  <c r="C43" i="5"/>
  <c r="F35" i="5" s="1"/>
  <c r="D53" i="5"/>
  <c r="E53" i="5" s="1"/>
  <c r="D61" i="5"/>
  <c r="E61" i="5" s="1"/>
  <c r="D60" i="5"/>
  <c r="E60" i="5" s="1"/>
  <c r="D58" i="5"/>
  <c r="E57" i="5" s="1"/>
  <c r="C65" i="5"/>
  <c r="F57" i="5" s="1"/>
  <c r="D31" i="5"/>
  <c r="E31" i="5" s="1"/>
  <c r="D51" i="5"/>
  <c r="D63" i="5"/>
  <c r="E63" i="5" s="1"/>
  <c r="E13" i="7"/>
  <c r="F11" i="9"/>
  <c r="R6" i="5"/>
  <c r="R7" i="5"/>
  <c r="R9" i="5"/>
  <c r="S9" i="5" s="1"/>
  <c r="R13" i="5"/>
  <c r="R18" i="5"/>
  <c r="S18" i="5" s="1"/>
  <c r="R17" i="5"/>
  <c r="S17" i="5" s="1"/>
  <c r="J21" i="5"/>
  <c r="L9" i="5"/>
  <c r="K6" i="5"/>
  <c r="K19" i="5"/>
  <c r="L19" i="5" s="1"/>
  <c r="BC7" i="6"/>
  <c r="BC9" i="6"/>
  <c r="J65" i="5"/>
  <c r="M53" i="5" s="1"/>
  <c r="N53" i="5" s="1"/>
  <c r="K51" i="5"/>
  <c r="K63" i="5"/>
  <c r="L63" i="5" s="1"/>
  <c r="K61" i="5"/>
  <c r="L61" i="5" s="1"/>
  <c r="K50" i="5"/>
  <c r="K53" i="5"/>
  <c r="L53" i="5" s="1"/>
  <c r="K57" i="5"/>
  <c r="K62" i="5"/>
  <c r="L62" i="5" s="1"/>
  <c r="K58" i="5"/>
  <c r="K39" i="5"/>
  <c r="L39" i="5" s="1"/>
  <c r="K28" i="5"/>
  <c r="K29" i="5"/>
  <c r="K35" i="5"/>
  <c r="J43" i="5"/>
  <c r="K36" i="5"/>
  <c r="K40" i="5"/>
  <c r="L40" i="5" s="1"/>
  <c r="K41" i="5"/>
  <c r="L41" i="5" s="1"/>
  <c r="R40" i="5"/>
  <c r="S40" i="5" s="1"/>
  <c r="R39" i="5"/>
  <c r="S39" i="5" s="1"/>
  <c r="R36" i="5"/>
  <c r="Q43" i="5"/>
  <c r="R29" i="5"/>
  <c r="R28" i="5"/>
  <c r="R35" i="5"/>
  <c r="R41" i="5"/>
  <c r="S41" i="5" s="1"/>
  <c r="R31" i="5"/>
  <c r="S31" i="5" s="1"/>
  <c r="K14" i="5"/>
  <c r="K13" i="5"/>
  <c r="K7" i="5"/>
  <c r="K18" i="5"/>
  <c r="L18" i="5" s="1"/>
  <c r="R57" i="5"/>
  <c r="R60" i="5"/>
  <c r="S60" i="5" s="1"/>
  <c r="R53" i="5"/>
  <c r="S53" i="5" s="1"/>
  <c r="Q65" i="5"/>
  <c r="R58" i="5"/>
  <c r="R51" i="5"/>
  <c r="R50" i="5"/>
  <c r="R63" i="5"/>
  <c r="S63" i="5" s="1"/>
  <c r="R62" i="5"/>
  <c r="S62" i="5" s="1"/>
  <c r="D7" i="5"/>
  <c r="E6" i="5" s="1"/>
  <c r="D9" i="5"/>
  <c r="E9" i="5" s="1"/>
  <c r="C21" i="5"/>
  <c r="D19" i="5"/>
  <c r="E19" i="5" s="1"/>
  <c r="D18" i="5"/>
  <c r="E18" i="5" s="1"/>
  <c r="D16" i="5"/>
  <c r="E16" i="5" s="1"/>
  <c r="D17" i="5"/>
  <c r="E17" i="5" s="1"/>
  <c r="D14" i="5"/>
  <c r="D13" i="5"/>
  <c r="H11" i="15" l="1"/>
  <c r="S6" i="5"/>
  <c r="H13" i="15"/>
  <c r="H15" i="15"/>
  <c r="D14" i="15"/>
  <c r="H12" i="15"/>
  <c r="D13" i="15"/>
  <c r="T7" i="5"/>
  <c r="T9" i="5"/>
  <c r="U9" i="5" s="1"/>
  <c r="D12" i="9"/>
  <c r="F50" i="5"/>
  <c r="BA56" i="6"/>
  <c r="F8" i="14"/>
  <c r="M29" i="5"/>
  <c r="M31" i="5"/>
  <c r="N31" i="5" s="1"/>
  <c r="M13" i="5"/>
  <c r="M9" i="5"/>
  <c r="N9" i="5" s="1"/>
  <c r="E35" i="5"/>
  <c r="F58" i="5"/>
  <c r="G57" i="5" s="1"/>
  <c r="E28" i="5"/>
  <c r="H14" i="9"/>
  <c r="S57" i="5"/>
  <c r="F29" i="5"/>
  <c r="E50" i="5"/>
  <c r="F28" i="5"/>
  <c r="T14" i="5"/>
  <c r="F31" i="5"/>
  <c r="G31" i="5" s="1"/>
  <c r="T13" i="5"/>
  <c r="F36" i="5"/>
  <c r="G35" i="5" s="1"/>
  <c r="F53" i="5"/>
  <c r="G53" i="5" s="1"/>
  <c r="F51" i="5"/>
  <c r="F6" i="5"/>
  <c r="F7" i="5"/>
  <c r="AZ24" i="6"/>
  <c r="F7" i="9"/>
  <c r="H11" i="9"/>
  <c r="D11" i="9"/>
  <c r="M14" i="5"/>
  <c r="M58" i="5"/>
  <c r="M6" i="5"/>
  <c r="M7" i="5"/>
  <c r="L6" i="5"/>
  <c r="S35" i="5"/>
  <c r="S13" i="5"/>
  <c r="L13" i="5"/>
  <c r="M51" i="5"/>
  <c r="L28" i="5"/>
  <c r="M35" i="5"/>
  <c r="M50" i="5"/>
  <c r="M57" i="5"/>
  <c r="L50" i="5"/>
  <c r="L57" i="5"/>
  <c r="L35" i="5"/>
  <c r="M28" i="5"/>
  <c r="M36" i="5"/>
  <c r="S50" i="5"/>
  <c r="S28" i="5"/>
  <c r="T36" i="5"/>
  <c r="T29" i="5"/>
  <c r="T35" i="5"/>
  <c r="T28" i="5"/>
  <c r="T31" i="5"/>
  <c r="U31" i="5" s="1"/>
  <c r="T51" i="5"/>
  <c r="T53" i="5"/>
  <c r="U53" i="5" s="1"/>
  <c r="T57" i="5"/>
  <c r="T50" i="5"/>
  <c r="T58" i="5"/>
  <c r="E13" i="5"/>
  <c r="F13" i="5"/>
  <c r="F14" i="5"/>
  <c r="F9" i="5"/>
  <c r="G9" i="5" s="1"/>
  <c r="N28" i="5" l="1"/>
  <c r="G6" i="5"/>
  <c r="G50" i="5"/>
  <c r="D9" i="9" s="1"/>
  <c r="BB24" i="6"/>
  <c r="F7" i="15"/>
  <c r="BB56" i="6"/>
  <c r="F9" i="15"/>
  <c r="BB40" i="6"/>
  <c r="F8" i="15"/>
  <c r="BB8" i="6"/>
  <c r="F5" i="15"/>
  <c r="U6" i="5"/>
  <c r="U13" i="5"/>
  <c r="H8" i="9"/>
  <c r="AZ40" i="6"/>
  <c r="BA24" i="6"/>
  <c r="BA8" i="6"/>
  <c r="F5" i="14"/>
  <c r="BA40" i="6"/>
  <c r="F7" i="14"/>
  <c r="N13" i="5"/>
  <c r="AZ23" i="6"/>
  <c r="D7" i="9"/>
  <c r="F8" i="9"/>
  <c r="AZ41" i="6"/>
  <c r="G28" i="5"/>
  <c r="AZ57" i="6"/>
  <c r="H9" i="9"/>
  <c r="AZ8" i="6"/>
  <c r="F5" i="9"/>
  <c r="AZ25" i="6"/>
  <c r="H7" i="9"/>
  <c r="AZ56" i="6"/>
  <c r="F9" i="9"/>
  <c r="N6" i="5"/>
  <c r="N57" i="5"/>
  <c r="N50" i="5"/>
  <c r="N35" i="5"/>
  <c r="U28" i="5"/>
  <c r="U35" i="5"/>
  <c r="U57" i="5"/>
  <c r="U50" i="5"/>
  <c r="G13" i="5"/>
  <c r="BB39" i="6" l="1"/>
  <c r="D8" i="15"/>
  <c r="AZ55" i="6"/>
  <c r="BB23" i="6"/>
  <c r="D7" i="15"/>
  <c r="BB57" i="6"/>
  <c r="H9" i="15"/>
  <c r="BB25" i="6"/>
  <c r="H7" i="15"/>
  <c r="BB9" i="6"/>
  <c r="H5" i="15"/>
  <c r="BB55" i="6"/>
  <c r="D9" i="15"/>
  <c r="BB41" i="6"/>
  <c r="H8" i="15"/>
  <c r="BB7" i="6"/>
  <c r="D5" i="15"/>
  <c r="D5" i="9"/>
  <c r="D8" i="9"/>
  <c r="BA23" i="6"/>
  <c r="BA55" i="6"/>
  <c r="D8" i="14"/>
  <c r="BA9" i="6"/>
  <c r="H5" i="14"/>
  <c r="BA41" i="6"/>
  <c r="H7" i="14"/>
  <c r="BA39" i="6"/>
  <c r="D7" i="14"/>
  <c r="BA25" i="6"/>
  <c r="BA57" i="6"/>
  <c r="H8" i="14"/>
  <c r="BA7" i="6"/>
  <c r="D5" i="14"/>
  <c r="AZ39" i="6"/>
  <c r="AZ9" i="6"/>
  <c r="H5" i="9"/>
  <c r="AZ7" i="6"/>
</calcChain>
</file>

<file path=xl/sharedStrings.xml><?xml version="1.0" encoding="utf-8"?>
<sst xmlns="http://schemas.openxmlformats.org/spreadsheetml/2006/main" count="1718" uniqueCount="506">
  <si>
    <t>Measures</t>
  </si>
  <si>
    <t>Target 2019/20</t>
  </si>
  <si>
    <t>Increasing Staffing Availability Through Reduced Sickness</t>
  </si>
  <si>
    <t>Improve On The Average Time To Pay Creditors</t>
  </si>
  <si>
    <t>Legal and Assets</t>
  </si>
  <si>
    <t>CR02</t>
  </si>
  <si>
    <t>CR03</t>
  </si>
  <si>
    <t>Major Planning Applications Determined Within 13 Weeks</t>
  </si>
  <si>
    <t>Top Quartile as measured against relevant MHCLG figures</t>
  </si>
  <si>
    <t>CR04</t>
  </si>
  <si>
    <t>Minor Planning Applications Determined Within 8 Weeks</t>
  </si>
  <si>
    <t>CR05</t>
  </si>
  <si>
    <t>Other Planning Applications Determined in 8 Weeks</t>
  </si>
  <si>
    <t>CR06</t>
  </si>
  <si>
    <t>CR07</t>
  </si>
  <si>
    <t>CR08</t>
  </si>
  <si>
    <t>CR09</t>
  </si>
  <si>
    <t>CR10</t>
  </si>
  <si>
    <t>CR11</t>
  </si>
  <si>
    <t>CR12</t>
  </si>
  <si>
    <t>CR13</t>
  </si>
  <si>
    <t>CR14</t>
  </si>
  <si>
    <t>CR15</t>
  </si>
  <si>
    <t>CR16</t>
  </si>
  <si>
    <t>Promote local employment opportunities</t>
  </si>
  <si>
    <t>CR17</t>
  </si>
  <si>
    <t>CR18</t>
  </si>
  <si>
    <t>CR19</t>
  </si>
  <si>
    <t>CR20</t>
  </si>
  <si>
    <t>EHW01</t>
  </si>
  <si>
    <t>EHW02</t>
  </si>
  <si>
    <t>EHW03</t>
  </si>
  <si>
    <t>EHW04</t>
  </si>
  <si>
    <t>Maintain Top Quartile Performance</t>
  </si>
  <si>
    <t>EHW05</t>
  </si>
  <si>
    <t>EHW06</t>
  </si>
  <si>
    <t>EHW07</t>
  </si>
  <si>
    <t>EHW08</t>
  </si>
  <si>
    <t>EHW09</t>
  </si>
  <si>
    <t>EHW10</t>
  </si>
  <si>
    <t>Delivering Better Services to Support Homelessness</t>
  </si>
  <si>
    <t>EHW11</t>
  </si>
  <si>
    <t>Continue to Maximise Utilisation of Self Contained Temporary Accommodation for Homeless Applicants</t>
  </si>
  <si>
    <t>Reduce ‘Key to Key’ Void Turnaround to an average of 6 working days</t>
  </si>
  <si>
    <t>EHW12</t>
  </si>
  <si>
    <t>EHW13</t>
  </si>
  <si>
    <t>EHW14</t>
  </si>
  <si>
    <t>EHW15</t>
  </si>
  <si>
    <t>EHW16</t>
  </si>
  <si>
    <t>EHW17</t>
  </si>
  <si>
    <t>EHW18</t>
  </si>
  <si>
    <t>EHW19</t>
  </si>
  <si>
    <t>EHW20</t>
  </si>
  <si>
    <t>EHW21</t>
  </si>
  <si>
    <t>EHW22</t>
  </si>
  <si>
    <t>EHW23</t>
  </si>
  <si>
    <t>Portfolio</t>
  </si>
  <si>
    <t>Environment</t>
  </si>
  <si>
    <t>Planning</t>
  </si>
  <si>
    <t>Service</t>
  </si>
  <si>
    <t>Sal Khan</t>
  </si>
  <si>
    <t>Andy O'Brien</t>
  </si>
  <si>
    <t>Mark Rizk</t>
  </si>
  <si>
    <t>Community Regeneration</t>
  </si>
  <si>
    <t>Value for Money Council</t>
  </si>
  <si>
    <t>Qtr</t>
  </si>
  <si>
    <t>Q4</t>
  </si>
  <si>
    <t>Q1</t>
  </si>
  <si>
    <t>Q2</t>
  </si>
  <si>
    <t>Q3</t>
  </si>
  <si>
    <t>Team</t>
  </si>
  <si>
    <t>Reporting Officer</t>
  </si>
  <si>
    <t>Linda McDonald</t>
  </si>
  <si>
    <t>Angela Wakefield</t>
  </si>
  <si>
    <t>James Abbott</t>
  </si>
  <si>
    <t>Assets &amp; Estates</t>
  </si>
  <si>
    <t>Michael Hovers</t>
  </si>
  <si>
    <t>Paul Farrer</t>
  </si>
  <si>
    <t>Environmental Health</t>
  </si>
  <si>
    <t>Rachel Liddle</t>
  </si>
  <si>
    <t>Enterprise</t>
  </si>
  <si>
    <t>Thomas Deery</t>
  </si>
  <si>
    <t>Markets</t>
  </si>
  <si>
    <t>Housing Options</t>
  </si>
  <si>
    <t>Brett Atkinson</t>
  </si>
  <si>
    <t>Electoral Services</t>
  </si>
  <si>
    <t>CP order</t>
  </si>
  <si>
    <t>Target Date</t>
  </si>
  <si>
    <t>End of year forecast as at end of Q1
(NUMERICAL INDICATORS ONLY)</t>
  </si>
  <si>
    <t>Quarter 1 On Track? (R/A/G)</t>
  </si>
  <si>
    <t>Comments / Further action (Q1)
(IF APPLICABLE)</t>
  </si>
  <si>
    <t>Corporate Plan Ref Number</t>
  </si>
  <si>
    <t>Update not provided</t>
  </si>
  <si>
    <t>Fully Achieved</t>
  </si>
  <si>
    <t>Numerical Outturn Within 5% Tolerance</t>
  </si>
  <si>
    <t>Numerical Outturn Within 10% Tolerance</t>
  </si>
  <si>
    <t>Target Partially Met</t>
  </si>
  <si>
    <t>Off Target</t>
  </si>
  <si>
    <t>Completed Significantly After Target Deadline</t>
  </si>
  <si>
    <t>Completion Date Within Reasonable Tolerance</t>
  </si>
  <si>
    <t>Deferred</t>
  </si>
  <si>
    <t>Deleted</t>
  </si>
  <si>
    <t>On Track to be Achieved</t>
  </si>
  <si>
    <t>In Danger of Falling Behind Target</t>
  </si>
  <si>
    <t>Completed Behind Schedule</t>
  </si>
  <si>
    <t>Update Not Provided</t>
  </si>
  <si>
    <t>Not Yet Due</t>
  </si>
  <si>
    <t>End of year forecast as at end of Q2
(NUMERICAL INDICATORS ONLY)</t>
  </si>
  <si>
    <t>Quarter 2
 On Track? (R/A/G)</t>
  </si>
  <si>
    <t>Comments / Further action (Q2)
(IF APPLICABLE)</t>
  </si>
  <si>
    <t>End of year forecast as at end of Q3
(NUMERICAL INDICATORS ONLY)</t>
  </si>
  <si>
    <t>Quarter 3 
On Track? (R/A/G)</t>
  </si>
  <si>
    <t>Comments / Further action (Q3)
(IF APPLICABLE)</t>
  </si>
  <si>
    <t>Comments / Further action (Q4)
(IF APPLICABLE)</t>
  </si>
  <si>
    <t>Regeneration &amp; Planning Policy</t>
  </si>
  <si>
    <t>Regulatory &amp; Community Support</t>
  </si>
  <si>
    <t>Environment &amp; Housing</t>
  </si>
  <si>
    <t>Leader</t>
  </si>
  <si>
    <t>ALL TARGETS</t>
  </si>
  <si>
    <t>Status</t>
  </si>
  <si>
    <t>Number of measures</t>
  </si>
  <si>
    <t>% of all indicators</t>
  </si>
  <si>
    <t>Total % of all indicators</t>
  </si>
  <si>
    <t>% of due indicators</t>
  </si>
  <si>
    <t>Total % of due indicators</t>
  </si>
  <si>
    <t>Target Fully Achieved</t>
  </si>
  <si>
    <t>Not yet due to be reported</t>
  </si>
  <si>
    <t>Back to index</t>
  </si>
  <si>
    <t>Totals</t>
  </si>
  <si>
    <t>Due to be Reported</t>
  </si>
  <si>
    <t>VALUE FOR MONEY COUNCIL</t>
  </si>
  <si>
    <t>ENVIRONMENT AND HEALTH &amp; WELL BEING</t>
  </si>
  <si>
    <t>COMMUNITY REGENERATION</t>
  </si>
  <si>
    <t>Charts by Corporate Priority</t>
  </si>
  <si>
    <t>Please note that all charts shown below can be amended to be displayed in alternative styles. Please right click on the relevant chart, select "change chart type" and choose your preferred chart option.</t>
  </si>
  <si>
    <t>OVERALL PERFORMANCE</t>
  </si>
  <si>
    <t>Green</t>
  </si>
  <si>
    <t>Amber</t>
  </si>
  <si>
    <t>Red</t>
  </si>
  <si>
    <t>Environment and Health &amp; Well Being</t>
  </si>
  <si>
    <t>Click here to return to index page</t>
  </si>
  <si>
    <t>Number of Indicators</t>
  </si>
  <si>
    <t>Percentage</t>
  </si>
  <si>
    <t>Overall Performance</t>
  </si>
  <si>
    <t>All due targets</t>
  </si>
  <si>
    <t>Corporate Priority</t>
  </si>
  <si>
    <t>Leisure, Culture &amp; Tourism</t>
  </si>
  <si>
    <t>LEADER</t>
  </si>
  <si>
    <t>ENVIRONMENT &amp; HOUSING</t>
  </si>
  <si>
    <t>LEISURE, CULTURE &amp; TOURISM</t>
  </si>
  <si>
    <t>REGENERATION &amp; PLANNING POLICY</t>
  </si>
  <si>
    <t>REGULATORY &amp; COMMUNITY SUPPORT</t>
  </si>
  <si>
    <t>CP Ref</t>
  </si>
  <si>
    <t>Quarter 1 On track? (R/A/G)</t>
  </si>
  <si>
    <t>Direction of Travel From Q1 to Q2</t>
  </si>
  <si>
    <t>Quarter 2 On track? (R/A/G)</t>
  </si>
  <si>
    <t>Direction of Travel From Q2 to Q3</t>
  </si>
  <si>
    <t>Quarter 3 On track? (R/A/G)</t>
  </si>
  <si>
    <t>Direction of Travel From Q3 to Q4</t>
  </si>
  <si>
    <t>Quarter 4 Achieved? (R/A/G)</t>
  </si>
  <si>
    <t>n/a</t>
  </si>
  <si>
    <t>Ü</t>
  </si>
  <si>
    <t>è</t>
  </si>
  <si>
    <t>Ý</t>
  </si>
  <si>
    <t>Þ</t>
  </si>
  <si>
    <t>ê</t>
  </si>
  <si>
    <t>é</t>
  </si>
  <si>
    <t>Cumulative Annual Outturn 
(NUMERICAL INDICATORS ONLY)</t>
  </si>
  <si>
    <t>End of Year Achieved?
(R/A/G)</t>
  </si>
  <si>
    <t>Simon Humble</t>
  </si>
  <si>
    <t>Proactively Supporting the Boundary Review of East Staffordshire</t>
  </si>
  <si>
    <t>Respond to Boundary Review Consultation in line with LGBCE timetable</t>
  </si>
  <si>
    <t>Prepare for Polling Place Review following completion of Boundary Review</t>
  </si>
  <si>
    <t>March 2021</t>
  </si>
  <si>
    <t xml:space="preserve">Commission a condition survey of the Council’s industrial units at Centrum 100 Business Park </t>
  </si>
  <si>
    <t>September 2020</t>
  </si>
  <si>
    <t>Carry out works to 8 of the Council’s commercial properties, as identified in the condition survey</t>
  </si>
  <si>
    <t>Increase Capacity at Stapenhill Cemetery</t>
  </si>
  <si>
    <t>Commence preparatory works for the expansion of Stapenhill Cemetery.</t>
  </si>
  <si>
    <t>December 2020</t>
  </si>
  <si>
    <t>Market Hall Development Initiatives</t>
  </si>
  <si>
    <t xml:space="preserve">Implement the outcome of the Market Hall future options review </t>
  </si>
  <si>
    <t>Market Development Initiatives</t>
  </si>
  <si>
    <t>Continue to benchmark Market Hall performance through APSE membership</t>
  </si>
  <si>
    <t>Supporting Neighbourhood Plans</t>
  </si>
  <si>
    <t>Rolleston Neighbourhood Plan Made</t>
  </si>
  <si>
    <t>Date TBC</t>
  </si>
  <si>
    <t>New and Refreshed Planning Policies</t>
  </si>
  <si>
    <t>Finalise and adopt Brewery Building Conversion Design Guidance SPD</t>
  </si>
  <si>
    <t>October 2020</t>
  </si>
  <si>
    <t>Publish Revised Statement of Community Involvement</t>
  </si>
  <si>
    <t xml:space="preserve">Produce report and approach regarding Brownfield Register Part 2  </t>
  </si>
  <si>
    <t xml:space="preserve">Revise and adopt Car parking SPD </t>
  </si>
  <si>
    <t>Improve Burton town centre through significant environmental regeneration</t>
  </si>
  <si>
    <t>Practical completion of the Station Street works via Amey</t>
  </si>
  <si>
    <t>CR21</t>
  </si>
  <si>
    <t xml:space="preserve">Improve Burton town centre through significant environmental regeneration </t>
  </si>
  <si>
    <t>Deliver phase 1 of the Washlands Enhancement Project, fully utilising the GBSLEP Local Growth Fund monies</t>
  </si>
  <si>
    <t>CR22</t>
  </si>
  <si>
    <t>Work towards achieving transformation regeneration for Burton upon Trent of up to £25m through the Towns Fund</t>
  </si>
  <si>
    <t>Working with the Town Deal Board, develop a Town Investment Plan for Burton and create a business case for funding</t>
  </si>
  <si>
    <t>CR23</t>
  </si>
  <si>
    <t>Support the delivery of affordable housing on brownfield land through the utilisation of S106 commuted sums</t>
  </si>
  <si>
    <t>Review the progress of existing S106 commuted sums and identify new projects for potential funding</t>
  </si>
  <si>
    <t>CR24</t>
  </si>
  <si>
    <t>Identify a vision for the future regeneration of Uttoxeter</t>
  </si>
  <si>
    <t>Member approval of the final Uttoxeter Masterplan</t>
  </si>
  <si>
    <t>CR25</t>
  </si>
  <si>
    <t>Working with the Worklessness Action Group and local MP, support the delivery of three job fairs</t>
  </si>
  <si>
    <t>CR26</t>
  </si>
  <si>
    <t>Continue to support local businesses to grow and innovate</t>
  </si>
  <si>
    <t>Create a grant fund to support small businesses and deliver throughout the year</t>
  </si>
  <si>
    <t>CR27</t>
  </si>
  <si>
    <t>Provide direct support to 20 businesses through the Growth Hub Advisor contract</t>
  </si>
  <si>
    <t>CR28</t>
  </si>
  <si>
    <t>Continue to work effectively with regeneration partners</t>
  </si>
  <si>
    <t>Continue to work with strategic tourism partners, such as the National Forest, the Campaign to Reopen the Ivanhoe Line and the TTTV, on the regeneration of the borough</t>
  </si>
  <si>
    <t>Promote, monitor and report on the Burton and East Staffordshire Partnership, produce two activity reports during the year</t>
  </si>
  <si>
    <t>(Sep 20 / Mar 21)</t>
  </si>
  <si>
    <t xml:space="preserve">Evaluate and build on the existing MHCLG/ESBC projects to target entrenched rough sleepers with two activity reports during the year
Prepare and submit new applications to MHCLG as and when appropriate during the year </t>
  </si>
  <si>
    <t>(Sept 2020 / Mar 2021)</t>
  </si>
  <si>
    <t>Proactively reducing the number of empty homes in the borough</t>
  </si>
  <si>
    <t>Produce annual contract performance report</t>
  </si>
  <si>
    <t>Average time from appointment to initial decision for homeless applicants of 3 days</t>
  </si>
  <si>
    <t xml:space="preserve">Improving our Housing Strategy Initiatives </t>
  </si>
  <si>
    <t>Refreshed Housing Strategy</t>
  </si>
  <si>
    <t>Improving our Housing Strategy Initiatives</t>
  </si>
  <si>
    <t>Report opportunities for improving Housing Register Service</t>
  </si>
  <si>
    <t>Maintain Top Quartile Performance For Street Cleansing - Litter</t>
  </si>
  <si>
    <t>Maintain Top Quartile Performance For Street Cleansing - Detritus</t>
  </si>
  <si>
    <t>Maintain Top Quartile Performance For Street Cleansing - Graffiti</t>
  </si>
  <si>
    <t>Maintain Top Quartile Performance For Street Cleansing – Fly-Posting</t>
  </si>
  <si>
    <t xml:space="preserve">Maintain Top Quartile Performance On Recycling </t>
  </si>
  <si>
    <r>
      <t xml:space="preserve">Household Waste Recycled and Composted:
</t>
    </r>
    <r>
      <rPr>
        <b/>
        <i/>
        <sz val="12"/>
        <color theme="1"/>
        <rFont val="Arial"/>
        <family val="2"/>
      </rPr>
      <t>Maintain Top Quartile Performance</t>
    </r>
  </si>
  <si>
    <t xml:space="preserve">Maintain Top Quartile Performance On Waste Reduction </t>
  </si>
  <si>
    <r>
      <t xml:space="preserve">Residual Household Waste Per Household: 
</t>
    </r>
    <r>
      <rPr>
        <b/>
        <i/>
        <sz val="12"/>
        <color theme="1"/>
        <rFont val="Arial"/>
        <family val="2"/>
      </rPr>
      <t>Maintain Top Quartile Performance</t>
    </r>
  </si>
  <si>
    <t xml:space="preserve">Open Spaces Initiatives </t>
  </si>
  <si>
    <t>Develop a Borough wide parks development plan</t>
  </si>
  <si>
    <t>Achieve 2 in bloom gold awards and support Uttoxeter in the 2020 National In bloom awards</t>
  </si>
  <si>
    <t>Achieve 1 Green Flag award</t>
  </si>
  <si>
    <t>Open Spaces Initiatives</t>
  </si>
  <si>
    <t>Increase the marks awarded to the 9 parks  in  the “It’s Your Neighbourhood” Parks category by an average of 10%</t>
  </si>
  <si>
    <t>Develop Tourism within the Borough</t>
  </si>
  <si>
    <t>Develop a tactical approach and plan for tourism in East Staffordshire</t>
  </si>
  <si>
    <t>Compliance Inspections in support of Public Protection</t>
  </si>
  <si>
    <t>Undertake two high profile initiatives aimed at monitoring compliance and ensuring public protection</t>
  </si>
  <si>
    <t>Community &amp; Civil Enforcement Initiatives</t>
  </si>
  <si>
    <t xml:space="preserve">Undertake 8 focused initiatives (including fly tipping) across the Borough and deliver at least 6 education programs in local schools. </t>
  </si>
  <si>
    <t>Development of the Selective Licensing Scheme</t>
  </si>
  <si>
    <t>Selective Licensing Designation Approved</t>
  </si>
  <si>
    <t>Selective Licensing Third Year Review Complete</t>
  </si>
  <si>
    <t>November 2020</t>
  </si>
  <si>
    <t>Partnership working with Trading Standards Regarding Tenant Fees</t>
  </si>
  <si>
    <t>Undertake a Targeted Initiative to Investigate and Enforce Compliance with Tenant Fees Legislation</t>
  </si>
  <si>
    <t>EHW24</t>
  </si>
  <si>
    <t>Disabled Facilities Grant Review</t>
  </si>
  <si>
    <t>Complete Annual Review of Disabled Facilities Grant Service</t>
  </si>
  <si>
    <t>EHW25</t>
  </si>
  <si>
    <t>Climate Change &amp; Air Quality Policy</t>
  </si>
  <si>
    <t>Consider the declaration of a Climate Emergency and implement and monitor a Climate Change action plan-including an annual update</t>
  </si>
  <si>
    <t>EHW26</t>
  </si>
  <si>
    <t>Multi-agency Initiatives to Combat Modern Slavery</t>
  </si>
  <si>
    <t>HR &amp; Payroll</t>
  </si>
  <si>
    <t>Communities, Open Spaces &amp; Facilities</t>
  </si>
  <si>
    <t>Civil Enforcement</t>
  </si>
  <si>
    <t>Nicola Gilligan</t>
  </si>
  <si>
    <t>Carol Flannery</t>
  </si>
  <si>
    <t>L19</t>
  </si>
  <si>
    <t>L20</t>
  </si>
  <si>
    <t>L21</t>
  </si>
  <si>
    <t>L22</t>
  </si>
  <si>
    <t>L23</t>
  </si>
  <si>
    <t>L24</t>
  </si>
  <si>
    <t>LCT10</t>
  </si>
  <si>
    <t>LCT11</t>
  </si>
  <si>
    <t>LCT12</t>
  </si>
  <si>
    <t>LCT13</t>
  </si>
  <si>
    <t>RPP08</t>
  </si>
  <si>
    <t>RPP09</t>
  </si>
  <si>
    <t>RPP10</t>
  </si>
  <si>
    <t>RPP11</t>
  </si>
  <si>
    <t>RPP12</t>
  </si>
  <si>
    <t>RPP13</t>
  </si>
  <si>
    <t>RPP14</t>
  </si>
  <si>
    <t>RPP15</t>
  </si>
  <si>
    <t xml:space="preserve">RPP16 </t>
  </si>
  <si>
    <t>RPP17</t>
  </si>
  <si>
    <t>RPP18</t>
  </si>
  <si>
    <t>RPP19</t>
  </si>
  <si>
    <t>RPP20</t>
  </si>
  <si>
    <t>RPP21</t>
  </si>
  <si>
    <t>RPP22</t>
  </si>
  <si>
    <t>RRP23</t>
  </si>
  <si>
    <t>RPP24</t>
  </si>
  <si>
    <t>EH14</t>
  </si>
  <si>
    <t>EH15</t>
  </si>
  <si>
    <t>EH16</t>
  </si>
  <si>
    <t>EH17</t>
  </si>
  <si>
    <t>EH18</t>
  </si>
  <si>
    <t>EH19</t>
  </si>
  <si>
    <t>EH20</t>
  </si>
  <si>
    <t>EH21</t>
  </si>
  <si>
    <t>EH22</t>
  </si>
  <si>
    <t>EH23</t>
  </si>
  <si>
    <t>EH24</t>
  </si>
  <si>
    <t>EH25</t>
  </si>
  <si>
    <t>EH26</t>
  </si>
  <si>
    <t>LCT14</t>
  </si>
  <si>
    <t>LCT15</t>
  </si>
  <si>
    <t>LCT16</t>
  </si>
  <si>
    <t>LCT17</t>
  </si>
  <si>
    <t>LCT18</t>
  </si>
  <si>
    <t>RCS04</t>
  </si>
  <si>
    <t>RCS05</t>
  </si>
  <si>
    <t>RCS06</t>
  </si>
  <si>
    <t>RCS07</t>
  </si>
  <si>
    <t>RCS08</t>
  </si>
  <si>
    <t>RCS09</t>
  </si>
  <si>
    <t>RCS10</t>
  </si>
  <si>
    <t>RCS11</t>
  </si>
  <si>
    <t>Quarter 1 
(April - June 2020)</t>
  </si>
  <si>
    <t>QUARTER 1: April - June 2020</t>
  </si>
  <si>
    <t>Quarter 2 
(July - September 2020)</t>
  </si>
  <si>
    <t>Year to date
(April - Sept 2020)
(NUMERICAL INDICATORS ONLY)</t>
  </si>
  <si>
    <t>QUARTER 2: July - September 2020</t>
  </si>
  <si>
    <t>Quarter 3
(October - December 2020)</t>
  </si>
  <si>
    <t>QUARTER 3: October - December 2020</t>
  </si>
  <si>
    <t>Year to date
(April - Dec 2020)
(NUMERICAL INDICATORS ONLY)</t>
  </si>
  <si>
    <t>Quarter 4
(January - March 2021)</t>
  </si>
  <si>
    <t>QUARTER 4: January - March 2021</t>
  </si>
  <si>
    <t>QUARTER ONE (April - June 2020)</t>
  </si>
  <si>
    <t>QUARTER TWO (July - Sept 2020)</t>
  </si>
  <si>
    <t>QUARTER THREE (Oct - Dec 2020)</t>
  </si>
  <si>
    <t>QUARTER FOUR (Jan - Mar 2021)</t>
  </si>
  <si>
    <t>*</t>
  </si>
  <si>
    <t>Environment and Health &amp; Wellbeing</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</si>
  <si>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</si>
  <si>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</si>
  <si>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</si>
  <si>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</si>
  <si>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</si>
  <si>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</si>
  <si>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</si>
  <si>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</si>
  <si>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</si>
  <si>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</si>
  <si>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</si>
  <si>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</si>
  <si>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</si>
  <si>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</si>
  <si>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</si>
  <si>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</si>
  <si>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</si>
  <si>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</si>
  <si>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</si>
  <si>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</si>
  <si>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</si>
  <si>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</si>
  <si>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</si>
  <si>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</si>
  <si>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</si>
  <si>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</si>
  <si>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</si>
  <si>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</si>
  <si>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</si>
  <si>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</si>
  <si>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</si>
  <si>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</si>
  <si>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</si>
  <si>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</si>
  <si>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</si>
  <si>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</si>
  <si>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</si>
  <si>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</si>
  <si>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</si>
  <si>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</si>
  <si>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</si>
  <si>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</si>
  <si>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</si>
  <si>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</si>
  <si>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</si>
  <si>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</si>
  <si>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</si>
  <si>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</si>
  <si>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</si>
  <si>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</si>
  <si>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</si>
  <si>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</si>
  <si>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</si>
  <si>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The Works process started in late March 2020 and was able to continue throughout the lockdown period as the works were categorised as essential. 
The works process is currently on programme and on target for practical completion to be achieved by the end of October 2020.</t>
  </si>
  <si>
    <t>Cushman and Wakefield were appointed in late March 2020 as consultants to carry out an assessment of the success of the original Uttoxeter Masterplan from 2003 along with the creation a new version.
Cushman and Wakefield have already completed the assessment of the original masterplan and are now working on the development of the baseline study and stakeholder engagement process.</t>
  </si>
  <si>
    <t>On track - draft document have been considered by CMT and LDL.</t>
  </si>
  <si>
    <t>On track - officers preparing documents to be considered in due course by CMT, LDL and Cabinet</t>
  </si>
  <si>
    <t>Not yet due - surveys run April - July</t>
  </si>
  <si>
    <t>9 days</t>
  </si>
  <si>
    <t>10 days</t>
  </si>
  <si>
    <t>On track to be completed</t>
  </si>
  <si>
    <t>1 case of non compliance is currently being investigated in partnership with Staffordshire County Council</t>
  </si>
  <si>
    <t>The report for a Climate Change Emergency Declaration and supporting action plan has been completed and is being taken to the groups in July for approval in August.</t>
  </si>
  <si>
    <t>Initiatives currently being taken to investigate Covid-19 compliance in businesses that are starting to reopen</t>
  </si>
  <si>
    <t xml:space="preserve">Planned initiatives have not yet taken place. This is due to school closures and the CCEO's have been involved in Covid-19 related tasks, shielding or WFH. </t>
  </si>
  <si>
    <t xml:space="preserve">Alternative options being looked into such as other community groups i.e. scouts, brownies, cadets. Those contacted are functioning remotely. </t>
  </si>
  <si>
    <t xml:space="preserve">Consultants have been asked to update their revised quote from November 2019. Revised quote has been received and stage 1 investigation works have been ordered. </t>
  </si>
  <si>
    <t>The funding profile for the Washlands has been reshaped, meaning that there is no longer a requirement for £1m to be spend before March 2021. This will enable the single phased delivery of the project and so phase 1 will now comprise the remaining design and development work, such as the planning application, permitting, and appointment of contractors.</t>
  </si>
  <si>
    <t>A Town Investment Plan is being developed, following the publication of Government guidance in June 2020. This is intended to be submitted in October 2020.</t>
  </si>
  <si>
    <t>The first job fair of the year was planned for June 2020 and this was unfortunately cancelled as a result of COVID-19. It is not yet determined whether 3 can still be achieved in the year using alternative methods (such as virtual).</t>
  </si>
  <si>
    <t>Businesses are being supported by advice from the Growth Hub Advisor contract, however the nature of this advice has notably changed to reflect COVID-19. An exact number of businesses supported has not yet been issued, but it is believed to be proportionate to the quarter.</t>
  </si>
  <si>
    <t>Work continues with these organisations. The Brook Hollows project is being taken forwards with the TTTV and now in partnership with the EA. The Ivanhoe Line project is progressing well, however members of that group were affected by Shielding requirements.</t>
  </si>
  <si>
    <t>5 days</t>
  </si>
  <si>
    <t>0.21 days</t>
  </si>
  <si>
    <t>2.5 days</t>
  </si>
  <si>
    <t>46.28% - estimated</t>
  </si>
  <si>
    <t>The LGBCE has resumed the review of East Staffordshire, following a pause during the Covid-19 lockdown. 
The consultation on the LGBCE's proposed boundaries will run until September 7th 2020 &amp; ESBC will respond from a electoral management perspective regarding the suggested names for the proposed new warded parishes.</t>
  </si>
  <si>
    <t>Planning is in the preliminary stages in line with the LGBCE timetable and their initial recommendations published on 30 June 2020. LGBCE’s final recommendations are due to be published 1 December 2020.</t>
  </si>
  <si>
    <t>8 Applications all within time = 100%</t>
  </si>
  <si>
    <t>63 Applications of which 60 in time = 95%</t>
  </si>
  <si>
    <t>124 Applications all within time = 100%</t>
  </si>
  <si>
    <t>Within top quartile based on CLG latest quarter reported.</t>
  </si>
  <si>
    <t>This work is well underway, and early analysis indicates that the contract has delivered a strong set of results.</t>
  </si>
  <si>
    <t>The Housing Options Team made 63 initial decisions this quarter, with an average time to decision of 0.75 days.</t>
  </si>
  <si>
    <t>1 day</t>
  </si>
  <si>
    <t>The lay out and structure of the document has been drafted, with a move toward the look and feel of the current Homelessness Strategy.</t>
  </si>
  <si>
    <t xml:space="preserve">The projects that are funded by the MHCLG's 'Rough Sleeping Initiative' have been effective in supporting individuals to exit from the 'Everyone In' campaign with settled solutions. There is an initial proposal for an additional project, although the MHCLG's prospectus to secure the funding has not yet been released. </t>
  </si>
  <si>
    <t>There was only 1 'Key to Key' occasion during this quarter; this is because households in B&amp;B were prioritised to be moved directly into settled accommodation to avoid the number of contacts. This 1 move took 2 working days.</t>
  </si>
  <si>
    <t>Previously identified as potentially impacted by CV19</t>
  </si>
  <si>
    <t>In May 2020 the government announced the Ivanhoe line would be 1 of 10 campaigns to received support from the 'restoring your railways fund'</t>
  </si>
  <si>
    <t>The Partnership has been instrumental in responding to the lockdown and associated 'Everyone In' campaign. A virtual meeting to debrief and consider how we can consolidate the gains that have been made is taking place in July.</t>
  </si>
  <si>
    <t>A streamlined digital application system has been undergoing rigorous testing and is due to launch to the public next month.</t>
  </si>
  <si>
    <t>144.65kg - estimated. Collection tonnages are higher than normal for Q1 due to the impact of the pandemic. This may effect the outturn figure.</t>
  </si>
  <si>
    <t>Draft document to be shared with the Deputy Leader early in Quarter 2</t>
  </si>
  <si>
    <r>
      <t xml:space="preserve">Short Term Sickness Days Average: </t>
    </r>
    <r>
      <rPr>
        <b/>
        <sz val="12"/>
        <rFont val="Arial"/>
        <family val="2"/>
      </rPr>
      <t>2.98 days</t>
    </r>
  </si>
  <si>
    <t>Average Time To Pay Creditors: 
10 days</t>
  </si>
  <si>
    <t xml:space="preserve">Deferred until later within this financial year, as this target is linked to the developing Stronger Towns work. Target to be revisited in October 2020. </t>
  </si>
  <si>
    <t xml:space="preserve">Hold at least 7 commercial events in the Market Hall/Market Place </t>
  </si>
  <si>
    <t>Whilst there has been an impact on opportunities to hold commercial events in and around the Market Hall during quarter 1, opportunities do exist to hold events in the Market Place moving forward.</t>
  </si>
  <si>
    <t>Rolleston Neighbourhood Plan referendum delayed due to COVID-19.
Target deferred to the next Corporate Plan year, as all elections have been postponed for 2020/21</t>
  </si>
  <si>
    <t>Target to be deferred to the next Corporate Plan year, as these awards  have been postponed by the organiser until 2021/22</t>
  </si>
  <si>
    <t xml:space="preserve">Target to be deferred to the next Corporate Plan year, as there is currently no indication that the necessary Government guidance will be received this year. </t>
  </si>
  <si>
    <t>August 2020</t>
  </si>
  <si>
    <t>Carry out Covid-19 compliance checks across the Borough and report progress on a quarterly basis</t>
  </si>
  <si>
    <t>Q1 2019/20 (last year) 0.69 days</t>
  </si>
  <si>
    <t>Q1 2019/20 (last year) = 10 days</t>
  </si>
  <si>
    <t xml:space="preserve">Focussed covid compliance checks are being undertaken in licensed premises along with targeted initiatives to businesses within Uxbridge Street, Waterloo Street and Horninglow Road. Business packs have been distributed along with letters advising of additional restrictions that shops should put in place to reduce customer numbers and ensure customers wear face coverings. </t>
  </si>
  <si>
    <t>Quarter One (2020/21)</t>
  </si>
  <si>
    <t>Quarter Two (2020/21)</t>
  </si>
  <si>
    <t>Quarter Three (2020/21)</t>
  </si>
  <si>
    <t>End of Year 2020/21</t>
  </si>
  <si>
    <t>Target 2020/21</t>
  </si>
  <si>
    <t>We have joined APSE</t>
  </si>
  <si>
    <t>The LGBCE's final recommendations are due to be published 1st December 2020</t>
  </si>
  <si>
    <t>N/A</t>
  </si>
  <si>
    <t>Target deferred as part of Q1 Review due to ongoing coronavirus situation</t>
  </si>
  <si>
    <t>Naomi Perry</t>
  </si>
  <si>
    <t>Not yet due</t>
  </si>
  <si>
    <t>The work on Station Street has continued on programme and remains on target for practical completion to be achieved by the end of October 2020.</t>
  </si>
  <si>
    <t>The preparation for the Polling Place Review is ongoing and will be delivered by the target date.</t>
  </si>
  <si>
    <t>0% April - July</t>
  </si>
  <si>
    <t xml:space="preserve">An application to the MHCLG's NSAP Fund was submitted in August 2020. The application had two parts, with the first part having been successful and the second part yet to be determined. An activity report reviewing the rough sleeping projects was considered at CMT &amp; LDL in September 2020.  </t>
  </si>
  <si>
    <t>Following internal consultation, a draft Housing Strategy is now out to public consultation.</t>
  </si>
  <si>
    <t>Grafton have been refining the list of empty homes to be considered for further enforcement in the forthcoming Cabinet report. An additional 111 properties that have remained empty for 2 years have been contacted with a stage 1 letter.</t>
  </si>
  <si>
    <t>47% - estimated</t>
  </si>
  <si>
    <t>138.86kg - estimated</t>
  </si>
  <si>
    <t>47.5% - estimated</t>
  </si>
  <si>
    <t>276kg - estimated</t>
  </si>
  <si>
    <t>41% - estimated</t>
  </si>
  <si>
    <t>560kg - estimated</t>
  </si>
  <si>
    <t>0.54 days</t>
  </si>
  <si>
    <t>0.72 days</t>
  </si>
  <si>
    <t>2.37 days</t>
  </si>
  <si>
    <t>Uncertainty regarding COVID19 restrictions has seen few enquires for the use of the market hall as an events venue. Ongoing restrictions are likely to place further pressure on the achievement of his target</t>
  </si>
  <si>
    <t>Market Hall data has been supplied for APSE for analysis and benchmarking comparison</t>
  </si>
  <si>
    <t>Plan to be approved by Cabinet in October</t>
  </si>
  <si>
    <t>Tier 1 report received and passed to the Environment Agency for assessment</t>
  </si>
  <si>
    <t xml:space="preserve">There were 5 'Key to Key' occasions during this quarter. The average across the 5 moves is 5.2 days, with one move increasing the average at 12 days due to the need to replace white goods. </t>
  </si>
  <si>
    <t>4.7 days</t>
  </si>
  <si>
    <t>The Housing Options Team made 65 initial decisions this quarter, with an average time of 0.0 days.</t>
  </si>
  <si>
    <t>0.35 days</t>
  </si>
  <si>
    <t>0.5 days</t>
  </si>
  <si>
    <t>Report completed for CMT</t>
  </si>
  <si>
    <t>Ongoing partnership work with Staffordshire County Council and the Police for Covid enforcement and compliance in high risk establishments</t>
  </si>
  <si>
    <t>CMT report currently being drafted</t>
  </si>
  <si>
    <t>Report completed and agreed in August 2020</t>
  </si>
  <si>
    <t>Survey commissioned 28th August 2020</t>
  </si>
  <si>
    <t>A report will be considered by Cabinet at its October 2020 meeting.</t>
  </si>
  <si>
    <t>Job fairs are currently being delivered in a different way with targeted supported and 'virtual' job fairs through social media. As such, the work is not taking place in the same way, but is hopefully having the same impact.</t>
  </si>
  <si>
    <t>Members have recently been provided with a  brief overview of how a scheme could operate and invited to provide comments, feedback and ideas. Whilst this is still being developed, it is imperative that any funding scheme complements national support rather than duplicates it and focuses on growth.</t>
  </si>
  <si>
    <t>Work continues with these organisations, with partnerships continuing to develop and grow.</t>
  </si>
  <si>
    <t>Focussed compliance checks in high risk premises such as takeaways, licensed premises and warehouses</t>
  </si>
  <si>
    <t xml:space="preserve">SPD has gone to LDL and the groups - to be adopted via EDR in October. </t>
  </si>
  <si>
    <t xml:space="preserve">Consultation draft has been undertaken and final version being prepared for November CMT. </t>
  </si>
  <si>
    <t>Report prepared for October CMT and LDL</t>
  </si>
  <si>
    <t>7 Applications all within time = 100%</t>
  </si>
  <si>
    <t>49 Applications of which 45 in time = 92%</t>
  </si>
  <si>
    <t>142 Applications of which 135 in time = 95%</t>
  </si>
  <si>
    <t>Year to date figures are exceeding % MHCLG top quartile</t>
  </si>
  <si>
    <t>2 Virtual Job Fairs</t>
  </si>
  <si>
    <t>The consultants have undertaken a baseline review of Uttoxeter to identify the current functions of the town, its strengths and weaknesses, underlying threats to its future, identification of potential opportunities.
Key local (community, business and political) stakeholders have been engaged and a public consultation process has also been completed.
The consultants will review all aspects of the baseline work and responses from the consultation processes to move forward with the design options. These will be presented to the economic growth project group, before being finalised and presented at Full Council.</t>
  </si>
  <si>
    <t xml:space="preserve">Following a successful bid to the MHCLG's NSAP Fund for interim accommodation, the Partnership has been instrumental in providing a joined up approach to recipients of the intervention. An activity report reviewing the East Staffs Homeless Partnership was considered at CMT &amp; LDL in September 2020. </t>
  </si>
  <si>
    <t xml:space="preserve">Online applications to join the Housing Register launched on 22 September, and early indications are that this project has been a success. Analysis of the data and consideration of the improvement to the customer journey to take place ahead of a report due in the next quarter. </t>
  </si>
  <si>
    <t>Draft strategy for targeting tenants and landlords to check for compliance</t>
  </si>
  <si>
    <t>As per previous update, Phase 1 is now about completing the preparatory work for the implementation of the project. As such, during Q2, consultants (Black &amp; Veatch) have been appointed and are currently working on the ground investigations, planning application(s), and specification for contractors.</t>
  </si>
  <si>
    <t>105 on time out of 112 = 93.75%</t>
  </si>
  <si>
    <t>259 out of 266 = 97.37%</t>
  </si>
  <si>
    <t>Target deferred as part of Q1 Review due to  coronavirus situation.</t>
  </si>
  <si>
    <t xml:space="preserve">Government feedback in relation to Stronger Towns Fund not expected until March/April 2021 due to ongoing impact of Covid-19. </t>
  </si>
  <si>
    <t>Two initiatives have been completed during September. The first in Anglesey and the second in Shobnall. A further two are organised for October, one in Horninglow and one in Eton. Due to COVID 19 and the challenges faced, including Covid Marshal activity, these have not &amp; will not include schools at this stage.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</si>
</sst>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8" formatCode="&quot;£&quot;#,##0.00;[Red]\-&quot;£&quot;#,##0.00"/>
    <numFmt numFmtId="164" formatCode="mmm\ yyyy"/>
  </numFmts>
  <fonts count="59">
    <font>
      <sz val="11"/>
      <color theme="1"/>
      <name val="Calibri"/>
      <family val="2"/>
      <scheme val="minor"/>
    </font>
    <font>
      <sz val="11"/>
      <color theme="0"/>
      <name val="Calibri"/>
      <family val="2"/>
      <scheme val="minor"/>
    </font>
    <font>
      <b/>
      <sz val="12"/>
      <color theme="1"/>
      <name val="Arial"/>
      <family val="2"/>
    </font>
    <font>
      <b/>
      <sz val="12"/>
      <color rgb="FF000000"/>
      <name val="Arial"/>
      <family val="2"/>
    </font>
    <font>
      <b/>
      <sz val="12"/>
      <color theme="0"/>
      <name val="Arial"/>
      <family val="2"/>
    </font>
    <font>
      <b/>
      <sz val="12"/>
      <name val="Arial"/>
      <family val="2"/>
    </font>
    <font>
      <sz val="12"/>
      <color theme="1"/>
      <name val="Calibri"/>
      <family val="2"/>
      <scheme val="minor"/>
    </font>
    <font>
      <sz val="11"/>
      <name val="Calibri"/>
      <family val="2"/>
      <scheme val="minor"/>
    </font>
    <font>
      <sz val="12"/>
      <name val="Arial"/>
      <family val="2"/>
    </font>
    <font>
      <sz val="12"/>
      <color rgb="FF000000"/>
      <name val="Arial"/>
      <family val="2"/>
    </font>
    <font>
      <sz val="12"/>
      <color theme="1"/>
      <name val="Arial"/>
      <family val="2"/>
    </font>
    <font>
      <i/>
      <sz val="12"/>
      <color rgb="FFFF0000"/>
      <name val="Arial"/>
      <family val="2"/>
    </font>
    <font>
      <b/>
      <sz val="16"/>
      <color theme="0"/>
      <name val="Arial"/>
      <family val="2"/>
    </font>
    <font>
      <sz val="11"/>
      <color theme="0"/>
      <name val="Arial"/>
      <family val="2"/>
    </font>
    <font>
      <sz val="11"/>
      <name val="Arial"/>
      <family val="2"/>
    </font>
    <font>
      <sz val="11"/>
      <color theme="1"/>
      <name val="Arial"/>
      <family val="2"/>
    </font>
    <font>
      <b/>
      <sz val="11"/>
      <color theme="1"/>
      <name val="Arial"/>
      <family val="2"/>
    </font>
    <font>
      <b/>
      <sz val="14"/>
      <color theme="1"/>
      <name val="Arial"/>
      <family val="2"/>
    </font>
    <font>
      <b/>
      <sz val="14"/>
      <color theme="0"/>
      <name val="Arial"/>
      <family val="2"/>
    </font>
    <font>
      <u/>
      <sz val="11"/>
      <color theme="10"/>
      <name val="Calibri"/>
      <family val="2"/>
    </font>
    <font>
      <b/>
      <i/>
      <sz val="12"/>
      <color theme="1"/>
      <name val="Arial"/>
      <family val="2"/>
    </font>
    <font>
      <b/>
      <u/>
      <sz val="28"/>
      <color theme="0"/>
      <name val="Arial"/>
      <family val="2"/>
    </font>
    <font>
      <b/>
      <sz val="18"/>
      <name val="Arial"/>
      <family val="2"/>
    </font>
    <font>
      <u/>
      <sz val="11"/>
      <color theme="0"/>
      <name val="Calibri"/>
      <family val="2"/>
    </font>
    <font>
      <b/>
      <sz val="11"/>
      <color theme="0"/>
      <name val="Arial"/>
      <family val="2"/>
    </font>
    <font>
      <b/>
      <i/>
      <sz val="11"/>
      <color theme="0"/>
      <name val="Arial"/>
      <family val="2"/>
    </font>
    <font>
      <b/>
      <u/>
      <sz val="22"/>
      <name val="Arial"/>
      <family val="2"/>
    </font>
    <font>
      <b/>
      <u/>
      <sz val="11"/>
      <name val="Arial"/>
      <family val="2"/>
    </font>
    <font>
      <b/>
      <sz val="11"/>
      <name val="Arial"/>
      <family val="2"/>
    </font>
    <font>
      <b/>
      <i/>
      <sz val="11"/>
      <name val="Arial"/>
      <family val="2"/>
    </font>
    <font>
      <u/>
      <sz val="14"/>
      <color theme="10"/>
      <name val="Arial"/>
      <family val="2"/>
    </font>
    <font>
      <b/>
      <sz val="20"/>
      <color rgb="FFFFFFFF"/>
      <name val="Arial"/>
      <family val="2"/>
    </font>
    <font>
      <b/>
      <sz val="20"/>
      <color theme="1"/>
      <name val="Arial"/>
      <family val="2"/>
    </font>
    <font>
      <b/>
      <sz val="16"/>
      <name val="Arial"/>
      <family val="2"/>
    </font>
    <font>
      <b/>
      <sz val="14"/>
      <name val="Arial"/>
      <family val="2"/>
    </font>
    <font>
      <sz val="16"/>
      <name val="Arial"/>
      <family val="2"/>
    </font>
    <font>
      <b/>
      <u/>
      <sz val="14"/>
      <color rgb="FF0066FF"/>
      <name val="Calibri"/>
      <family val="2"/>
    </font>
    <font>
      <sz val="11"/>
      <color rgb="FF0066FF"/>
      <name val="Calibri"/>
      <family val="2"/>
      <scheme val="minor"/>
    </font>
    <font>
      <b/>
      <shadow/>
      <sz val="16"/>
      <color rgb="FFFFFFFF"/>
      <name val="Arial"/>
      <family val="2"/>
    </font>
    <font>
      <sz val="10"/>
      <name val="Arial"/>
      <family val="2"/>
    </font>
    <font>
      <sz val="16"/>
      <color theme="1"/>
      <name val="Calibri"/>
      <family val="2"/>
      <scheme val="minor"/>
    </font>
    <font>
      <b/>
      <sz val="18"/>
      <color rgb="FF000000"/>
      <name val="Arial"/>
      <family val="2"/>
    </font>
    <font>
      <b/>
      <sz val="48"/>
      <color rgb="FF000000"/>
      <name val="Arial"/>
      <family val="2"/>
    </font>
    <font>
      <sz val="72"/>
      <name val="Wingdings"/>
      <charset val="2"/>
    </font>
    <font>
      <b/>
      <sz val="48"/>
      <color rgb="FF000000"/>
      <name val="ZapfDingbats"/>
      <family val="5"/>
      <charset val="2"/>
    </font>
    <font>
      <sz val="11"/>
      <color theme="1"/>
      <name val="Wingdings"/>
      <charset val="2"/>
    </font>
    <font>
      <sz val="72"/>
      <color theme="1"/>
      <name val="Wingdings"/>
      <charset val="2"/>
    </font>
    <font>
      <b/>
      <sz val="48"/>
      <name val="Arial"/>
      <family val="2"/>
    </font>
    <font>
      <sz val="14"/>
      <name val="Wingdings"/>
      <charset val="2"/>
    </font>
    <font>
      <sz val="14"/>
      <color theme="1"/>
      <name val="Calibri"/>
      <family val="2"/>
      <scheme val="minor"/>
    </font>
    <font>
      <b/>
      <sz val="18"/>
      <color theme="0"/>
      <name val="Arial"/>
      <family val="2"/>
    </font>
    <font>
      <b/>
      <sz val="16"/>
      <color rgb="FF000000"/>
      <name val="Arial"/>
      <family val="2"/>
    </font>
    <font>
      <b/>
      <sz val="16"/>
      <color theme="1"/>
      <name val="Arial"/>
      <family val="2"/>
    </font>
    <font>
      <i/>
      <sz val="12"/>
      <name val="Arial"/>
      <family val="2"/>
    </font>
    <font>
      <i/>
      <sz val="12"/>
      <color theme="1"/>
      <name val="Arial"/>
      <family val="2"/>
    </font>
    <font>
      <b/>
      <i/>
      <sz val="48"/>
      <color theme="4"/>
      <name val="Arial"/>
      <family val="2"/>
    </font>
    <font>
      <b/>
      <sz val="12"/>
      <color theme="4"/>
      <name val="Arial"/>
      <family val="2"/>
    </font>
    <font>
      <b/>
      <i/>
      <sz val="12"/>
      <name val="Arial"/>
      <family val="2"/>
    </font>
    <font>
      <i/>
      <sz val="12"/>
      <color rgb="FF000000"/>
      <name val="Arial"/>
      <family val="2"/>
    </font>
  </fonts>
  <fills count="24">
    <fill>
      <patternFill patternType="none"/>
    </fill>
    <fill>
      <patternFill patternType="gray125"/>
    </fill>
    <fill>
      <patternFill patternType="solid">
        <fgColor theme="3"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6" tint="-0.499984740745262"/>
        <bgColor indexed="64"/>
      </patternFill>
    </fill>
    <fill>
      <patternFill patternType="solid">
        <fgColor rgb="FF002060"/>
        <bgColor indexed="64"/>
      </patternFill>
    </fill>
    <fill>
      <patternFill patternType="solid">
        <fgColor theme="0"/>
        <bgColor indexed="64"/>
      </patternFill>
    </fill>
    <fill>
      <patternFill patternType="solid">
        <fgColor theme="9" tint="-0.499984740745262"/>
        <bgColor indexed="64"/>
      </patternFill>
    </fill>
    <fill>
      <patternFill patternType="solid">
        <fgColor theme="0" tint="-0.14999847407452621"/>
        <bgColor indexed="64"/>
      </patternFill>
    </fill>
    <fill>
      <patternFill patternType="solid">
        <fgColor rgb="FFFFC000"/>
        <bgColor indexed="64"/>
      </patternFill>
    </fill>
    <fill>
      <patternFill patternType="solid">
        <fgColor rgb="FFCC0000"/>
        <bgColor indexed="64"/>
      </patternFill>
    </fill>
    <fill>
      <patternFill patternType="solid">
        <fgColor rgb="FF339933"/>
        <bgColor indexed="64"/>
      </patternFill>
    </fill>
    <fill>
      <patternFill patternType="solid">
        <fgColor theme="7"/>
        <bgColor indexed="64"/>
      </patternFill>
    </fill>
    <fill>
      <patternFill patternType="solid">
        <fgColor theme="0" tint="-0.499984740745262"/>
        <bgColor indexed="64"/>
      </patternFill>
    </fill>
    <fill>
      <patternFill patternType="solid">
        <fgColor theme="3" tint="0.59999389629810485"/>
        <bgColor indexed="64"/>
      </patternFill>
    </fill>
    <fill>
      <patternFill patternType="solid">
        <fgColor rgb="FF00863D"/>
        <bgColor indexed="64"/>
      </patternFill>
    </fill>
    <fill>
      <patternFill patternType="solid">
        <fgColor rgb="FF009900"/>
        <bgColor indexed="64"/>
      </patternFill>
    </fill>
    <fill>
      <patternFill patternType="solid">
        <fgColor rgb="FFD9FFD9"/>
        <bgColor indexed="64"/>
      </patternFill>
    </fill>
    <fill>
      <patternFill patternType="solid">
        <fgColor rgb="FFEFEFFF"/>
        <bgColor indexed="64"/>
      </patternFill>
    </fill>
    <fill>
      <patternFill patternType="solid">
        <fgColor theme="0" tint="-4.9989318521683403E-2"/>
        <bgColor indexed="64"/>
      </patternFill>
    </fill>
    <fill>
      <patternFill patternType="solid">
        <fgColor rgb="FFDBE5F1"/>
        <bgColor indexed="64"/>
      </patternFill>
    </fill>
    <fill>
      <patternFill patternType="solid">
        <fgColor theme="2" tint="-9.9978637043366805E-2"/>
        <bgColor indexed="64"/>
      </patternFill>
    </fill>
    <fill>
      <patternFill patternType="solid">
        <fgColor rgb="FF003366"/>
        <bgColor indexed="64"/>
      </patternFill>
    </fill>
  </fills>
  <borders count="71">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left>
      <right style="thin">
        <color theme="0"/>
      </right>
      <top style="thin">
        <color theme="0"/>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theme="6"/>
      </left>
      <right style="thin">
        <color theme="6"/>
      </right>
      <top style="thin">
        <color theme="6"/>
      </top>
      <bottom style="thin">
        <color theme="6"/>
      </bottom>
      <diagonal/>
    </border>
    <border>
      <left style="thin">
        <color theme="6"/>
      </left>
      <right style="thin">
        <color theme="6"/>
      </right>
      <top style="thin">
        <color theme="6"/>
      </top>
      <bottom style="thin">
        <color indexed="64"/>
      </bottom>
      <diagonal/>
    </border>
    <border>
      <left style="thin">
        <color theme="6"/>
      </left>
      <right style="thin">
        <color theme="6"/>
      </right>
      <top style="thin">
        <color indexed="64"/>
      </top>
      <bottom style="thin">
        <color indexed="64"/>
      </bottom>
      <diagonal/>
    </border>
    <border>
      <left style="thin">
        <color theme="6"/>
      </left>
      <right style="thin">
        <color theme="6"/>
      </right>
      <top style="thin">
        <color indexed="64"/>
      </top>
      <bottom style="thin">
        <color theme="6"/>
      </bottom>
      <diagonal/>
    </border>
    <border>
      <left/>
      <right style="thin">
        <color indexed="64"/>
      </right>
      <top style="thin">
        <color indexed="64"/>
      </top>
      <bottom/>
      <diagonal/>
    </border>
    <border>
      <left style="thin">
        <color theme="6"/>
      </left>
      <right style="thin">
        <color theme="6"/>
      </right>
      <top style="thin">
        <color theme="6"/>
      </top>
      <bottom/>
      <diagonal/>
    </border>
    <border>
      <left style="thin">
        <color theme="6"/>
      </left>
      <right/>
      <top style="thin">
        <color theme="6"/>
      </top>
      <bottom style="thin">
        <color theme="6"/>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rgb="FFFFFFFF"/>
      </left>
      <right style="thick">
        <color rgb="FF00863D"/>
      </right>
      <top style="thick">
        <color rgb="FFFFFFFF"/>
      </top>
      <bottom/>
      <diagonal/>
    </border>
    <border>
      <left style="thick">
        <color rgb="FF00863D"/>
      </left>
      <right/>
      <top style="thick">
        <color rgb="FF00863D"/>
      </top>
      <bottom style="thick">
        <color rgb="FF00863D"/>
      </bottom>
      <diagonal/>
    </border>
    <border>
      <left/>
      <right style="thick">
        <color rgb="FF00863D"/>
      </right>
      <top style="thick">
        <color rgb="FF00863D"/>
      </top>
      <bottom style="thick">
        <color rgb="FF00863D"/>
      </bottom>
      <diagonal/>
    </border>
    <border>
      <left style="thick">
        <color rgb="FF00863D"/>
      </left>
      <right/>
      <top style="thick">
        <color rgb="FFFFC000"/>
      </top>
      <bottom style="thick">
        <color rgb="FFFFC000"/>
      </bottom>
      <diagonal/>
    </border>
    <border>
      <left/>
      <right/>
      <top style="thick">
        <color rgb="FFFFC000"/>
      </top>
      <bottom style="thick">
        <color rgb="FFFFC000"/>
      </bottom>
      <diagonal/>
    </border>
    <border>
      <left style="thick">
        <color rgb="FFFFFFFF"/>
      </left>
      <right style="thick">
        <color rgb="FF00863D"/>
      </right>
      <top/>
      <bottom style="thick">
        <color rgb="FFFFFFFF"/>
      </bottom>
      <diagonal/>
    </border>
    <border>
      <left style="thick">
        <color rgb="FF00863D"/>
      </left>
      <right style="thick">
        <color rgb="FF00863D"/>
      </right>
      <top style="thick">
        <color rgb="FF00863D"/>
      </top>
      <bottom style="thick">
        <color rgb="FF00863D"/>
      </bottom>
      <diagonal/>
    </border>
    <border>
      <left/>
      <right style="thick">
        <color rgb="FFFFC000"/>
      </right>
      <top style="thick">
        <color rgb="FFFFC000"/>
      </top>
      <bottom style="thick">
        <color rgb="FFFFC000"/>
      </bottom>
      <diagonal/>
    </border>
    <border>
      <left style="thick">
        <color rgb="FFFFC000"/>
      </left>
      <right/>
      <top style="thick">
        <color rgb="FFFFC000"/>
      </top>
      <bottom style="thick">
        <color rgb="FFFFC000"/>
      </bottom>
      <diagonal/>
    </border>
    <border>
      <left style="thick">
        <color rgb="FFFFFFFF"/>
      </left>
      <right/>
      <top/>
      <bottom/>
      <diagonal/>
    </border>
    <border>
      <left/>
      <right style="thick">
        <color rgb="FFFFFFFF"/>
      </right>
      <top/>
      <bottom/>
      <diagonal/>
    </border>
    <border>
      <left style="thick">
        <color rgb="FFFFFFFF"/>
      </left>
      <right/>
      <top/>
      <bottom style="thick">
        <color rgb="FFFFFFFF"/>
      </bottom>
      <diagonal/>
    </border>
    <border>
      <left style="thick">
        <color rgb="FFFFC000"/>
      </left>
      <right style="thick">
        <color rgb="FFFFC000"/>
      </right>
      <top style="thick">
        <color rgb="FFFFC000"/>
      </top>
      <bottom style="thick">
        <color rgb="FFFFC000"/>
      </bottom>
      <diagonal/>
    </border>
    <border>
      <left style="thick">
        <color rgb="FFFFFFFF"/>
      </left>
      <right style="thick">
        <color rgb="FFFFFFFF"/>
      </right>
      <top/>
      <bottom style="thick">
        <color rgb="FFFFFFFF"/>
      </bottom>
      <diagonal/>
    </border>
    <border>
      <left style="thick">
        <color rgb="FFCC0000"/>
      </left>
      <right style="thick">
        <color rgb="FFCC0000"/>
      </right>
      <top style="thick">
        <color rgb="FFCC0000"/>
      </top>
      <bottom style="thick">
        <color rgb="FFCC0000"/>
      </bottom>
      <diagonal/>
    </border>
    <border>
      <left style="thick">
        <color rgb="FFC00000"/>
      </left>
      <right style="thick">
        <color rgb="FFC00000"/>
      </right>
      <top style="thick">
        <color rgb="FFC00000"/>
      </top>
      <bottom style="thick">
        <color rgb="FFC0000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style="thin">
        <color theme="0" tint="-0.499984740745262"/>
      </right>
      <top style="thin">
        <color indexed="64"/>
      </top>
      <bottom style="thin">
        <color theme="0" tint="-0.499984740745262"/>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ck">
        <color rgb="FFFFFFFF"/>
      </right>
      <top/>
      <bottom style="thick">
        <color rgb="FFFFFFFF"/>
      </bottom>
      <diagonal/>
    </border>
    <border>
      <left/>
      <right/>
      <top/>
      <bottom style="thin">
        <color indexed="64"/>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ck">
        <color theme="0" tint="-0.14993743705557422"/>
      </right>
      <top style="thin">
        <color theme="0" tint="-0.14996795556505021"/>
      </top>
      <bottom style="thin">
        <color theme="0" tint="-0.14996795556505021"/>
      </bottom>
      <diagonal/>
    </border>
    <border>
      <left style="thin">
        <color theme="6"/>
      </left>
      <right style="thin">
        <color theme="6"/>
      </right>
      <top/>
      <bottom/>
      <diagonal/>
    </border>
    <border>
      <left style="thin">
        <color theme="6"/>
      </left>
      <right style="thin">
        <color theme="6"/>
      </right>
      <top/>
      <bottom style="thin">
        <color theme="6"/>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14990691854609822"/>
      </left>
      <right style="thin">
        <color theme="0" tint="-0.14990691854609822"/>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theme="0" tint="-0.14990691854609822"/>
      </left>
      <right style="thin">
        <color theme="0" tint="-0.1498764000366222"/>
      </right>
      <top style="thin">
        <color theme="0" tint="-0.14996795556505021"/>
      </top>
      <bottom style="thin">
        <color theme="0" tint="-0.14996795556505021"/>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style="thin">
        <color rgb="FFABABAB"/>
      </left>
      <right/>
      <top style="thin">
        <color indexed="65"/>
      </top>
      <bottom/>
      <diagonal/>
    </border>
    <border>
      <left style="thin">
        <color indexed="65"/>
      </left>
      <right/>
      <top style="thin">
        <color indexed="65"/>
      </top>
      <bottom/>
      <diagonal/>
    </border>
    <border>
      <left style="thin">
        <color indexed="65"/>
      </left>
      <right style="thin">
        <color rgb="FFABABAB"/>
      </right>
      <top style="thin">
        <color indexed="65"/>
      </top>
      <bottom/>
      <diagonal/>
    </border>
    <border>
      <left style="thin">
        <color rgb="FFABABAB"/>
      </left>
      <right/>
      <top style="thin">
        <color indexed="65"/>
      </top>
      <bottom style="thin">
        <color rgb="FFABABAB"/>
      </bottom>
      <diagonal/>
    </border>
    <border>
      <left style="thin">
        <color indexed="65"/>
      </left>
      <right/>
      <top style="thin">
        <color indexed="65"/>
      </top>
      <bottom style="thin">
        <color rgb="FFABABAB"/>
      </bottom>
      <diagonal/>
    </border>
    <border>
      <left style="thin">
        <color indexed="65"/>
      </left>
      <right style="thin">
        <color rgb="FFABABAB"/>
      </right>
      <top style="thin">
        <color indexed="65"/>
      </top>
      <bottom style="thin">
        <color rgb="FFABABAB"/>
      </bottom>
      <diagonal/>
    </border>
    <border>
      <left style="medium">
        <color theme="0"/>
      </left>
      <right style="medium">
        <color theme="0"/>
      </right>
      <top style="medium">
        <color theme="0"/>
      </top>
      <bottom style="medium">
        <color theme="0"/>
      </bottom>
      <diagonal/>
    </border>
  </borders>
  <cellStyleXfs count="3">
    <xf numFmtId="0" fontId="0" fillId="0" borderId="0"/>
    <xf numFmtId="0" fontId="19" fillId="0" borderId="0" applyNumberFormat="0" applyFill="0" applyBorder="0" applyAlignment="0" applyProtection="0">
      <alignment vertical="top"/>
      <protection locked="0"/>
    </xf>
    <xf numFmtId="0" fontId="39" fillId="0" borderId="0"/>
  </cellStyleXfs>
  <cellXfs count="388">
    <xf numFmtId="0" fontId="0" fillId="0" borderId="0" xfId="0"/>
    <xf numFmtId="0" fontId="8" fillId="7" borderId="0" xfId="0" applyFont="1" applyFill="1" applyAlignment="1" applyProtection="1">
      <alignment horizontal="left" vertical="top"/>
    </xf>
    <xf numFmtId="0" fontId="7" fillId="7" borderId="0" xfId="0" applyFont="1" applyFill="1" applyAlignment="1" applyProtection="1">
      <alignment horizontal="left" wrapText="1"/>
    </xf>
    <xf numFmtId="0" fontId="1" fillId="7" borderId="0" xfId="0" applyFont="1" applyFill="1" applyAlignment="1" applyProtection="1">
      <alignment horizontal="left" wrapText="1"/>
    </xf>
    <xf numFmtId="0" fontId="8" fillId="7" borderId="0" xfId="0" applyFont="1" applyFill="1" applyAlignment="1" applyProtection="1">
      <alignment wrapText="1"/>
    </xf>
    <xf numFmtId="0" fontId="8" fillId="7" borderId="0" xfId="0" applyFont="1" applyFill="1" applyAlignment="1" applyProtection="1"/>
    <xf numFmtId="1" fontId="8" fillId="7" borderId="0" xfId="0" applyNumberFormat="1" applyFont="1" applyFill="1" applyAlignment="1" applyProtection="1">
      <alignment vertical="center"/>
    </xf>
    <xf numFmtId="0" fontId="12" fillId="6" borderId="0" xfId="0" applyFont="1" applyFill="1" applyBorder="1" applyAlignment="1">
      <alignment vertical="center" wrapText="1"/>
    </xf>
    <xf numFmtId="0" fontId="10" fillId="7" borderId="0" xfId="0" applyFont="1" applyFill="1" applyAlignment="1" applyProtection="1">
      <alignment horizontal="center" vertical="center"/>
    </xf>
    <xf numFmtId="10" fontId="19" fillId="7" borderId="0" xfId="1" applyNumberFormat="1" applyFill="1" applyBorder="1" applyAlignment="1" applyProtection="1">
      <alignment horizontal="center" vertical="center"/>
    </xf>
    <xf numFmtId="0" fontId="0" fillId="0" borderId="0" xfId="0" applyAlignment="1">
      <alignment vertical="center"/>
    </xf>
    <xf numFmtId="0" fontId="26" fillId="15" borderId="0" xfId="0" applyFont="1" applyFill="1"/>
    <xf numFmtId="0" fontId="21" fillId="15" borderId="0" xfId="0" applyFont="1" applyFill="1"/>
    <xf numFmtId="9" fontId="21" fillId="15" borderId="0" xfId="0" applyNumberFormat="1" applyFont="1" applyFill="1"/>
    <xf numFmtId="0" fontId="23" fillId="15" borderId="0" xfId="1" applyFont="1" applyFill="1" applyBorder="1" applyAlignment="1" applyProtection="1">
      <alignment horizontal="left"/>
    </xf>
    <xf numFmtId="0" fontId="1" fillId="15" borderId="0" xfId="0" applyFont="1" applyFill="1"/>
    <xf numFmtId="0" fontId="13" fillId="15" borderId="0" xfId="0" applyFont="1" applyFill="1"/>
    <xf numFmtId="0" fontId="23" fillId="15" borderId="0" xfId="1" applyFont="1" applyFill="1" applyBorder="1" applyAlignment="1" applyProtection="1">
      <alignment horizontal="center"/>
    </xf>
    <xf numFmtId="9" fontId="1" fillId="15" borderId="0" xfId="0" applyNumberFormat="1" applyFont="1" applyFill="1"/>
    <xf numFmtId="9" fontId="13" fillId="15" borderId="0" xfId="0" applyNumberFormat="1" applyFont="1" applyFill="1"/>
    <xf numFmtId="10" fontId="13" fillId="15" borderId="0" xfId="0" applyNumberFormat="1" applyFont="1" applyFill="1" applyBorder="1" applyAlignment="1">
      <alignment horizontal="center" vertical="center"/>
    </xf>
    <xf numFmtId="0" fontId="25" fillId="15" borderId="0" xfId="0" applyFont="1" applyFill="1" applyBorder="1"/>
    <xf numFmtId="0" fontId="24" fillId="15" borderId="0" xfId="0" applyFont="1" applyFill="1"/>
    <xf numFmtId="0" fontId="27" fillId="15" borderId="0" xfId="0" applyFont="1" applyFill="1"/>
    <xf numFmtId="9" fontId="14" fillId="15" borderId="0" xfId="0" applyNumberFormat="1" applyFont="1" applyFill="1"/>
    <xf numFmtId="0" fontId="14" fillId="15" borderId="0" xfId="0" applyFont="1" applyFill="1" applyBorder="1"/>
    <xf numFmtId="9" fontId="28" fillId="15" borderId="6" xfId="0" applyNumberFormat="1" applyFont="1" applyFill="1" applyBorder="1" applyAlignment="1">
      <alignment horizontal="center"/>
    </xf>
    <xf numFmtId="0" fontId="28" fillId="15" borderId="6" xfId="0" applyFont="1" applyFill="1" applyBorder="1"/>
    <xf numFmtId="10" fontId="14" fillId="15" borderId="6" xfId="0" applyNumberFormat="1" applyFont="1" applyFill="1" applyBorder="1" applyAlignment="1">
      <alignment horizontal="center" vertical="center"/>
    </xf>
    <xf numFmtId="9" fontId="28" fillId="15" borderId="0" xfId="0" applyNumberFormat="1" applyFont="1" applyFill="1" applyBorder="1" applyAlignment="1">
      <alignment horizontal="center"/>
    </xf>
    <xf numFmtId="0" fontId="29" fillId="15" borderId="0" xfId="0" applyFont="1" applyFill="1" applyBorder="1"/>
    <xf numFmtId="9" fontId="14" fillId="15" borderId="0" xfId="0" applyNumberFormat="1" applyFont="1" applyFill="1" applyBorder="1" applyAlignment="1">
      <alignment horizontal="center" vertical="center"/>
    </xf>
    <xf numFmtId="9" fontId="14" fillId="15" borderId="0" xfId="0" applyNumberFormat="1" applyFont="1" applyFill="1" applyBorder="1"/>
    <xf numFmtId="0" fontId="14" fillId="15" borderId="0" xfId="0" applyFont="1" applyFill="1"/>
    <xf numFmtId="9" fontId="28" fillId="15" borderId="0" xfId="0" applyNumberFormat="1" applyFont="1" applyFill="1"/>
    <xf numFmtId="0" fontId="28" fillId="15" borderId="0" xfId="0" applyFont="1" applyFill="1" applyBorder="1"/>
    <xf numFmtId="9" fontId="19" fillId="7" borderId="0" xfId="1" applyNumberFormat="1" applyFill="1" applyBorder="1" applyAlignment="1" applyProtection="1">
      <alignment horizontal="center" vertical="center"/>
    </xf>
    <xf numFmtId="0" fontId="0" fillId="7" borderId="0" xfId="0" applyFill="1" applyAlignment="1">
      <alignment vertical="center"/>
    </xf>
    <xf numFmtId="0" fontId="30" fillId="7" borderId="0" xfId="1" applyFont="1" applyFill="1" applyBorder="1" applyAlignment="1" applyProtection="1">
      <alignment horizontal="center" vertical="center"/>
    </xf>
    <xf numFmtId="9" fontId="0" fillId="7" borderId="0" xfId="0" applyNumberFormat="1" applyFill="1" applyAlignment="1">
      <alignment vertical="center"/>
    </xf>
    <xf numFmtId="0" fontId="33" fillId="7" borderId="33" xfId="0" applyFont="1" applyFill="1" applyBorder="1" applyAlignment="1">
      <alignment horizontal="center" vertical="center" wrapText="1"/>
    </xf>
    <xf numFmtId="9" fontId="33" fillId="7" borderId="33" xfId="0" applyNumberFormat="1" applyFont="1" applyFill="1" applyBorder="1" applyAlignment="1">
      <alignment horizontal="center" vertical="center" wrapText="1"/>
    </xf>
    <xf numFmtId="0" fontId="33" fillId="7" borderId="34" xfId="0" applyFont="1" applyFill="1" applyBorder="1" applyAlignment="1">
      <alignment horizontal="center" vertical="center" wrapText="1"/>
    </xf>
    <xf numFmtId="10" fontId="33" fillId="7" borderId="35" xfId="0" applyNumberFormat="1" applyFont="1" applyFill="1" applyBorder="1" applyAlignment="1">
      <alignment horizontal="center" vertical="center" wrapText="1"/>
    </xf>
    <xf numFmtId="0" fontId="1" fillId="7" borderId="0" xfId="0" applyFont="1" applyFill="1" applyAlignment="1">
      <alignment vertical="center"/>
    </xf>
    <xf numFmtId="0" fontId="12" fillId="6" borderId="36" xfId="0" applyFont="1" applyFill="1" applyBorder="1" applyAlignment="1">
      <alignment vertical="center" wrapText="1"/>
    </xf>
    <xf numFmtId="9" fontId="12" fillId="6" borderId="0" xfId="0" applyNumberFormat="1" applyFont="1" applyFill="1" applyBorder="1" applyAlignment="1">
      <alignment vertical="center" wrapText="1"/>
    </xf>
    <xf numFmtId="0" fontId="12" fillId="6" borderId="37" xfId="0" applyFont="1" applyFill="1" applyBorder="1" applyAlignment="1">
      <alignment vertical="center" wrapText="1"/>
    </xf>
    <xf numFmtId="0" fontId="1" fillId="0" borderId="0" xfId="0" applyFont="1" applyAlignment="1">
      <alignment vertical="center"/>
    </xf>
    <xf numFmtId="0" fontId="7" fillId="7" borderId="0" xfId="0" applyFont="1" applyFill="1" applyAlignment="1">
      <alignment vertical="center"/>
    </xf>
    <xf numFmtId="0" fontId="34" fillId="7" borderId="38" xfId="0" applyFont="1" applyFill="1" applyBorder="1" applyAlignment="1">
      <alignment horizontal="right" vertical="center" wrapText="1"/>
    </xf>
    <xf numFmtId="0" fontId="35" fillId="7" borderId="33" xfId="0" applyFont="1" applyFill="1" applyBorder="1" applyAlignment="1">
      <alignment horizontal="center" vertical="center" wrapText="1"/>
    </xf>
    <xf numFmtId="10" fontId="33" fillId="7" borderId="33" xfId="0" applyNumberFormat="1" applyFont="1" applyFill="1" applyBorder="1" applyAlignment="1">
      <alignment horizontal="center" vertical="center" wrapText="1"/>
    </xf>
    <xf numFmtId="0" fontId="35" fillId="7" borderId="34" xfId="0" applyFont="1" applyFill="1" applyBorder="1" applyAlignment="1">
      <alignment horizontal="center" vertical="center" wrapText="1"/>
    </xf>
    <xf numFmtId="0" fontId="7" fillId="0" borderId="0" xfId="0" applyFont="1" applyAlignment="1">
      <alignment vertical="center"/>
    </xf>
    <xf numFmtId="0" fontId="12" fillId="6" borderId="36" xfId="0" applyFont="1" applyFill="1" applyBorder="1" applyAlignment="1">
      <alignment horizontal="left" vertical="center" wrapText="1"/>
    </xf>
    <xf numFmtId="0" fontId="33" fillId="6" borderId="0" xfId="0" applyFont="1" applyFill="1" applyBorder="1" applyAlignment="1">
      <alignment vertical="center" wrapText="1"/>
    </xf>
    <xf numFmtId="10" fontId="33" fillId="6" borderId="0" xfId="0" applyNumberFormat="1" applyFont="1" applyFill="1" applyBorder="1" applyAlignment="1">
      <alignment vertical="center" wrapText="1"/>
    </xf>
    <xf numFmtId="10" fontId="33" fillId="6" borderId="37" xfId="0" applyNumberFormat="1" applyFont="1" applyFill="1" applyBorder="1" applyAlignment="1">
      <alignment vertical="center" wrapText="1"/>
    </xf>
    <xf numFmtId="1" fontId="35" fillId="7" borderId="39" xfId="0" applyNumberFormat="1" applyFont="1" applyFill="1" applyBorder="1" applyAlignment="1">
      <alignment horizontal="center" vertical="center" wrapText="1"/>
    </xf>
    <xf numFmtId="9" fontId="0" fillId="0" borderId="0" xfId="0" applyNumberFormat="1" applyAlignment="1">
      <alignment vertical="center"/>
    </xf>
    <xf numFmtId="0" fontId="33" fillId="7" borderId="41" xfId="0" applyFont="1" applyFill="1" applyBorder="1" applyAlignment="1">
      <alignment horizontal="center" vertical="center" wrapText="1"/>
    </xf>
    <xf numFmtId="10" fontId="33" fillId="7" borderId="41" xfId="0" applyNumberFormat="1" applyFont="1" applyFill="1" applyBorder="1" applyAlignment="1">
      <alignment horizontal="center" vertical="center" wrapText="1"/>
    </xf>
    <xf numFmtId="0" fontId="35" fillId="7" borderId="42" xfId="0" applyFont="1" applyFill="1" applyBorder="1" applyAlignment="1">
      <alignment horizontal="center" vertical="center" wrapText="1"/>
    </xf>
    <xf numFmtId="10" fontId="33" fillId="7" borderId="42" xfId="0" applyNumberFormat="1" applyFont="1" applyFill="1" applyBorder="1" applyAlignment="1">
      <alignment horizontal="center" vertical="center" wrapText="1"/>
    </xf>
    <xf numFmtId="0" fontId="10" fillId="7" borderId="0" xfId="0" applyFont="1" applyFill="1" applyBorder="1" applyAlignment="1" applyProtection="1">
      <alignment horizontal="center" vertical="center"/>
    </xf>
    <xf numFmtId="0" fontId="34" fillId="0" borderId="40" xfId="0" applyFont="1" applyFill="1" applyBorder="1" applyAlignment="1">
      <alignment horizontal="right" vertical="center" wrapText="1"/>
    </xf>
    <xf numFmtId="0" fontId="35" fillId="0" borderId="33" xfId="0" applyFont="1" applyFill="1" applyBorder="1" applyAlignment="1">
      <alignment horizontal="center" vertical="center" wrapText="1"/>
    </xf>
    <xf numFmtId="10" fontId="33" fillId="0" borderId="33" xfId="0" applyNumberFormat="1" applyFont="1" applyFill="1" applyBorder="1" applyAlignment="1">
      <alignment horizontal="center" vertical="center" wrapText="1"/>
    </xf>
    <xf numFmtId="1" fontId="35" fillId="0" borderId="39" xfId="0" applyNumberFormat="1" applyFont="1" applyFill="1" applyBorder="1" applyAlignment="1">
      <alignment horizontal="center" vertical="center" wrapText="1"/>
    </xf>
    <xf numFmtId="10" fontId="33" fillId="0" borderId="35" xfId="0" applyNumberFormat="1" applyFont="1" applyFill="1" applyBorder="1" applyAlignment="1">
      <alignment horizontal="center" vertical="center" wrapText="1"/>
    </xf>
    <xf numFmtId="0" fontId="35" fillId="0" borderId="42" xfId="0" applyFont="1" applyFill="1" applyBorder="1" applyAlignment="1">
      <alignment horizontal="center" vertical="center" wrapText="1"/>
    </xf>
    <xf numFmtId="10" fontId="33" fillId="0" borderId="42" xfId="0" applyNumberFormat="1" applyFont="1" applyFill="1" applyBorder="1" applyAlignment="1">
      <alignment horizontal="center" vertical="center" wrapText="1"/>
    </xf>
    <xf numFmtId="0" fontId="35" fillId="0" borderId="39" xfId="0" applyFont="1" applyFill="1" applyBorder="1" applyAlignment="1">
      <alignment horizontal="center" vertical="center" wrapText="1"/>
    </xf>
    <xf numFmtId="0" fontId="36" fillId="0" borderId="0" xfId="1" applyFont="1" applyFill="1" applyBorder="1" applyAlignment="1" applyProtection="1">
      <alignment horizontal="left"/>
    </xf>
    <xf numFmtId="0" fontId="37" fillId="7" borderId="0" xfId="0" applyFont="1" applyFill="1" applyProtection="1"/>
    <xf numFmtId="0" fontId="37" fillId="7" borderId="0" xfId="0" applyFont="1" applyFill="1" applyAlignment="1" applyProtection="1">
      <alignment horizontal="left" vertical="top" wrapText="1"/>
    </xf>
    <xf numFmtId="0" fontId="40" fillId="7" borderId="0" xfId="0" applyFont="1" applyFill="1" applyProtection="1"/>
    <xf numFmtId="0" fontId="40" fillId="0" borderId="0" xfId="0" applyFont="1" applyProtection="1"/>
    <xf numFmtId="0" fontId="10" fillId="7" borderId="0" xfId="0" applyFont="1" applyFill="1" applyBorder="1" applyAlignment="1" applyProtection="1">
      <alignment horizontal="center" vertical="center" wrapText="1"/>
    </xf>
    <xf numFmtId="1" fontId="4" fillId="16" borderId="6" xfId="0" applyNumberFormat="1" applyFont="1" applyFill="1" applyBorder="1" applyAlignment="1" applyProtection="1">
      <alignment horizontal="center" vertical="center" wrapText="1"/>
    </xf>
    <xf numFmtId="0" fontId="42" fillId="7" borderId="6" xfId="0" applyFont="1" applyFill="1" applyBorder="1" applyAlignment="1" applyProtection="1">
      <alignment horizontal="center" vertical="center" wrapText="1"/>
    </xf>
    <xf numFmtId="0" fontId="43" fillId="7" borderId="6" xfId="0" applyFont="1" applyFill="1" applyBorder="1" applyAlignment="1" applyProtection="1">
      <alignment horizontal="center" vertical="center"/>
    </xf>
    <xf numFmtId="0" fontId="0" fillId="7" borderId="0" xfId="0" applyFill="1" applyProtection="1"/>
    <xf numFmtId="0" fontId="44" fillId="7" borderId="49" xfId="0" applyFont="1" applyFill="1" applyBorder="1" applyAlignment="1" applyProtection="1">
      <alignment horizontal="center" vertical="center" wrapText="1"/>
    </xf>
    <xf numFmtId="0" fontId="0" fillId="0" borderId="0" xfId="0" applyProtection="1"/>
    <xf numFmtId="0" fontId="45" fillId="7" borderId="0" xfId="0" applyFont="1" applyFill="1" applyProtection="1"/>
    <xf numFmtId="0" fontId="43" fillId="0" borderId="6" xfId="0" applyFont="1" applyFill="1" applyBorder="1" applyAlignment="1" applyProtection="1">
      <alignment horizontal="center" vertical="center"/>
    </xf>
    <xf numFmtId="0" fontId="42" fillId="7" borderId="49" xfId="0" applyFont="1" applyFill="1" applyBorder="1" applyAlignment="1" applyProtection="1">
      <alignment horizontal="center" vertical="center" wrapText="1"/>
    </xf>
    <xf numFmtId="0" fontId="46" fillId="7" borderId="0" xfId="0" applyFont="1" applyFill="1" applyAlignment="1" applyProtection="1">
      <alignment horizontal="center" vertical="center"/>
    </xf>
    <xf numFmtId="0" fontId="47" fillId="7" borderId="47" xfId="0" applyFont="1" applyFill="1" applyBorder="1" applyAlignment="1" applyProtection="1">
      <alignment horizontal="center" vertical="center"/>
    </xf>
    <xf numFmtId="0" fontId="18" fillId="7" borderId="0" xfId="0" applyFont="1" applyFill="1" applyBorder="1" applyAlignment="1" applyProtection="1">
      <alignment horizontal="left" vertical="top"/>
    </xf>
    <xf numFmtId="0" fontId="18" fillId="7" borderId="0" xfId="0" applyFont="1" applyFill="1" applyBorder="1" applyAlignment="1" applyProtection="1">
      <alignment horizontal="left" vertical="center"/>
    </xf>
    <xf numFmtId="0" fontId="18" fillId="7" borderId="0" xfId="0" applyFont="1" applyFill="1" applyBorder="1" applyAlignment="1" applyProtection="1">
      <alignment horizontal="center" vertical="center"/>
    </xf>
    <xf numFmtId="0" fontId="0" fillId="7" borderId="0" xfId="0" applyFill="1" applyBorder="1" applyAlignment="1" applyProtection="1">
      <alignment horizontal="center" vertical="center" wrapText="1"/>
    </xf>
    <xf numFmtId="0" fontId="0" fillId="7" borderId="0" xfId="0" applyFill="1" applyBorder="1" applyAlignment="1" applyProtection="1">
      <alignment wrapText="1"/>
    </xf>
    <xf numFmtId="0" fontId="0" fillId="0" borderId="0" xfId="0" applyBorder="1" applyAlignment="1" applyProtection="1">
      <alignment wrapText="1"/>
    </xf>
    <xf numFmtId="0" fontId="43" fillId="7" borderId="9" xfId="0" applyFont="1" applyFill="1" applyBorder="1" applyAlignment="1" applyProtection="1">
      <alignment horizontal="center" vertical="center"/>
    </xf>
    <xf numFmtId="1" fontId="4" fillId="16" borderId="47" xfId="0" applyNumberFormat="1" applyFont="1" applyFill="1" applyBorder="1" applyAlignment="1" applyProtection="1">
      <alignment horizontal="center" vertical="center" wrapText="1"/>
    </xf>
    <xf numFmtId="0" fontId="48" fillId="0" borderId="50" xfId="0" applyFont="1" applyFill="1" applyBorder="1" applyAlignment="1" applyProtection="1">
      <alignment horizontal="center" vertical="center"/>
    </xf>
    <xf numFmtId="0" fontId="49" fillId="7" borderId="0" xfId="0" applyFont="1" applyFill="1" applyProtection="1"/>
    <xf numFmtId="0" fontId="49" fillId="0" borderId="0" xfId="0" applyFont="1" applyProtection="1"/>
    <xf numFmtId="0" fontId="4" fillId="7" borderId="0" xfId="0" applyFont="1" applyFill="1" applyBorder="1" applyAlignment="1" applyProtection="1">
      <alignment horizontal="left" vertical="top" wrapText="1"/>
    </xf>
    <xf numFmtId="0" fontId="4" fillId="7" borderId="0" xfId="0" applyFont="1" applyFill="1" applyBorder="1" applyAlignment="1" applyProtection="1">
      <alignment horizontal="center" vertical="center" wrapText="1"/>
    </xf>
    <xf numFmtId="0" fontId="4" fillId="7" borderId="0" xfId="0" applyFont="1" applyFill="1" applyBorder="1" applyAlignment="1" applyProtection="1">
      <alignment horizontal="left" vertical="center" wrapText="1"/>
    </xf>
    <xf numFmtId="0" fontId="50" fillId="7" borderId="0" xfId="0" applyFont="1" applyFill="1" applyBorder="1" applyAlignment="1" applyProtection="1">
      <alignment horizontal="center" vertical="center" wrapText="1"/>
    </xf>
    <xf numFmtId="0" fontId="48" fillId="0" borderId="7" xfId="0" applyFont="1" applyFill="1" applyBorder="1" applyAlignment="1" applyProtection="1">
      <alignment horizontal="center" vertical="center"/>
    </xf>
    <xf numFmtId="0" fontId="0" fillId="7" borderId="0" xfId="0" applyFill="1" applyAlignment="1" applyProtection="1">
      <alignment horizontal="left" vertical="top" wrapText="1"/>
    </xf>
    <xf numFmtId="0" fontId="0" fillId="0" borderId="0" xfId="0" applyAlignment="1" applyProtection="1">
      <alignment horizontal="left" vertical="top" wrapText="1"/>
    </xf>
    <xf numFmtId="17" fontId="41" fillId="20" borderId="47" xfId="0" applyNumberFormat="1" applyFont="1" applyFill="1" applyBorder="1" applyAlignment="1" applyProtection="1">
      <alignment horizontal="center" vertical="center" wrapText="1"/>
    </xf>
    <xf numFmtId="17" fontId="41" fillId="20" borderId="48" xfId="0" applyNumberFormat="1" applyFont="1" applyFill="1" applyBorder="1" applyAlignment="1" applyProtection="1">
      <alignment horizontal="center" vertical="center" wrapText="1"/>
    </xf>
    <xf numFmtId="17" fontId="41" fillId="20" borderId="6" xfId="0" applyNumberFormat="1" applyFont="1" applyFill="1" applyBorder="1" applyAlignment="1" applyProtection="1">
      <alignment horizontal="center" vertical="center" wrapText="1"/>
    </xf>
    <xf numFmtId="0" fontId="51" fillId="18" borderId="47" xfId="0" applyFont="1" applyFill="1" applyBorder="1" applyAlignment="1" applyProtection="1">
      <alignment horizontal="left" vertical="center" wrapText="1"/>
    </xf>
    <xf numFmtId="0" fontId="52" fillId="19" borderId="6" xfId="0" applyFont="1" applyFill="1" applyBorder="1" applyAlignment="1" applyProtection="1">
      <alignment horizontal="left" vertical="center" wrapText="1"/>
    </xf>
    <xf numFmtId="0" fontId="52" fillId="19" borderId="47" xfId="0" applyFont="1" applyFill="1" applyBorder="1" applyAlignment="1" applyProtection="1">
      <alignment horizontal="left" vertical="center" wrapText="1"/>
    </xf>
    <xf numFmtId="0" fontId="42" fillId="7" borderId="47" xfId="0" applyFont="1" applyFill="1" applyBorder="1" applyAlignment="1" applyProtection="1">
      <alignment horizontal="center" vertical="center" wrapText="1"/>
    </xf>
    <xf numFmtId="0" fontId="43" fillId="7" borderId="47" xfId="0" applyFont="1" applyFill="1" applyBorder="1" applyAlignment="1" applyProtection="1">
      <alignment horizontal="center" vertical="center"/>
    </xf>
    <xf numFmtId="0" fontId="38" fillId="6" borderId="6" xfId="0" applyFont="1" applyFill="1" applyBorder="1" applyAlignment="1" applyProtection="1">
      <alignment horizontal="center" vertical="center" wrapText="1"/>
    </xf>
    <xf numFmtId="49" fontId="12" fillId="6" borderId="6" xfId="2" applyNumberFormat="1" applyFont="1" applyFill="1" applyBorder="1" applyAlignment="1" applyProtection="1">
      <alignment horizontal="center" vertical="center" wrapText="1"/>
    </xf>
    <xf numFmtId="0" fontId="6" fillId="0" borderId="1" xfId="0" applyFont="1" applyBorder="1" applyAlignment="1" applyProtection="1">
      <alignment horizontal="left" vertical="center" wrapText="1" indent="1"/>
    </xf>
    <xf numFmtId="0" fontId="0" fillId="0" borderId="1" xfId="0" applyBorder="1" applyAlignment="1" applyProtection="1">
      <alignment horizontal="center" vertical="center" wrapText="1"/>
    </xf>
    <xf numFmtId="0" fontId="0" fillId="0" borderId="1" xfId="0" applyBorder="1" applyAlignment="1" applyProtection="1">
      <alignment horizontal="left" vertical="center" wrapText="1" indent="1"/>
    </xf>
    <xf numFmtId="0" fontId="0" fillId="0" borderId="2" xfId="0" applyBorder="1" applyAlignment="1" applyProtection="1">
      <alignment horizontal="center" vertical="center" wrapText="1"/>
    </xf>
    <xf numFmtId="0" fontId="0" fillId="0" borderId="3" xfId="0" applyBorder="1" applyAlignment="1" applyProtection="1">
      <alignment horizontal="center" vertical="center" wrapText="1"/>
    </xf>
    <xf numFmtId="49" fontId="0" fillId="0" borderId="1" xfId="0" applyNumberFormat="1" applyBorder="1" applyAlignment="1" applyProtection="1">
      <alignment horizontal="center" vertical="center" wrapText="1"/>
    </xf>
    <xf numFmtId="0" fontId="0" fillId="0" borderId="0" xfId="0" applyAlignment="1" applyProtection="1">
      <alignment wrapText="1"/>
    </xf>
    <xf numFmtId="0" fontId="4" fillId="5" borderId="1" xfId="0" applyFont="1" applyFill="1" applyBorder="1" applyAlignment="1" applyProtection="1">
      <alignment horizontal="left" vertical="center" wrapText="1" indent="1"/>
    </xf>
    <xf numFmtId="0" fontId="4" fillId="8" borderId="1" xfId="0" applyFont="1" applyFill="1" applyBorder="1" applyAlignment="1" applyProtection="1">
      <alignment horizontal="center" vertical="center" wrapText="1"/>
    </xf>
    <xf numFmtId="0" fontId="4" fillId="8" borderId="1" xfId="0" applyFont="1" applyFill="1" applyBorder="1" applyAlignment="1" applyProtection="1">
      <alignment horizontal="left" vertical="center" wrapText="1" indent="1"/>
    </xf>
    <xf numFmtId="0" fontId="4" fillId="8" borderId="2" xfId="0" applyFont="1" applyFill="1" applyBorder="1" applyAlignment="1" applyProtection="1">
      <alignment horizontal="center" vertical="center" wrapText="1"/>
    </xf>
    <xf numFmtId="0" fontId="4" fillId="5" borderId="3" xfId="0" applyFont="1" applyFill="1" applyBorder="1" applyAlignment="1" applyProtection="1">
      <alignment horizontal="center" vertical="center" wrapText="1"/>
    </xf>
    <xf numFmtId="49" fontId="4" fillId="5" borderId="1" xfId="0" applyNumberFormat="1" applyFont="1" applyFill="1" applyBorder="1" applyAlignment="1" applyProtection="1">
      <alignment horizontal="center" vertical="center" wrapText="1"/>
    </xf>
    <xf numFmtId="0" fontId="1" fillId="0" borderId="0" xfId="0" applyFont="1" applyAlignment="1" applyProtection="1">
      <alignment wrapText="1"/>
    </xf>
    <xf numFmtId="0" fontId="2" fillId="4" borderId="1" xfId="0" applyFont="1" applyFill="1" applyBorder="1" applyAlignment="1" applyProtection="1">
      <alignment horizontal="left" vertical="center" wrapText="1" indent="1"/>
    </xf>
    <xf numFmtId="17" fontId="3" fillId="3" borderId="3" xfId="0" applyNumberFormat="1" applyFont="1" applyFill="1" applyBorder="1" applyAlignment="1" applyProtection="1">
      <alignment horizontal="center" vertical="center" wrapText="1"/>
    </xf>
    <xf numFmtId="49" fontId="3" fillId="3" borderId="1" xfId="0" applyNumberFormat="1" applyFont="1" applyFill="1" applyBorder="1" applyAlignment="1" applyProtection="1">
      <alignment horizontal="center" vertical="center" wrapText="1"/>
    </xf>
    <xf numFmtId="17" fontId="2" fillId="3" borderId="3" xfId="0" applyNumberFormat="1" applyFont="1" applyFill="1" applyBorder="1" applyAlignment="1" applyProtection="1">
      <alignment horizontal="center" vertical="center" wrapText="1"/>
    </xf>
    <xf numFmtId="0" fontId="3" fillId="3" borderId="3" xfId="0"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0" fillId="0" borderId="61" xfId="0" applyBorder="1"/>
    <xf numFmtId="0" fontId="0" fillId="0" borderId="62" xfId="0" applyBorder="1"/>
    <xf numFmtId="0" fontId="0" fillId="0" borderId="63" xfId="0" applyBorder="1"/>
    <xf numFmtId="0" fontId="0" fillId="0" borderId="64" xfId="0" applyBorder="1"/>
    <xf numFmtId="0" fontId="0" fillId="0" borderId="65" xfId="0" applyBorder="1"/>
    <xf numFmtId="0" fontId="0" fillId="0" borderId="66" xfId="0" applyBorder="1"/>
    <xf numFmtId="0" fontId="0" fillId="0" borderId="67" xfId="0" applyBorder="1"/>
    <xf numFmtId="0" fontId="0" fillId="0" borderId="68" xfId="0" applyBorder="1"/>
    <xf numFmtId="0" fontId="0" fillId="0" borderId="69" xfId="0" applyBorder="1"/>
    <xf numFmtId="0" fontId="35" fillId="7" borderId="39" xfId="0" applyFont="1" applyFill="1" applyBorder="1" applyAlignment="1">
      <alignment horizontal="center" vertical="center" wrapText="1"/>
    </xf>
    <xf numFmtId="164" fontId="4" fillId="6" borderId="5" xfId="0" applyNumberFormat="1" applyFont="1" applyFill="1" applyBorder="1" applyAlignment="1" applyProtection="1">
      <alignment horizontal="center" vertical="center" wrapText="1"/>
      <protection locked="0"/>
    </xf>
    <xf numFmtId="17" fontId="9" fillId="7" borderId="51" xfId="0" applyNumberFormat="1" applyFont="1" applyFill="1" applyBorder="1" applyAlignment="1" applyProtection="1">
      <alignment horizontal="left" vertical="center" wrapText="1" indent="1"/>
      <protection locked="0"/>
    </xf>
    <xf numFmtId="17" fontId="9" fillId="7" borderId="4" xfId="0" applyNumberFormat="1" applyFont="1" applyFill="1" applyBorder="1" applyAlignment="1" applyProtection="1">
      <alignment horizontal="left" vertical="center" wrapText="1" indent="1"/>
      <protection locked="0"/>
    </xf>
    <xf numFmtId="17" fontId="9" fillId="7" borderId="4" xfId="0" applyNumberFormat="1" applyFont="1" applyFill="1" applyBorder="1" applyAlignment="1" applyProtection="1">
      <alignment horizontal="center" vertical="center" wrapText="1"/>
      <protection locked="0"/>
    </xf>
    <xf numFmtId="17" fontId="9" fillId="7" borderId="52" xfId="0" applyNumberFormat="1" applyFont="1" applyFill="1" applyBorder="1" applyAlignment="1" applyProtection="1">
      <alignment horizontal="left" vertical="center" wrapText="1" indent="1"/>
      <protection locked="0"/>
    </xf>
    <xf numFmtId="17" fontId="10" fillId="7" borderId="51" xfId="0" applyNumberFormat="1" applyFont="1" applyFill="1" applyBorder="1" applyAlignment="1" applyProtection="1">
      <alignment horizontal="left" vertical="center" wrapText="1" indent="1"/>
      <protection locked="0"/>
    </xf>
    <xf numFmtId="17" fontId="10" fillId="7" borderId="4" xfId="0" applyNumberFormat="1" applyFont="1" applyFill="1" applyBorder="1" applyAlignment="1" applyProtection="1">
      <alignment horizontal="left" vertical="center" wrapText="1" indent="1"/>
      <protection locked="0"/>
    </xf>
    <xf numFmtId="17" fontId="10" fillId="7" borderId="52" xfId="0" applyNumberFormat="1" applyFont="1" applyFill="1" applyBorder="1" applyAlignment="1" applyProtection="1">
      <alignment horizontal="left" vertical="center" wrapText="1" indent="1"/>
      <protection locked="0"/>
    </xf>
    <xf numFmtId="0" fontId="9" fillId="7" borderId="51" xfId="0" applyFont="1" applyFill="1" applyBorder="1" applyAlignment="1" applyProtection="1">
      <alignment horizontal="left" vertical="center" wrapText="1" indent="1"/>
      <protection locked="0"/>
    </xf>
    <xf numFmtId="0" fontId="9" fillId="7" borderId="4" xfId="0" applyFont="1" applyFill="1" applyBorder="1" applyAlignment="1" applyProtection="1">
      <alignment horizontal="left" vertical="center" wrapText="1" indent="1"/>
      <protection locked="0"/>
    </xf>
    <xf numFmtId="0" fontId="9" fillId="7" borderId="52" xfId="0" applyFont="1" applyFill="1" applyBorder="1" applyAlignment="1" applyProtection="1">
      <alignment horizontal="left" vertical="center" wrapText="1" indent="1"/>
      <protection locked="0"/>
    </xf>
    <xf numFmtId="0" fontId="11" fillId="7" borderId="52" xfId="0" applyFont="1" applyFill="1" applyBorder="1" applyAlignment="1" applyProtection="1">
      <alignment horizontal="left" vertical="center" wrapText="1" indent="1"/>
      <protection locked="0"/>
    </xf>
    <xf numFmtId="0" fontId="0" fillId="0" borderId="1" xfId="0" applyBorder="1" applyAlignment="1" applyProtection="1">
      <alignment horizontal="left" vertical="center" wrapText="1"/>
      <protection locked="0"/>
    </xf>
    <xf numFmtId="9" fontId="10" fillId="7" borderId="4" xfId="0" applyNumberFormat="1" applyFont="1" applyFill="1" applyBorder="1" applyAlignment="1" applyProtection="1">
      <alignment horizontal="left" vertical="center" wrapText="1" indent="1"/>
      <protection locked="0"/>
    </xf>
    <xf numFmtId="10" fontId="9" fillId="7" borderId="51" xfId="0" applyNumberFormat="1" applyFont="1" applyFill="1" applyBorder="1" applyAlignment="1" applyProtection="1">
      <alignment horizontal="left" vertical="center" wrapText="1" indent="1"/>
      <protection locked="0"/>
    </xf>
    <xf numFmtId="9" fontId="9" fillId="7" borderId="51" xfId="0" applyNumberFormat="1" applyFont="1" applyFill="1" applyBorder="1" applyAlignment="1" applyProtection="1">
      <alignment horizontal="left" vertical="center" wrapText="1" indent="1"/>
      <protection locked="0"/>
    </xf>
    <xf numFmtId="9" fontId="9" fillId="7" borderId="4" xfId="0" applyNumberFormat="1" applyFont="1" applyFill="1" applyBorder="1" applyAlignment="1" applyProtection="1">
      <alignment horizontal="left" vertical="center" wrapText="1" indent="1"/>
      <protection locked="0"/>
    </xf>
    <xf numFmtId="0" fontId="8" fillId="7" borderId="52" xfId="0" applyFont="1" applyFill="1" applyBorder="1" applyAlignment="1" applyProtection="1">
      <alignment horizontal="left" vertical="center" wrapText="1" indent="1"/>
      <protection locked="0"/>
    </xf>
    <xf numFmtId="0" fontId="2" fillId="4" borderId="70" xfId="0" applyFont="1" applyFill="1" applyBorder="1" applyAlignment="1" applyProtection="1">
      <alignment horizontal="left" vertical="center" wrapText="1"/>
    </xf>
    <xf numFmtId="0" fontId="2" fillId="21" borderId="70" xfId="0" applyFont="1" applyFill="1" applyBorder="1" applyAlignment="1" applyProtection="1">
      <alignment horizontal="center" vertical="center" wrapText="1"/>
    </xf>
    <xf numFmtId="6" fontId="9" fillId="7" borderId="4" xfId="0" applyNumberFormat="1" applyFont="1" applyFill="1" applyBorder="1" applyAlignment="1" applyProtection="1">
      <alignment horizontal="left" vertical="center" wrapText="1" indent="1"/>
      <protection locked="0"/>
    </xf>
    <xf numFmtId="17" fontId="19" fillId="7" borderId="52" xfId="1" applyNumberFormat="1" applyFill="1" applyBorder="1" applyAlignment="1" applyProtection="1">
      <alignment horizontal="left" vertical="center" wrapText="1" indent="1"/>
      <protection locked="0"/>
    </xf>
    <xf numFmtId="8" fontId="9" fillId="7" borderId="51" xfId="0" applyNumberFormat="1" applyFont="1" applyFill="1" applyBorder="1" applyAlignment="1" applyProtection="1">
      <alignment horizontal="left" vertical="center" wrapText="1" indent="1"/>
      <protection locked="0"/>
    </xf>
    <xf numFmtId="0" fontId="2" fillId="2" borderId="70" xfId="0" applyFont="1" applyFill="1" applyBorder="1" applyAlignment="1" applyProtection="1">
      <alignment vertical="center" wrapText="1"/>
    </xf>
    <xf numFmtId="0" fontId="2" fillId="3" borderId="70" xfId="0" applyFont="1" applyFill="1" applyBorder="1" applyAlignment="1" applyProtection="1">
      <alignment vertical="center" wrapText="1"/>
    </xf>
    <xf numFmtId="49" fontId="2" fillId="3" borderId="70" xfId="0" applyNumberFormat="1" applyFont="1" applyFill="1" applyBorder="1" applyAlignment="1" applyProtection="1">
      <alignment horizontal="center" vertical="center" wrapText="1"/>
    </xf>
    <xf numFmtId="0" fontId="12" fillId="5" borderId="0" xfId="0" applyFont="1" applyFill="1" applyBorder="1" applyAlignment="1" applyProtection="1">
      <alignment horizontal="left" vertical="center"/>
    </xf>
    <xf numFmtId="0" fontId="12" fillId="5" borderId="0" xfId="0" applyFont="1" applyFill="1" applyBorder="1" applyAlignment="1" applyProtection="1">
      <alignment horizontal="center" vertical="center"/>
    </xf>
    <xf numFmtId="0" fontId="4" fillId="5" borderId="0" xfId="0" applyFont="1" applyFill="1" applyBorder="1" applyAlignment="1" applyProtection="1">
      <alignment horizontal="center" vertical="center" wrapText="1"/>
    </xf>
    <xf numFmtId="0" fontId="13" fillId="7" borderId="0" xfId="0" applyFont="1" applyFill="1" applyAlignment="1" applyProtection="1">
      <alignment horizontal="center" vertical="center"/>
    </xf>
    <xf numFmtId="0" fontId="12" fillId="5" borderId="0" xfId="0" applyFont="1" applyFill="1" applyBorder="1" applyAlignment="1" applyProtection="1">
      <alignment vertical="center"/>
    </xf>
    <xf numFmtId="0" fontId="12" fillId="5" borderId="0" xfId="0" applyFont="1" applyFill="1" applyBorder="1" applyAlignment="1" applyProtection="1">
      <alignment horizontal="left" vertical="center" wrapText="1"/>
    </xf>
    <xf numFmtId="0" fontId="12" fillId="5" borderId="0" xfId="0" applyFont="1" applyFill="1" applyBorder="1" applyAlignment="1" applyProtection="1">
      <alignment horizontal="center" vertical="center" wrapText="1"/>
    </xf>
    <xf numFmtId="10" fontId="12" fillId="5" borderId="0" xfId="0" applyNumberFormat="1" applyFont="1" applyFill="1" applyBorder="1" applyAlignment="1" applyProtection="1">
      <alignment horizontal="center" vertical="center" wrapText="1"/>
    </xf>
    <xf numFmtId="0" fontId="13" fillId="7" borderId="0" xfId="0" applyFont="1" applyFill="1" applyAlignment="1" applyProtection="1">
      <alignment vertical="center"/>
    </xf>
    <xf numFmtId="0" fontId="2" fillId="7" borderId="0" xfId="0" applyFont="1" applyFill="1" applyAlignment="1" applyProtection="1">
      <alignment vertical="center"/>
    </xf>
    <xf numFmtId="0" fontId="2" fillId="7" borderId="0" xfId="0" applyFont="1" applyFill="1" applyAlignment="1" applyProtection="1">
      <alignment horizontal="center" vertical="center"/>
    </xf>
    <xf numFmtId="0" fontId="15" fillId="7" borderId="0" xfId="0" applyFont="1" applyFill="1" applyAlignment="1" applyProtection="1">
      <alignment horizontal="center" vertical="center"/>
    </xf>
    <xf numFmtId="0" fontId="16" fillId="7" borderId="0" xfId="0" applyFont="1" applyFill="1" applyAlignment="1" applyProtection="1">
      <alignment horizontal="center" vertical="center"/>
    </xf>
    <xf numFmtId="10" fontId="16" fillId="7" borderId="0" xfId="0" applyNumberFormat="1" applyFont="1" applyFill="1" applyAlignment="1" applyProtection="1">
      <alignment horizontal="center" vertical="center"/>
    </xf>
    <xf numFmtId="0" fontId="15" fillId="7" borderId="0" xfId="0" applyFont="1" applyFill="1" applyAlignment="1" applyProtection="1">
      <alignment vertical="center"/>
    </xf>
    <xf numFmtId="0" fontId="4" fillId="6" borderId="9" xfId="0" applyFont="1" applyFill="1" applyBorder="1" applyAlignment="1" applyProtection="1">
      <alignment vertical="center" wrapText="1"/>
    </xf>
    <xf numFmtId="0" fontId="10" fillId="6" borderId="11" xfId="0" applyFont="1" applyFill="1" applyBorder="1" applyAlignment="1" applyProtection="1">
      <alignment horizontal="center" vertical="center"/>
    </xf>
    <xf numFmtId="0" fontId="10" fillId="6" borderId="16" xfId="0" applyFont="1" applyFill="1" applyBorder="1" applyAlignment="1" applyProtection="1">
      <alignment horizontal="center" vertical="center"/>
    </xf>
    <xf numFmtId="0" fontId="4" fillId="6" borderId="6" xfId="0" applyFont="1" applyFill="1" applyBorder="1" applyAlignment="1" applyProtection="1">
      <alignment horizontal="left" vertical="center"/>
    </xf>
    <xf numFmtId="0" fontId="10" fillId="6" borderId="0" xfId="0" applyFont="1" applyFill="1" applyAlignment="1" applyProtection="1">
      <alignment horizontal="center" vertical="center"/>
    </xf>
    <xf numFmtId="10" fontId="10" fillId="6" borderId="0" xfId="0" applyNumberFormat="1" applyFont="1" applyFill="1" applyAlignment="1" applyProtection="1">
      <alignment horizontal="center" vertical="center"/>
    </xf>
    <xf numFmtId="0" fontId="5" fillId="3" borderId="12" xfId="0" applyFont="1" applyFill="1" applyBorder="1" applyAlignment="1" applyProtection="1">
      <alignment horizontal="center" vertical="center" wrapText="1"/>
    </xf>
    <xf numFmtId="0" fontId="5" fillId="7" borderId="0" xfId="0" applyFont="1" applyFill="1" applyBorder="1" applyAlignment="1" applyProtection="1">
      <alignment vertical="center" wrapText="1"/>
    </xf>
    <xf numFmtId="0" fontId="5" fillId="7" borderId="0" xfId="0" applyFont="1" applyFill="1" applyBorder="1" applyAlignment="1" applyProtection="1">
      <alignment horizontal="center" vertical="center" wrapText="1"/>
    </xf>
    <xf numFmtId="0" fontId="15" fillId="7" borderId="0" xfId="0" applyFont="1" applyFill="1" applyBorder="1" applyAlignment="1" applyProtection="1">
      <alignment horizontal="center" vertical="center"/>
    </xf>
    <xf numFmtId="0" fontId="15" fillId="7" borderId="0" xfId="0" applyFont="1" applyFill="1" applyBorder="1" applyAlignment="1" applyProtection="1">
      <alignment vertical="center"/>
    </xf>
    <xf numFmtId="0" fontId="5" fillId="12" borderId="12" xfId="0" applyFont="1" applyFill="1" applyBorder="1" applyAlignment="1" applyProtection="1">
      <alignment vertical="center" wrapText="1"/>
    </xf>
    <xf numFmtId="0" fontId="2" fillId="0" borderId="12" xfId="0" applyFont="1" applyFill="1" applyBorder="1" applyAlignment="1" applyProtection="1">
      <alignment horizontal="center" vertical="center" wrapText="1"/>
    </xf>
    <xf numFmtId="10" fontId="2" fillId="0" borderId="12" xfId="0" applyNumberFormat="1" applyFont="1" applyFill="1" applyBorder="1" applyAlignment="1" applyProtection="1">
      <alignment horizontal="center" vertical="center" wrapText="1"/>
    </xf>
    <xf numFmtId="0" fontId="5" fillId="0" borderId="0" xfId="0" applyFont="1" applyFill="1" applyBorder="1" applyAlignment="1" applyProtection="1">
      <alignment vertical="center" wrapText="1"/>
    </xf>
    <xf numFmtId="0" fontId="2" fillId="0" borderId="0" xfId="0" applyFont="1" applyFill="1" applyBorder="1" applyAlignment="1" applyProtection="1">
      <alignment horizontal="center" vertical="center" wrapText="1"/>
    </xf>
    <xf numFmtId="10" fontId="2" fillId="0" borderId="0" xfId="0" applyNumberFormat="1" applyFont="1" applyFill="1" applyBorder="1" applyAlignment="1" applyProtection="1">
      <alignment horizontal="center" vertical="center" wrapText="1"/>
    </xf>
    <xf numFmtId="10" fontId="17" fillId="0" borderId="0"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vertical="center"/>
    </xf>
    <xf numFmtId="0" fontId="5" fillId="10" borderId="12" xfId="0" applyFont="1" applyFill="1" applyBorder="1" applyAlignment="1" applyProtection="1">
      <alignment horizontal="left" vertical="center"/>
    </xf>
    <xf numFmtId="0" fontId="5" fillId="0" borderId="12" xfId="0" applyFont="1" applyFill="1" applyBorder="1" applyAlignment="1" applyProtection="1">
      <alignment horizontal="center" vertical="center" wrapText="1"/>
    </xf>
    <xf numFmtId="10" fontId="2" fillId="7" borderId="0" xfId="0" applyNumberFormat="1" applyFont="1" applyFill="1" applyBorder="1" applyAlignment="1" applyProtection="1">
      <alignment horizontal="center" vertical="center" wrapText="1"/>
    </xf>
    <xf numFmtId="10" fontId="17" fillId="7" borderId="0" xfId="0" applyNumberFormat="1" applyFont="1" applyFill="1" applyBorder="1" applyAlignment="1" applyProtection="1">
      <alignment horizontal="center" vertical="center" wrapText="1"/>
    </xf>
    <xf numFmtId="0" fontId="4" fillId="11" borderId="12" xfId="0" applyFont="1" applyFill="1" applyBorder="1" applyAlignment="1" applyProtection="1">
      <alignment vertical="center" wrapText="1"/>
    </xf>
    <xf numFmtId="0" fontId="2" fillId="7" borderId="0" xfId="0" applyFont="1" applyFill="1" applyBorder="1" applyAlignment="1" applyProtection="1">
      <alignment horizontal="center" vertical="center" wrapText="1"/>
    </xf>
    <xf numFmtId="9" fontId="2" fillId="7" borderId="0" xfId="0" applyNumberFormat="1" applyFont="1" applyFill="1" applyBorder="1" applyAlignment="1" applyProtection="1">
      <alignment horizontal="center" vertical="center" wrapText="1"/>
    </xf>
    <xf numFmtId="0" fontId="5" fillId="0" borderId="12" xfId="0" applyFont="1" applyFill="1" applyBorder="1" applyAlignment="1" applyProtection="1">
      <alignment vertical="center" wrapText="1"/>
    </xf>
    <xf numFmtId="10" fontId="2" fillId="0" borderId="12" xfId="0" applyNumberFormat="1" applyFont="1" applyFill="1" applyBorder="1" applyAlignment="1" applyProtection="1">
      <alignment horizontal="center" vertical="center"/>
    </xf>
    <xf numFmtId="10" fontId="2" fillId="7" borderId="0" xfId="0" applyNumberFormat="1" applyFont="1" applyFill="1" applyBorder="1" applyAlignment="1" applyProtection="1">
      <alignment horizontal="center" vertical="center"/>
    </xf>
    <xf numFmtId="0" fontId="10" fillId="7" borderId="12" xfId="0" applyFont="1" applyFill="1" applyBorder="1" applyAlignment="1" applyProtection="1">
      <alignment vertical="center" wrapText="1"/>
    </xf>
    <xf numFmtId="10" fontId="10" fillId="7" borderId="12" xfId="0" applyNumberFormat="1" applyFont="1" applyFill="1" applyBorder="1" applyAlignment="1" applyProtection="1">
      <alignment horizontal="center" vertical="center"/>
    </xf>
    <xf numFmtId="10" fontId="10" fillId="7" borderId="0" xfId="0" applyNumberFormat="1" applyFont="1" applyFill="1" applyBorder="1" applyAlignment="1" applyProtection="1">
      <alignment horizontal="center" vertical="center"/>
    </xf>
    <xf numFmtId="0" fontId="20" fillId="7" borderId="12" xfId="0" applyFont="1" applyFill="1" applyBorder="1" applyAlignment="1" applyProtection="1">
      <alignment vertical="center" wrapText="1"/>
    </xf>
    <xf numFmtId="0" fontId="2" fillId="7" borderId="12" xfId="0" applyFont="1" applyFill="1" applyBorder="1" applyAlignment="1" applyProtection="1">
      <alignment horizontal="center" vertical="center"/>
    </xf>
    <xf numFmtId="0" fontId="15" fillId="7" borderId="0" xfId="0" applyFont="1" applyFill="1" applyAlignment="1" applyProtection="1">
      <alignment horizontal="left" vertical="center" wrapText="1"/>
    </xf>
    <xf numFmtId="10" fontId="15" fillId="7" borderId="0" xfId="0" applyNumberFormat="1" applyFont="1" applyFill="1" applyAlignment="1" applyProtection="1">
      <alignment horizontal="center" vertical="center"/>
    </xf>
    <xf numFmtId="10" fontId="15" fillId="7" borderId="0" xfId="0" applyNumberFormat="1" applyFont="1" applyFill="1" applyBorder="1" applyAlignment="1" applyProtection="1">
      <alignment horizontal="center" vertical="center"/>
    </xf>
    <xf numFmtId="0" fontId="20" fillId="7" borderId="0" xfId="0" applyFont="1" applyFill="1" applyBorder="1" applyAlignment="1" applyProtection="1">
      <alignment vertical="center" wrapText="1"/>
    </xf>
    <xf numFmtId="0" fontId="4" fillId="6" borderId="10" xfId="0" applyFont="1" applyFill="1" applyBorder="1" applyAlignment="1" applyProtection="1">
      <alignment vertical="center"/>
    </xf>
    <xf numFmtId="0" fontId="4" fillId="6" borderId="7" xfId="0" applyFont="1" applyFill="1" applyBorder="1" applyAlignment="1" applyProtection="1">
      <alignment horizontal="center" vertical="center"/>
    </xf>
    <xf numFmtId="0" fontId="10" fillId="6" borderId="7" xfId="0" applyFont="1" applyFill="1" applyBorder="1" applyAlignment="1" applyProtection="1">
      <alignment horizontal="center" vertical="center"/>
    </xf>
    <xf numFmtId="0" fontId="4" fillId="6" borderId="8" xfId="0" applyFont="1" applyFill="1" applyBorder="1" applyAlignment="1" applyProtection="1">
      <alignment horizontal="center" vertical="center"/>
    </xf>
    <xf numFmtId="0" fontId="2" fillId="0" borderId="17" xfId="0" applyFont="1" applyFill="1" applyBorder="1" applyAlignment="1" applyProtection="1">
      <alignment horizontal="center" vertical="center" wrapText="1"/>
    </xf>
    <xf numFmtId="0" fontId="20" fillId="7" borderId="18" xfId="0" applyFont="1" applyFill="1" applyBorder="1" applyAlignment="1" applyProtection="1">
      <alignment vertical="center" wrapText="1"/>
    </xf>
    <xf numFmtId="0" fontId="14" fillId="7" borderId="0" xfId="0" applyFont="1" applyFill="1" applyAlignment="1" applyProtection="1">
      <alignment horizontal="center" vertical="center"/>
    </xf>
    <xf numFmtId="0" fontId="8" fillId="6" borderId="0" xfId="0" applyFont="1" applyFill="1" applyAlignment="1" applyProtection="1">
      <alignment horizontal="center" vertical="center"/>
    </xf>
    <xf numFmtId="0" fontId="12" fillId="6" borderId="0" xfId="0" applyFont="1" applyFill="1" applyBorder="1" applyAlignment="1" applyProtection="1">
      <alignment horizontal="left" vertical="center"/>
    </xf>
    <xf numFmtId="0" fontId="12" fillId="6" borderId="0" xfId="0" applyFont="1" applyFill="1" applyBorder="1" applyAlignment="1" applyProtection="1">
      <alignment horizontal="center" vertical="center"/>
    </xf>
    <xf numFmtId="0" fontId="4" fillId="6" borderId="0" xfId="0" applyFont="1" applyFill="1" applyBorder="1" applyAlignment="1" applyProtection="1">
      <alignment horizontal="center" vertical="center" wrapText="1"/>
    </xf>
    <xf numFmtId="0" fontId="4" fillId="6" borderId="0" xfId="0" applyFont="1" applyFill="1" applyBorder="1" applyAlignment="1" applyProtection="1">
      <alignment vertical="center" wrapText="1"/>
    </xf>
    <xf numFmtId="0" fontId="12" fillId="6" borderId="0" xfId="0" applyFont="1" applyFill="1" applyBorder="1" applyAlignment="1" applyProtection="1">
      <alignment horizontal="left" vertical="center" wrapText="1"/>
    </xf>
    <xf numFmtId="0" fontId="12" fillId="6" borderId="0" xfId="0" applyFont="1" applyFill="1" applyBorder="1" applyAlignment="1" applyProtection="1">
      <alignment horizontal="center" vertical="center" wrapText="1"/>
    </xf>
    <xf numFmtId="10" fontId="12" fillId="6" borderId="0" xfId="0" applyNumberFormat="1" applyFont="1" applyFill="1" applyBorder="1" applyAlignment="1" applyProtection="1">
      <alignment horizontal="center" vertical="center" wrapText="1"/>
    </xf>
    <xf numFmtId="0" fontId="4" fillId="14" borderId="43" xfId="0" applyFont="1" applyFill="1" applyBorder="1" applyAlignment="1" applyProtection="1">
      <alignment vertical="center" wrapText="1"/>
    </xf>
    <xf numFmtId="0" fontId="10" fillId="14" borderId="43" xfId="0" applyFont="1" applyFill="1" applyBorder="1" applyAlignment="1" applyProtection="1">
      <alignment horizontal="center" vertical="center"/>
    </xf>
    <xf numFmtId="0" fontId="10" fillId="14" borderId="43" xfId="0" applyFont="1" applyFill="1" applyBorder="1" applyAlignment="1" applyProtection="1">
      <alignment vertical="center"/>
    </xf>
    <xf numFmtId="0" fontId="5" fillId="9" borderId="43" xfId="0" applyFont="1" applyFill="1" applyBorder="1" applyAlignment="1" applyProtection="1">
      <alignment vertical="center" wrapText="1"/>
    </xf>
    <xf numFmtId="0" fontId="5" fillId="9" borderId="43" xfId="0" applyFont="1" applyFill="1" applyBorder="1" applyAlignment="1" applyProtection="1">
      <alignment horizontal="center" vertical="center" wrapText="1"/>
    </xf>
    <xf numFmtId="0" fontId="5" fillId="17" borderId="43" xfId="0" applyFont="1" applyFill="1" applyBorder="1" applyAlignment="1" applyProtection="1">
      <alignment vertical="center" wrapText="1"/>
    </xf>
    <xf numFmtId="0" fontId="2" fillId="0" borderId="43" xfId="0" applyFont="1" applyFill="1" applyBorder="1" applyAlignment="1" applyProtection="1">
      <alignment horizontal="center" vertical="center" wrapText="1"/>
    </xf>
    <xf numFmtId="10" fontId="2" fillId="0" borderId="43" xfId="0" applyNumberFormat="1" applyFont="1" applyFill="1" applyBorder="1" applyAlignment="1" applyProtection="1">
      <alignment horizontal="center" vertical="center" wrapText="1"/>
    </xf>
    <xf numFmtId="10" fontId="2" fillId="0" borderId="43" xfId="0" applyNumberFormat="1" applyFont="1" applyFill="1" applyBorder="1" applyAlignment="1" applyProtection="1">
      <alignment vertical="center" wrapText="1"/>
    </xf>
    <xf numFmtId="10" fontId="2" fillId="7" borderId="0" xfId="0" applyNumberFormat="1" applyFont="1" applyFill="1" applyBorder="1" applyAlignment="1" applyProtection="1">
      <alignment vertical="center" wrapText="1"/>
    </xf>
    <xf numFmtId="0" fontId="5" fillId="11" borderId="43" xfId="0" applyFont="1" applyFill="1" applyBorder="1" applyAlignment="1" applyProtection="1">
      <alignment vertical="center" wrapText="1"/>
    </xf>
    <xf numFmtId="0" fontId="4" fillId="11" borderId="43" xfId="0" applyFont="1" applyFill="1" applyBorder="1" applyAlignment="1" applyProtection="1">
      <alignment vertical="center" wrapText="1"/>
    </xf>
    <xf numFmtId="0" fontId="5" fillId="0" borderId="43" xfId="0" applyFont="1" applyFill="1" applyBorder="1" applyAlignment="1" applyProtection="1">
      <alignment vertical="center" wrapText="1"/>
    </xf>
    <xf numFmtId="10" fontId="2" fillId="0" borderId="43" xfId="0" applyNumberFormat="1" applyFont="1" applyFill="1" applyBorder="1" applyAlignment="1" applyProtection="1">
      <alignment horizontal="center" vertical="center"/>
    </xf>
    <xf numFmtId="10" fontId="2" fillId="7" borderId="0" xfId="0" applyNumberFormat="1" applyFont="1" applyFill="1" applyBorder="1" applyAlignment="1" applyProtection="1">
      <alignment vertical="center"/>
    </xf>
    <xf numFmtId="0" fontId="10" fillId="7" borderId="43" xfId="0" applyFont="1" applyFill="1" applyBorder="1" applyAlignment="1" applyProtection="1">
      <alignment vertical="center" wrapText="1"/>
    </xf>
    <xf numFmtId="10" fontId="10" fillId="7" borderId="43" xfId="0" applyNumberFormat="1" applyFont="1" applyFill="1" applyBorder="1" applyAlignment="1" applyProtection="1">
      <alignment horizontal="center" vertical="center"/>
    </xf>
    <xf numFmtId="10" fontId="10" fillId="7" borderId="0" xfId="0" applyNumberFormat="1" applyFont="1" applyFill="1" applyBorder="1" applyAlignment="1" applyProtection="1">
      <alignment vertical="center"/>
    </xf>
    <xf numFmtId="0" fontId="20" fillId="7" borderId="43" xfId="0" applyFont="1" applyFill="1" applyBorder="1" applyAlignment="1" applyProtection="1">
      <alignment vertical="center" wrapText="1"/>
    </xf>
    <xf numFmtId="0" fontId="2" fillId="7" borderId="43" xfId="0" applyFont="1" applyFill="1" applyBorder="1" applyAlignment="1" applyProtection="1">
      <alignment horizontal="center" vertical="center"/>
    </xf>
    <xf numFmtId="0" fontId="10" fillId="7" borderId="0" xfId="0" applyFont="1" applyFill="1" applyBorder="1" applyAlignment="1" applyProtection="1">
      <alignment vertical="center"/>
    </xf>
    <xf numFmtId="0" fontId="4" fillId="7" borderId="0" xfId="0" applyFont="1" applyFill="1" applyBorder="1" applyAlignment="1" applyProtection="1">
      <alignment horizontal="left" vertical="center"/>
    </xf>
    <xf numFmtId="0" fontId="14" fillId="7" borderId="0" xfId="0" applyFont="1" applyFill="1" applyBorder="1" applyAlignment="1" applyProtection="1">
      <alignment horizontal="center" vertical="center"/>
    </xf>
    <xf numFmtId="0" fontId="4" fillId="7" borderId="0" xfId="0" applyFont="1" applyFill="1" applyBorder="1" applyAlignment="1" applyProtection="1">
      <alignment horizontal="center" vertical="center"/>
    </xf>
    <xf numFmtId="0" fontId="8" fillId="7" borderId="0" xfId="0" applyFont="1" applyFill="1" applyBorder="1" applyAlignment="1" applyProtection="1">
      <alignment horizontal="center" vertical="center"/>
    </xf>
    <xf numFmtId="0" fontId="4" fillId="14" borderId="43" xfId="0" applyFont="1" applyFill="1" applyBorder="1" applyAlignment="1" applyProtection="1">
      <alignment vertical="center"/>
    </xf>
    <xf numFmtId="0" fontId="55" fillId="2" borderId="70" xfId="0" applyFont="1" applyFill="1" applyBorder="1" applyAlignment="1" applyProtection="1">
      <alignment horizontal="center" vertical="center" wrapText="1"/>
    </xf>
    <xf numFmtId="0" fontId="56" fillId="2" borderId="70" xfId="0" applyFont="1" applyFill="1" applyBorder="1" applyAlignment="1" applyProtection="1">
      <alignment vertical="center" wrapText="1"/>
    </xf>
    <xf numFmtId="0" fontId="4" fillId="6" borderId="1" xfId="0" applyFont="1" applyFill="1" applyBorder="1" applyAlignment="1" applyProtection="1">
      <alignment horizontal="left" vertical="center" wrapText="1" indent="1"/>
    </xf>
    <xf numFmtId="10" fontId="7" fillId="7" borderId="0" xfId="0" applyNumberFormat="1" applyFont="1" applyFill="1" applyAlignment="1">
      <alignment vertical="center"/>
    </xf>
    <xf numFmtId="49" fontId="57" fillId="3" borderId="70" xfId="0" applyNumberFormat="1" applyFont="1" applyFill="1" applyBorder="1" applyAlignment="1" applyProtection="1">
      <alignment horizontal="center" vertical="center" wrapText="1"/>
    </xf>
    <xf numFmtId="49" fontId="5" fillId="3" borderId="70" xfId="0" applyNumberFormat="1" applyFont="1" applyFill="1" applyBorder="1" applyAlignment="1" applyProtection="1">
      <alignment horizontal="center" vertical="center" wrapText="1"/>
    </xf>
    <xf numFmtId="0" fontId="4" fillId="6" borderId="2" xfId="0" applyFont="1" applyFill="1" applyBorder="1" applyAlignment="1" applyProtection="1">
      <alignment vertical="center" wrapText="1"/>
    </xf>
    <xf numFmtId="9" fontId="58" fillId="7" borderId="51" xfId="0" applyNumberFormat="1" applyFont="1" applyFill="1" applyBorder="1" applyAlignment="1" applyProtection="1">
      <alignment horizontal="left" vertical="center" wrapText="1" indent="1"/>
      <protection locked="0"/>
    </xf>
    <xf numFmtId="164" fontId="4" fillId="23" borderId="5" xfId="0" applyNumberFormat="1" applyFont="1" applyFill="1" applyBorder="1" applyAlignment="1" applyProtection="1">
      <alignment horizontal="center" vertical="center" wrapText="1"/>
    </xf>
    <xf numFmtId="164" fontId="4" fillId="6" borderId="5" xfId="0" applyNumberFormat="1" applyFont="1" applyFill="1" applyBorder="1" applyAlignment="1" applyProtection="1">
      <alignment horizontal="center" vertical="center" wrapText="1"/>
    </xf>
    <xf numFmtId="0" fontId="2" fillId="22" borderId="70" xfId="0" applyFont="1" applyFill="1" applyBorder="1" applyAlignment="1" applyProtection="1">
      <alignment horizontal="center" vertical="center" wrapText="1"/>
    </xf>
    <xf numFmtId="17" fontId="10" fillId="7" borderId="4" xfId="0" applyNumberFormat="1" applyFont="1" applyFill="1" applyBorder="1" applyAlignment="1" applyProtection="1">
      <alignment horizontal="left" vertical="center" wrapText="1"/>
    </xf>
    <xf numFmtId="17" fontId="10" fillId="7" borderId="52" xfId="0" applyNumberFormat="1" applyFont="1" applyFill="1" applyBorder="1" applyAlignment="1" applyProtection="1">
      <alignment horizontal="left" vertical="center" wrapText="1"/>
    </xf>
    <xf numFmtId="17" fontId="9" fillId="7" borderId="51" xfId="0" applyNumberFormat="1" applyFont="1" applyFill="1" applyBorder="1" applyAlignment="1" applyProtection="1">
      <alignment horizontal="left" vertical="center" wrapText="1" indent="1"/>
    </xf>
    <xf numFmtId="17" fontId="9" fillId="7" borderId="4" xfId="0" applyNumberFormat="1" applyFont="1" applyFill="1" applyBorder="1" applyAlignment="1" applyProtection="1">
      <alignment horizontal="left" vertical="center" wrapText="1" indent="1"/>
    </xf>
    <xf numFmtId="17" fontId="9" fillId="7" borderId="4" xfId="0" applyNumberFormat="1" applyFont="1" applyFill="1" applyBorder="1" applyAlignment="1" applyProtection="1">
      <alignment horizontal="center" vertical="center" wrapText="1"/>
    </xf>
    <xf numFmtId="17" fontId="9" fillId="7" borderId="52" xfId="0" applyNumberFormat="1" applyFont="1" applyFill="1" applyBorder="1" applyAlignment="1" applyProtection="1">
      <alignment horizontal="left" vertical="center" wrapText="1" indent="1"/>
    </xf>
    <xf numFmtId="17" fontId="10" fillId="7" borderId="51" xfId="0" applyNumberFormat="1" applyFont="1" applyFill="1" applyBorder="1" applyAlignment="1" applyProtection="1">
      <alignment horizontal="left" vertical="center" wrapText="1" indent="1"/>
    </xf>
    <xf numFmtId="17" fontId="10" fillId="7" borderId="4" xfId="0" applyNumberFormat="1" applyFont="1" applyFill="1" applyBorder="1" applyAlignment="1" applyProtection="1">
      <alignment horizontal="left" vertical="center" wrapText="1" indent="1"/>
    </xf>
    <xf numFmtId="17" fontId="10" fillId="7" borderId="52" xfId="0" applyNumberFormat="1" applyFont="1" applyFill="1" applyBorder="1" applyAlignment="1" applyProtection="1">
      <alignment horizontal="left" vertical="center" wrapText="1" indent="1"/>
    </xf>
    <xf numFmtId="17" fontId="10" fillId="7" borderId="4" xfId="0" applyNumberFormat="1" applyFont="1" applyFill="1" applyBorder="1" applyAlignment="1" applyProtection="1">
      <alignment horizontal="center" vertical="center" wrapText="1"/>
    </xf>
    <xf numFmtId="17" fontId="10" fillId="0" borderId="4" xfId="0" applyNumberFormat="1" applyFont="1" applyFill="1" applyBorder="1" applyAlignment="1" applyProtection="1">
      <alignment horizontal="left" vertical="center" wrapText="1"/>
    </xf>
    <xf numFmtId="17" fontId="10" fillId="0" borderId="52" xfId="0" applyNumberFormat="1" applyFont="1" applyFill="1" applyBorder="1" applyAlignment="1" applyProtection="1">
      <alignment horizontal="left" vertical="center" wrapText="1"/>
    </xf>
    <xf numFmtId="17" fontId="8" fillId="7" borderId="4" xfId="0" applyNumberFormat="1" applyFont="1" applyFill="1" applyBorder="1" applyAlignment="1" applyProtection="1">
      <alignment horizontal="left" vertical="center" wrapText="1"/>
    </xf>
    <xf numFmtId="9" fontId="10" fillId="7" borderId="4" xfId="0" applyNumberFormat="1" applyFont="1" applyFill="1" applyBorder="1" applyAlignment="1" applyProtection="1">
      <alignment horizontal="left" vertical="center" wrapText="1" indent="1"/>
    </xf>
    <xf numFmtId="9" fontId="10" fillId="7" borderId="51" xfId="0" applyNumberFormat="1" applyFont="1" applyFill="1" applyBorder="1" applyAlignment="1" applyProtection="1">
      <alignment horizontal="left" vertical="center" wrapText="1" indent="1"/>
    </xf>
    <xf numFmtId="0" fontId="10" fillId="7" borderId="4" xfId="0" applyFont="1" applyFill="1" applyBorder="1" applyAlignment="1" applyProtection="1">
      <alignment horizontal="left" vertical="center" wrapText="1"/>
    </xf>
    <xf numFmtId="0" fontId="10" fillId="7" borderId="52" xfId="0" applyFont="1" applyFill="1" applyBorder="1" applyAlignment="1" applyProtection="1">
      <alignment horizontal="left" vertical="center" wrapText="1"/>
    </xf>
    <xf numFmtId="0" fontId="9" fillId="7" borderId="51" xfId="0" applyFont="1" applyFill="1" applyBorder="1" applyAlignment="1" applyProtection="1">
      <alignment horizontal="left" vertical="center" wrapText="1" indent="1"/>
    </xf>
    <xf numFmtId="0" fontId="9" fillId="7" borderId="4" xfId="0" applyFont="1" applyFill="1" applyBorder="1" applyAlignment="1" applyProtection="1">
      <alignment horizontal="left" vertical="center" wrapText="1" indent="1"/>
    </xf>
    <xf numFmtId="0" fontId="9" fillId="7" borderId="52" xfId="0" applyFont="1" applyFill="1" applyBorder="1" applyAlignment="1" applyProtection="1">
      <alignment horizontal="left" vertical="center" wrapText="1" indent="1"/>
    </xf>
    <xf numFmtId="0" fontId="9" fillId="7" borderId="4" xfId="0" applyFont="1" applyFill="1" applyBorder="1" applyAlignment="1" applyProtection="1">
      <alignment horizontal="center" vertical="center" wrapText="1"/>
    </xf>
    <xf numFmtId="10" fontId="10" fillId="7" borderId="4" xfId="0" applyNumberFormat="1" applyFont="1" applyFill="1" applyBorder="1" applyAlignment="1" applyProtection="1">
      <alignment horizontal="left" vertical="center" wrapText="1"/>
    </xf>
    <xf numFmtId="9" fontId="10" fillId="7" borderId="4" xfId="0" applyNumberFormat="1" applyFont="1" applyFill="1" applyBorder="1" applyAlignment="1" applyProtection="1">
      <alignment horizontal="left" vertical="center" wrapText="1"/>
    </xf>
    <xf numFmtId="10" fontId="9" fillId="7" borderId="51" xfId="0" applyNumberFormat="1" applyFont="1" applyFill="1" applyBorder="1" applyAlignment="1" applyProtection="1">
      <alignment horizontal="left" vertical="center" wrapText="1" indent="1"/>
    </xf>
    <xf numFmtId="9" fontId="9" fillId="7" borderId="4" xfId="0" applyNumberFormat="1" applyFont="1" applyFill="1" applyBorder="1" applyAlignment="1" applyProtection="1">
      <alignment horizontal="left" vertical="center" wrapText="1" indent="1"/>
    </xf>
    <xf numFmtId="10" fontId="9" fillId="7" borderId="4" xfId="0" applyNumberFormat="1" applyFont="1" applyFill="1" applyBorder="1" applyAlignment="1" applyProtection="1">
      <alignment horizontal="left" vertical="center" wrapText="1" indent="1"/>
    </xf>
    <xf numFmtId="8" fontId="10" fillId="7" borderId="4" xfId="0" applyNumberFormat="1" applyFont="1" applyFill="1" applyBorder="1" applyAlignment="1" applyProtection="1">
      <alignment horizontal="left" vertical="center" wrapText="1"/>
    </xf>
    <xf numFmtId="6" fontId="10" fillId="7" borderId="4" xfId="0" applyNumberFormat="1" applyFont="1" applyFill="1" applyBorder="1" applyAlignment="1" applyProtection="1">
      <alignment horizontal="left" vertical="center" wrapText="1"/>
    </xf>
    <xf numFmtId="8" fontId="9" fillId="7" borderId="51" xfId="0" applyNumberFormat="1" applyFont="1" applyFill="1" applyBorder="1" applyAlignment="1" applyProtection="1">
      <alignment horizontal="left" vertical="center" wrapText="1" indent="1"/>
    </xf>
    <xf numFmtId="6" fontId="9" fillId="7" borderId="4" xfId="0" applyNumberFormat="1" applyFont="1" applyFill="1" applyBorder="1" applyAlignment="1" applyProtection="1">
      <alignment horizontal="left" vertical="center" wrapText="1" indent="1"/>
    </xf>
    <xf numFmtId="3" fontId="9" fillId="7" borderId="4" xfId="0" applyNumberFormat="1" applyFont="1" applyFill="1" applyBorder="1" applyAlignment="1" applyProtection="1">
      <alignment horizontal="left" vertical="center" wrapText="1" indent="1"/>
    </xf>
    <xf numFmtId="9" fontId="9" fillId="7" borderId="51" xfId="0" applyNumberFormat="1" applyFont="1" applyFill="1" applyBorder="1" applyAlignment="1" applyProtection="1">
      <alignment horizontal="left" vertical="center" wrapText="1" indent="1"/>
    </xf>
    <xf numFmtId="0" fontId="10" fillId="0" borderId="52" xfId="0" applyFont="1" applyFill="1" applyBorder="1" applyAlignment="1" applyProtection="1">
      <alignment horizontal="left" vertical="center" wrapText="1"/>
    </xf>
    <xf numFmtId="0" fontId="54" fillId="7" borderId="4" xfId="0" applyFont="1" applyFill="1" applyBorder="1" applyAlignment="1" applyProtection="1">
      <alignment horizontal="left" vertical="center" wrapText="1"/>
    </xf>
    <xf numFmtId="0" fontId="8" fillId="7" borderId="52" xfId="0" applyFont="1" applyFill="1" applyBorder="1" applyAlignment="1" applyProtection="1">
      <alignment horizontal="left" vertical="center" wrapText="1" indent="1"/>
    </xf>
    <xf numFmtId="0" fontId="11" fillId="7" borderId="51" xfId="0" applyFont="1" applyFill="1" applyBorder="1" applyAlignment="1" applyProtection="1">
      <alignment horizontal="left" vertical="center" wrapText="1" indent="1"/>
    </xf>
    <xf numFmtId="0" fontId="11" fillId="7" borderId="4" xfId="0" applyFont="1" applyFill="1" applyBorder="1" applyAlignment="1" applyProtection="1">
      <alignment horizontal="left" vertical="center" wrapText="1" indent="1"/>
    </xf>
    <xf numFmtId="0" fontId="11" fillId="7" borderId="52" xfId="0" applyFont="1" applyFill="1" applyBorder="1" applyAlignment="1" applyProtection="1">
      <alignment horizontal="left" vertical="center" wrapText="1" indent="1"/>
    </xf>
    <xf numFmtId="0" fontId="53" fillId="7" borderId="51" xfId="0" applyFont="1" applyFill="1" applyBorder="1" applyAlignment="1" applyProtection="1">
      <alignment horizontal="left" vertical="center" wrapText="1" indent="1"/>
    </xf>
    <xf numFmtId="0" fontId="11" fillId="7" borderId="4" xfId="0" applyFont="1" applyFill="1" applyBorder="1" applyAlignment="1" applyProtection="1">
      <alignment horizontal="center" vertical="center" wrapText="1"/>
    </xf>
    <xf numFmtId="0" fontId="8" fillId="7" borderId="51" xfId="0" applyFont="1" applyFill="1" applyBorder="1" applyAlignment="1" applyProtection="1">
      <alignment horizontal="left" vertical="center" wrapText="1" indent="1"/>
    </xf>
    <xf numFmtId="0" fontId="8" fillId="7" borderId="4" xfId="0" applyFont="1" applyFill="1" applyBorder="1" applyAlignment="1" applyProtection="1">
      <alignment horizontal="left" vertical="center" wrapText="1" indent="1"/>
    </xf>
    <xf numFmtId="0" fontId="9" fillId="7" borderId="59" xfId="0" applyFont="1" applyFill="1" applyBorder="1" applyAlignment="1" applyProtection="1">
      <alignment horizontal="left" vertical="center" wrapText="1" indent="1"/>
    </xf>
    <xf numFmtId="0" fontId="9" fillId="7" borderId="58" xfId="0" applyFont="1" applyFill="1" applyBorder="1" applyAlignment="1" applyProtection="1">
      <alignment horizontal="left" vertical="center" wrapText="1" indent="1"/>
    </xf>
    <xf numFmtId="0" fontId="9" fillId="7" borderId="60" xfId="0" applyFont="1" applyFill="1" applyBorder="1" applyAlignment="1" applyProtection="1">
      <alignment horizontal="left" vertical="center" wrapText="1" indent="1"/>
    </xf>
    <xf numFmtId="0" fontId="11" fillId="7" borderId="51" xfId="0" applyFont="1" applyFill="1" applyBorder="1" applyAlignment="1" applyProtection="1">
      <alignment horizontal="center" vertical="center" wrapText="1"/>
    </xf>
    <xf numFmtId="0" fontId="0" fillId="0" borderId="1" xfId="0" applyBorder="1" applyAlignment="1" applyProtection="1">
      <alignment horizontal="left" vertical="center" wrapText="1"/>
    </xf>
    <xf numFmtId="17" fontId="9" fillId="7" borderId="4" xfId="0" quotePrefix="1" applyNumberFormat="1" applyFont="1" applyFill="1" applyBorder="1" applyAlignment="1" applyProtection="1">
      <alignment horizontal="left" vertical="center" wrapText="1" indent="1"/>
      <protection locked="0"/>
    </xf>
    <xf numFmtId="17" fontId="9" fillId="7" borderId="51" xfId="0" quotePrefix="1" applyNumberFormat="1" applyFont="1" applyFill="1" applyBorder="1" applyAlignment="1" applyProtection="1">
      <alignment horizontal="left" vertical="center" wrapText="1" indent="1"/>
      <protection locked="0"/>
    </xf>
    <xf numFmtId="17" fontId="10" fillId="0" borderId="4" xfId="0" applyNumberFormat="1" applyFont="1" applyFill="1" applyBorder="1" applyAlignment="1" applyProtection="1">
      <alignment horizontal="left" vertical="center" wrapText="1"/>
      <protection locked="0"/>
    </xf>
    <xf numFmtId="17" fontId="10" fillId="7" borderId="4" xfId="0" applyNumberFormat="1" applyFont="1" applyFill="1" applyBorder="1" applyAlignment="1" applyProtection="1">
      <alignment horizontal="left" vertical="center" wrapText="1"/>
      <protection locked="0"/>
    </xf>
    <xf numFmtId="0" fontId="10" fillId="7" borderId="51" xfId="0" applyNumberFormat="1" applyFont="1" applyFill="1" applyBorder="1" applyAlignment="1" applyProtection="1">
      <alignment horizontal="center" vertical="center" wrapText="1"/>
      <protection locked="0"/>
    </xf>
    <xf numFmtId="2" fontId="9" fillId="7" borderId="51" xfId="0" applyNumberFormat="1" applyFont="1" applyFill="1" applyBorder="1" applyAlignment="1" applyProtection="1">
      <alignment horizontal="left" vertical="center" wrapText="1" indent="1"/>
      <protection locked="0"/>
    </xf>
    <xf numFmtId="0" fontId="4" fillId="23" borderId="1" xfId="0" applyFont="1" applyFill="1" applyBorder="1" applyAlignment="1" applyProtection="1">
      <alignment horizontal="center" vertical="center" wrapText="1"/>
    </xf>
    <xf numFmtId="0" fontId="4" fillId="6" borderId="1" xfId="0" applyFont="1" applyFill="1" applyBorder="1" applyAlignment="1" applyProtection="1">
      <alignment horizontal="center" vertical="center" wrapText="1"/>
      <protection locked="0"/>
    </xf>
    <xf numFmtId="0" fontId="4" fillId="6" borderId="1" xfId="0" applyFont="1" applyFill="1" applyBorder="1" applyAlignment="1" applyProtection="1">
      <alignment horizontal="center" vertical="center" wrapText="1"/>
    </xf>
    <xf numFmtId="0" fontId="22" fillId="7" borderId="27" xfId="0" applyFont="1" applyFill="1" applyBorder="1" applyAlignment="1">
      <alignment horizontal="center" vertical="center" wrapText="1"/>
    </xf>
    <xf numFmtId="0" fontId="22" fillId="7" borderId="32" xfId="0" applyFont="1" applyFill="1" applyBorder="1" applyAlignment="1">
      <alignment horizontal="center" vertical="center" wrapText="1"/>
    </xf>
    <xf numFmtId="0" fontId="31" fillId="16" borderId="28" xfId="0" applyFont="1" applyFill="1" applyBorder="1" applyAlignment="1">
      <alignment horizontal="center" vertical="center" wrapText="1"/>
    </xf>
    <xf numFmtId="0" fontId="31" fillId="16" borderId="29" xfId="0" applyFont="1" applyFill="1" applyBorder="1" applyAlignment="1">
      <alignment horizontal="center" vertical="center" wrapText="1"/>
    </xf>
    <xf numFmtId="0" fontId="32" fillId="10" borderId="30" xfId="0" applyFont="1" applyFill="1" applyBorder="1" applyAlignment="1">
      <alignment horizontal="center" vertical="center" wrapText="1"/>
    </xf>
    <xf numFmtId="0" fontId="32" fillId="10" borderId="31" xfId="0" applyFont="1" applyFill="1" applyBorder="1" applyAlignment="1">
      <alignment horizontal="center" vertical="center" wrapText="1"/>
    </xf>
    <xf numFmtId="0" fontId="31" fillId="11" borderId="41" xfId="0" applyFont="1" applyFill="1" applyBorder="1" applyAlignment="1">
      <alignment horizontal="center" vertical="center" wrapText="1"/>
    </xf>
    <xf numFmtId="10" fontId="2" fillId="0" borderId="12" xfId="0" applyNumberFormat="1" applyFont="1" applyFill="1" applyBorder="1" applyAlignment="1" applyProtection="1">
      <alignment horizontal="center" vertical="center" wrapText="1"/>
    </xf>
    <xf numFmtId="10" fontId="17" fillId="12" borderId="12" xfId="0" applyNumberFormat="1" applyFont="1" applyFill="1" applyBorder="1" applyAlignment="1" applyProtection="1">
      <alignment horizontal="center" vertical="center" wrapText="1"/>
    </xf>
    <xf numFmtId="0" fontId="5" fillId="13" borderId="13" xfId="0" applyFont="1" applyFill="1" applyBorder="1" applyAlignment="1" applyProtection="1">
      <alignment vertical="center" wrapText="1"/>
    </xf>
    <xf numFmtId="0" fontId="5" fillId="13" borderId="14" xfId="0" applyFont="1" applyFill="1" applyBorder="1" applyAlignment="1" applyProtection="1">
      <alignment vertical="center" wrapText="1"/>
    </xf>
    <xf numFmtId="0" fontId="5" fillId="13" borderId="15" xfId="0" applyFont="1" applyFill="1" applyBorder="1" applyAlignment="1" applyProtection="1">
      <alignment vertical="center" wrapText="1"/>
    </xf>
    <xf numFmtId="0" fontId="5" fillId="0" borderId="17" xfId="0" applyFont="1" applyFill="1" applyBorder="1" applyAlignment="1" applyProtection="1">
      <alignment horizontal="center" vertical="center" wrapText="1"/>
    </xf>
    <xf numFmtId="0" fontId="5" fillId="0" borderId="53" xfId="0" applyFont="1" applyFill="1" applyBorder="1" applyAlignment="1" applyProtection="1">
      <alignment horizontal="center" vertical="center" wrapText="1"/>
    </xf>
    <xf numFmtId="0" fontId="5" fillId="0" borderId="54" xfId="0" applyFont="1" applyFill="1" applyBorder="1" applyAlignment="1" applyProtection="1">
      <alignment horizontal="center" vertical="center" wrapText="1"/>
    </xf>
    <xf numFmtId="10" fontId="2" fillId="0" borderId="13" xfId="0" applyNumberFormat="1" applyFont="1" applyFill="1" applyBorder="1" applyAlignment="1" applyProtection="1">
      <alignment horizontal="center" vertical="center" wrapText="1"/>
    </xf>
    <xf numFmtId="10" fontId="2" fillId="0" borderId="14" xfId="0" applyNumberFormat="1" applyFont="1" applyFill="1" applyBorder="1" applyAlignment="1" applyProtection="1">
      <alignment horizontal="center" vertical="center" wrapText="1"/>
    </xf>
    <xf numFmtId="10" fontId="2" fillId="0" borderId="15" xfId="0" applyNumberFormat="1" applyFont="1" applyFill="1" applyBorder="1" applyAlignment="1" applyProtection="1">
      <alignment horizontal="center" vertical="center" wrapText="1"/>
    </xf>
    <xf numFmtId="10" fontId="17" fillId="10" borderId="13" xfId="0" applyNumberFormat="1" applyFont="1" applyFill="1" applyBorder="1" applyAlignment="1" applyProtection="1">
      <alignment horizontal="center" vertical="center" wrapText="1"/>
    </xf>
    <xf numFmtId="10" fontId="17" fillId="10" borderId="14" xfId="0" applyNumberFormat="1" applyFont="1" applyFill="1" applyBorder="1" applyAlignment="1" applyProtection="1">
      <alignment horizontal="center" vertical="center" wrapText="1"/>
    </xf>
    <xf numFmtId="10" fontId="17" fillId="10" borderId="15" xfId="0" applyNumberFormat="1" applyFont="1" applyFill="1" applyBorder="1" applyAlignment="1" applyProtection="1">
      <alignment horizontal="center" vertical="center" wrapText="1"/>
    </xf>
    <xf numFmtId="10" fontId="17" fillId="10" borderId="12" xfId="0" applyNumberFormat="1" applyFont="1" applyFill="1" applyBorder="1" applyAlignment="1" applyProtection="1">
      <alignment horizontal="center" vertical="center" wrapText="1"/>
    </xf>
    <xf numFmtId="10" fontId="18" fillId="11" borderId="12" xfId="0" applyNumberFormat="1" applyFont="1" applyFill="1" applyBorder="1" applyAlignment="1" applyProtection="1">
      <alignment horizontal="center" vertical="center" wrapText="1"/>
    </xf>
    <xf numFmtId="0" fontId="22" fillId="15" borderId="19" xfId="0" applyFont="1" applyFill="1" applyBorder="1" applyAlignment="1">
      <alignment horizontal="left" vertical="center" wrapText="1"/>
    </xf>
    <xf numFmtId="0" fontId="22" fillId="15" borderId="20" xfId="0" applyFont="1" applyFill="1" applyBorder="1" applyAlignment="1">
      <alignment horizontal="left" vertical="center" wrapText="1"/>
    </xf>
    <xf numFmtId="0" fontId="22" fillId="15" borderId="21" xfId="0" applyFont="1" applyFill="1" applyBorder="1" applyAlignment="1">
      <alignment horizontal="left" vertical="center" wrapText="1"/>
    </xf>
    <xf numFmtId="0" fontId="22" fillId="15" borderId="22" xfId="0" applyFont="1" applyFill="1" applyBorder="1" applyAlignment="1">
      <alignment horizontal="left" vertical="center" wrapText="1"/>
    </xf>
    <xf numFmtId="0" fontId="22" fillId="15" borderId="0" xfId="0" applyFont="1" applyFill="1" applyBorder="1" applyAlignment="1">
      <alignment horizontal="left" vertical="center" wrapText="1"/>
    </xf>
    <xf numFmtId="0" fontId="22" fillId="15" borderId="23" xfId="0" applyFont="1" applyFill="1" applyBorder="1" applyAlignment="1">
      <alignment horizontal="left" vertical="center" wrapText="1"/>
    </xf>
    <xf numFmtId="0" fontId="22" fillId="15" borderId="24" xfId="0" applyFont="1" applyFill="1" applyBorder="1" applyAlignment="1">
      <alignment horizontal="left" vertical="center" wrapText="1"/>
    </xf>
    <xf numFmtId="0" fontId="22" fillId="15" borderId="25" xfId="0" applyFont="1" applyFill="1" applyBorder="1" applyAlignment="1">
      <alignment horizontal="left" vertical="center" wrapText="1"/>
    </xf>
    <xf numFmtId="0" fontId="22" fillId="15" borderId="26" xfId="0" applyFont="1" applyFill="1" applyBorder="1" applyAlignment="1">
      <alignment horizontal="left" vertical="center" wrapText="1"/>
    </xf>
    <xf numFmtId="10" fontId="2" fillId="0" borderId="43" xfId="0" applyNumberFormat="1" applyFont="1" applyFill="1" applyBorder="1" applyAlignment="1" applyProtection="1">
      <alignment horizontal="center" vertical="center" wrapText="1"/>
    </xf>
    <xf numFmtId="0" fontId="5" fillId="10" borderId="44" xfId="0" applyFont="1" applyFill="1" applyBorder="1" applyAlignment="1" applyProtection="1">
      <alignment vertical="center" wrapText="1"/>
    </xf>
    <xf numFmtId="0" fontId="5" fillId="10" borderId="45" xfId="0" applyFont="1" applyFill="1" applyBorder="1" applyAlignment="1" applyProtection="1">
      <alignment vertical="center" wrapText="1"/>
    </xf>
    <xf numFmtId="0" fontId="5" fillId="10" borderId="46" xfId="0" applyFont="1" applyFill="1" applyBorder="1" applyAlignment="1" applyProtection="1">
      <alignment vertical="center" wrapText="1"/>
    </xf>
    <xf numFmtId="0" fontId="5" fillId="0" borderId="55" xfId="0" applyFont="1" applyFill="1" applyBorder="1" applyAlignment="1" applyProtection="1">
      <alignment horizontal="center" vertical="center" wrapText="1"/>
    </xf>
    <xf numFmtId="0" fontId="5" fillId="0" borderId="56" xfId="0" applyFont="1" applyFill="1" applyBorder="1" applyAlignment="1" applyProtection="1">
      <alignment horizontal="center" vertical="center" wrapText="1"/>
    </xf>
    <xf numFmtId="0" fontId="5" fillId="0" borderId="57" xfId="0" applyFont="1" applyFill="1" applyBorder="1" applyAlignment="1" applyProtection="1">
      <alignment horizontal="center" vertical="center" wrapText="1"/>
    </xf>
    <xf numFmtId="10" fontId="2" fillId="0" borderId="44" xfId="0" applyNumberFormat="1" applyFont="1" applyFill="1" applyBorder="1" applyAlignment="1" applyProtection="1">
      <alignment horizontal="center" vertical="center" wrapText="1"/>
    </xf>
    <xf numFmtId="10" fontId="2" fillId="0" borderId="45" xfId="0" applyNumberFormat="1" applyFont="1" applyFill="1" applyBorder="1" applyAlignment="1" applyProtection="1">
      <alignment horizontal="center" vertical="center" wrapText="1"/>
    </xf>
    <xf numFmtId="10" fontId="2" fillId="0" borderId="46" xfId="0" applyNumberFormat="1" applyFont="1" applyFill="1" applyBorder="1" applyAlignment="1" applyProtection="1">
      <alignment horizontal="center" vertical="center" wrapText="1"/>
    </xf>
    <xf numFmtId="10" fontId="2" fillId="0" borderId="44" xfId="0" applyNumberFormat="1" applyFont="1" applyFill="1" applyBorder="1" applyAlignment="1" applyProtection="1">
      <alignment vertical="center" wrapText="1"/>
    </xf>
    <xf numFmtId="10" fontId="2" fillId="0" borderId="45" xfId="0" applyNumberFormat="1" applyFont="1" applyFill="1" applyBorder="1" applyAlignment="1" applyProtection="1">
      <alignment vertical="center" wrapText="1"/>
    </xf>
    <xf numFmtId="10" fontId="2" fillId="0" borderId="46" xfId="0" applyNumberFormat="1" applyFont="1" applyFill="1" applyBorder="1" applyAlignment="1" applyProtection="1">
      <alignment vertical="center" wrapText="1"/>
    </xf>
    <xf numFmtId="10" fontId="17" fillId="10" borderId="44" xfId="0" applyNumberFormat="1" applyFont="1" applyFill="1" applyBorder="1" applyAlignment="1" applyProtection="1">
      <alignment horizontal="center" vertical="center" wrapText="1"/>
    </xf>
    <xf numFmtId="10" fontId="17" fillId="10" borderId="45" xfId="0" applyNumberFormat="1" applyFont="1" applyFill="1" applyBorder="1" applyAlignment="1" applyProtection="1">
      <alignment horizontal="center" vertical="center" wrapText="1"/>
    </xf>
    <xf numFmtId="10" fontId="17" fillId="10" borderId="46" xfId="0" applyNumberFormat="1" applyFont="1" applyFill="1" applyBorder="1" applyAlignment="1" applyProtection="1">
      <alignment horizontal="center" vertical="center" wrapText="1"/>
    </xf>
    <xf numFmtId="10" fontId="17" fillId="17" borderId="43" xfId="0" applyNumberFormat="1" applyFont="1" applyFill="1" applyBorder="1" applyAlignment="1" applyProtection="1">
      <alignment horizontal="center" vertical="center" wrapText="1"/>
    </xf>
    <xf numFmtId="10" fontId="18" fillId="11" borderId="43" xfId="0" applyNumberFormat="1" applyFont="1" applyFill="1" applyBorder="1" applyAlignment="1" applyProtection="1">
      <alignment horizontal="center" vertical="center" wrapText="1"/>
    </xf>
    <xf numFmtId="10" fontId="17" fillId="11" borderId="43" xfId="0" applyNumberFormat="1" applyFont="1" applyFill="1" applyBorder="1" applyAlignment="1" applyProtection="1">
      <alignment horizontal="center" vertical="center" wrapText="1"/>
    </xf>
  </cellXfs>
  <cellStyles count="3">
    <cellStyle name="Hyperlink" xfId="1" builtinId="8"/>
    <cellStyle name="Normal" xfId="0" builtinId="0"/>
    <cellStyle name="Normal 2 2" xfId="2"/>
  </cellStyles>
  <dxfs count="4308">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ill>
        <patternFill>
          <bgColor rgb="FFFFC000"/>
        </patternFill>
      </fill>
    </dxf>
    <dxf>
      <fill>
        <patternFill>
          <bgColor rgb="FFFF0000"/>
        </patternFill>
      </fill>
    </dxf>
    <dxf>
      <fill>
        <patternFill>
          <bgColor rgb="FFFFC0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ill>
        <patternFill>
          <bgColor rgb="FFFFC00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00B0F0"/>
        </patternFill>
      </fill>
    </dxf>
    <dxf>
      <font>
        <b/>
        <i val="0"/>
      </font>
      <fill>
        <patternFill>
          <bgColor rgb="FF92D050"/>
        </patternFill>
      </fill>
    </dxf>
    <dxf>
      <font>
        <b/>
        <i val="0"/>
      </font>
      <fill>
        <patternFill>
          <bgColor rgb="FFFFFF00"/>
        </patternFill>
      </fill>
    </dxf>
    <dxf>
      <font>
        <b/>
        <i val="0"/>
      </font>
      <fill>
        <patternFill>
          <bgColor rgb="FF92D050"/>
        </patternFill>
      </fill>
    </dxf>
    <dxf>
      <font>
        <b/>
        <i val="0"/>
      </font>
      <fill>
        <patternFill>
          <bgColor rgb="FF92D050"/>
        </patternFill>
      </fill>
    </dxf>
    <dxf>
      <font>
        <b/>
        <i val="0"/>
      </font>
      <fill>
        <patternFill>
          <bgColor rgb="FFFFC000"/>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s>
  <tableStyles count="0" defaultTableStyle="TableStyleMedium2" defaultPivotStyle="PivotStyleLight16"/>
  <colors>
    <mruColors>
      <color rgb="FF003366"/>
      <color rgb="FFCC0000"/>
      <color rgb="FFFF3300"/>
      <color rgb="FF99CCFF"/>
      <color rgb="FF006600"/>
      <color rgb="FF339933"/>
      <color rgb="FF009900"/>
      <color rgb="FF66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200" u="sng">
                <a:latin typeface="Arial" pitchFamily="34" charset="0"/>
                <a:cs typeface="Arial" pitchFamily="34" charset="0"/>
              </a:rPr>
              <a:t>OVERALL PERFORMANCE</a:t>
            </a:r>
          </a:p>
          <a:p>
            <a:pPr>
              <a:defRPr lang="en-US"/>
            </a:pPr>
            <a:r>
              <a:rPr lang="en-US" sz="1100">
                <a:latin typeface="Arial" pitchFamily="34" charset="0"/>
                <a:cs typeface="Arial" pitchFamily="34" charset="0"/>
              </a:rPr>
              <a:t>% of all Corporate Plan indicators that are Red, Amber or Green</a:t>
            </a:r>
          </a:p>
        </c:rich>
      </c:tx>
      <c:layout/>
      <c:overlay val="0"/>
    </c:title>
    <c:autoTitleDeleted val="0"/>
    <c:plotArea>
      <c:layout/>
      <c:lineChart>
        <c:grouping val="standard"/>
        <c:varyColors val="0"/>
        <c:ser>
          <c:idx val="0"/>
          <c:order val="0"/>
          <c:tx>
            <c:strRef>
              <c:f>'2b. Charts by Priority'!$AY$7</c:f>
              <c:strCache>
                <c:ptCount val="1"/>
                <c:pt idx="0">
                  <c:v>Green</c:v>
                </c:pt>
              </c:strCache>
            </c:strRef>
          </c:tx>
          <c:spPr>
            <a:ln>
              <a:solidFill>
                <a:srgbClr val="92D050"/>
              </a:solidFill>
            </a:ln>
          </c:spPr>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'2b. Charts by Priority'!$AZ$6:$BC$6</c:f>
              <c:strCache>
                <c:ptCount val="4"/>
                <c:pt idx="0">
                  <c:v>Q1</c:v>
                </c:pt>
                <c:pt idx="1">
                  <c:v>Q2</c:v>
                </c:pt>
                <c:pt idx="2">
                  <c:v>Q3</c:v>
                </c:pt>
                <c:pt idx="3">
                  <c:v>Q4</c:v>
                </c:pt>
              </c:strCache>
            </c:strRef>
          </c:cat>
          <c:val>
            <c:numRef>
              <c:f>'2b. Charts by Priority'!$AZ$7:$BC$7</c:f>
              <c:numCache>
                <c:formatCode>0.00%</c:formatCode>
                <c:ptCount val="4"/>
                <c:pt idx="0">
                  <c:v>0.94736842105263153</c:v>
                </c:pt>
                <c:pt idx="1">
                  <c:v>0.95454545454545459</c:v>
                </c:pt>
                <c:pt idx="2">
                  <c:v>0</c:v>
                </c:pt>
                <c:pt idx="3">
                  <c:v>0</c:v>
                </c:pt>
              </c:numCache>
            </c:numRef>
          </c:val>
          <c:smooth val="0"/>
          <c:extLst xmlns:c16r2="http://schemas.microsoft.com/office/drawing/2015/06/chart">
            <c:ext xmlns:c16="http://schemas.microsoft.com/office/drawing/2014/chart" uri="{C3380CC4-5D6E-409C-BE32-E72D297353CC}">
              <c16:uniqueId val="{00000000-50E2-458F-8C24-A0159BB694B2}"/>
            </c:ext>
          </c:extLst>
        </c:ser>
        <c:ser>
          <c:idx val="1"/>
          <c:order val="1"/>
          <c:tx>
            <c:strRef>
              <c:f>'2b. Charts by Priority'!$AY$8</c:f>
              <c:strCache>
                <c:ptCount val="1"/>
                <c:pt idx="0">
                  <c:v>Amber</c:v>
                </c:pt>
              </c:strCache>
            </c:strRef>
          </c:tx>
          <c:spPr>
            <a:ln>
              <a:solidFill>
                <a:srgbClr val="FFC000"/>
              </a:solidFill>
            </a:ln>
          </c:spPr>
          <c:marker>
            <c:symbol val="none"/>
          </c:marker>
          <c:dLbls>
            <c:dLbl>
              <c:idx val="0"/>
              <c:layout>
                <c:manualLayout>
                  <c:x val="-8.8219674295099207E-2"/>
                  <c:y val="4.4444444444444514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0E2-458F-8C24-A0159BB694B2}"/>
                </c:ext>
                <c:ext xmlns:c15="http://schemas.microsoft.com/office/drawing/2012/chart" uri="{CE6537A1-D6FC-4f65-9D91-7224C49458BB}">
                  <c15:layout/>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'2b. Charts by Priority'!$AZ$6:$BC$6</c:f>
              <c:strCache>
                <c:ptCount val="4"/>
                <c:pt idx="0">
                  <c:v>Q1</c:v>
                </c:pt>
                <c:pt idx="1">
                  <c:v>Q2</c:v>
                </c:pt>
                <c:pt idx="2">
                  <c:v>Q3</c:v>
                </c:pt>
                <c:pt idx="3">
                  <c:v>Q4</c:v>
                </c:pt>
              </c:strCache>
            </c:strRef>
          </c:cat>
          <c:val>
            <c:numRef>
              <c:f>'2b. Charts by Priority'!$AZ$8:$BC$8</c:f>
              <c:numCache>
                <c:formatCode>0.00%</c:formatCode>
                <c:ptCount val="4"/>
                <c:pt idx="0">
                  <c:v>5.2631578947368418E-2</c:v>
                </c:pt>
                <c:pt idx="1">
                  <c:v>4.5454545454545456E-2</c:v>
                </c:pt>
                <c:pt idx="2">
                  <c:v>0</c:v>
                </c:pt>
                <c:pt idx="3">
                  <c:v>0</c:v>
                </c:pt>
              </c:numCache>
            </c:numRef>
          </c:val>
          <c:smooth val="0"/>
          <c:extLst xmlns:c16r2="http://schemas.microsoft.com/office/drawing/2015/06/chart">
            <c:ext xmlns:c16="http://schemas.microsoft.com/office/drawing/2014/chart" uri="{C3380CC4-5D6E-409C-BE32-E72D297353CC}">
              <c16:uniqueId val="{00000002-50E2-458F-8C24-A0159BB694B2}"/>
            </c:ext>
          </c:extLst>
        </c:ser>
        <c:ser>
          <c:idx val="2"/>
          <c:order val="2"/>
          <c:tx>
            <c:strRef>
              <c:f>'2b. Charts by Priority'!$AY$9</c:f>
              <c:strCache>
                <c:ptCount val="1"/>
                <c:pt idx="0">
                  <c:v>Red</c:v>
                </c:pt>
              </c:strCache>
            </c:strRef>
          </c:tx>
          <c:spPr>
            <a:ln>
              <a:solidFill>
                <a:srgbClr val="FF0000"/>
              </a:solidFill>
            </a:ln>
          </c:spPr>
          <c:marker>
            <c:symbol val="none"/>
          </c:marker>
          <c:dLbls>
            <c:dLbl>
              <c:idx val="0"/>
              <c:layout>
                <c:manualLayout>
                  <c:x val="-5.7030590474437023E-2"/>
                  <c:y val="-4.8888888888888891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0E2-458F-8C24-A0159BB694B2}"/>
                </c:ext>
                <c:ext xmlns:c15="http://schemas.microsoft.com/office/drawing/2012/chart" uri="{CE6537A1-D6FC-4f65-9D91-7224C49458BB}">
                  <c15:layout/>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'2b. Charts by Priority'!$AZ$6:$BC$6</c:f>
              <c:strCache>
                <c:ptCount val="4"/>
                <c:pt idx="0">
                  <c:v>Q1</c:v>
                </c:pt>
                <c:pt idx="1">
                  <c:v>Q2</c:v>
                </c:pt>
                <c:pt idx="2">
                  <c:v>Q3</c:v>
                </c:pt>
                <c:pt idx="3">
                  <c:v>Q4</c:v>
                </c:pt>
              </c:strCache>
            </c:strRef>
          </c:cat>
          <c:val>
            <c:numRef>
              <c:f>'2b. Charts by Priority'!$AZ$9:$BC$9</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4-50E2-458F-8C24-A0159BB694B2}"/>
            </c:ext>
          </c:extLst>
        </c:ser>
        <c:dLbls>
          <c:showLegendKey val="0"/>
          <c:showVal val="1"/>
          <c:showCatName val="0"/>
          <c:showSerName val="0"/>
          <c:showPercent val="0"/>
          <c:showBubbleSize val="0"/>
        </c:dLbls>
        <c:smooth val="0"/>
        <c:axId val="302901480"/>
        <c:axId val="302903048"/>
      </c:lineChart>
      <c:catAx>
        <c:axId val="302901480"/>
        <c:scaling>
          <c:orientation val="minMax"/>
        </c:scaling>
        <c:delete val="0"/>
        <c:axPos val="b"/>
        <c:numFmt formatCode="General" sourceLinked="0"/>
        <c:majorTickMark val="out"/>
        <c:minorTickMark val="none"/>
        <c:tickLblPos val="nextTo"/>
        <c:txPr>
          <a:bodyPr/>
          <a:lstStyle/>
          <a:p>
            <a:pPr>
              <a:defRPr lang="en-US"/>
            </a:pPr>
            <a:endParaRPr lang="en-US"/>
          </a:p>
        </c:txPr>
        <c:crossAx val="302903048"/>
        <c:crosses val="autoZero"/>
        <c:auto val="1"/>
        <c:lblAlgn val="ctr"/>
        <c:lblOffset val="100"/>
        <c:noMultiLvlLbl val="0"/>
      </c:catAx>
      <c:valAx>
        <c:axId val="302903048"/>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02901480"/>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 Quarter 2</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7991-448C-94F6-A903985AC430}"/>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7991-448C-94F6-A903985AC430}"/>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7991-448C-94F6-A903985AC430}"/>
              </c:ext>
            </c:extLst>
          </c:dPt>
          <c:cat>
            <c:strRef>
              <c:f>'2b. Charts by Priority'!$AY$23:$AY$25</c:f>
              <c:strCache>
                <c:ptCount val="3"/>
                <c:pt idx="0">
                  <c:v>Green</c:v>
                </c:pt>
                <c:pt idx="1">
                  <c:v>Amber</c:v>
                </c:pt>
                <c:pt idx="2">
                  <c:v>Red</c:v>
                </c:pt>
              </c:strCache>
            </c:strRef>
          </c:cat>
          <c:val>
            <c:numRef>
              <c:f>'2b. Charts by Priority'!$BA$23:$BA$25</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7991-448C-94F6-A903985AC430}"/>
            </c:ext>
          </c:extLst>
        </c:ser>
        <c:dLbls>
          <c:showLegendKey val="0"/>
          <c:showVal val="0"/>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ENVIRONMENT AND HEALTH &amp; WELL BEING -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7626-4C92-9DA5-F959AE20197F}"/>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7626-4C92-9DA5-F959AE20197F}"/>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7626-4C92-9DA5-F959AE20197F}"/>
              </c:ext>
            </c:extLst>
          </c:dPt>
          <c:cat>
            <c:strRef>
              <c:f>'2b. Charts by Priority'!$AY$39:$AY$41</c:f>
              <c:strCache>
                <c:ptCount val="3"/>
                <c:pt idx="0">
                  <c:v>Green</c:v>
                </c:pt>
                <c:pt idx="1">
                  <c:v>Amber</c:v>
                </c:pt>
                <c:pt idx="2">
                  <c:v>Red</c:v>
                </c:pt>
              </c:strCache>
            </c:strRef>
          </c:cat>
          <c:val>
            <c:numRef>
              <c:f>'2b. Charts by Priority'!$BA$39:$BA$41</c:f>
              <c:numCache>
                <c:formatCode>0.00%</c:formatCode>
                <c:ptCount val="3"/>
                <c:pt idx="0">
                  <c:v>0.95000000000000007</c:v>
                </c:pt>
                <c:pt idx="1">
                  <c:v>0.05</c:v>
                </c:pt>
                <c:pt idx="2">
                  <c:v>0</c:v>
                </c:pt>
              </c:numCache>
            </c:numRef>
          </c:val>
          <c:extLst xmlns:c16r2="http://schemas.microsoft.com/office/drawing/2015/06/chart">
            <c:ext xmlns:c16="http://schemas.microsoft.com/office/drawing/2014/chart" uri="{C3380CC4-5D6E-409C-BE32-E72D297353CC}">
              <c16:uniqueId val="{00000003-7626-4C92-9DA5-F959AE20197F}"/>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COMMUNITY REGENERATION -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88C3-4D15-B08D-6B38A26E9AA9}"/>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8C3-4D15-B08D-6B38A26E9AA9}"/>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8C3-4D15-B08D-6B38A26E9AA9}"/>
              </c:ext>
            </c:extLst>
          </c:dPt>
          <c:cat>
            <c:strRef>
              <c:f>'2b. Charts by Priority'!$AY$55:$AY$57</c:f>
              <c:strCache>
                <c:ptCount val="3"/>
                <c:pt idx="0">
                  <c:v>Green</c:v>
                </c:pt>
                <c:pt idx="1">
                  <c:v>Amber</c:v>
                </c:pt>
                <c:pt idx="2">
                  <c:v>Red</c:v>
                </c:pt>
              </c:strCache>
            </c:strRef>
          </c:cat>
          <c:val>
            <c:numRef>
              <c:f>'2b. Charts by Priority'!$BA$55:$BA$57</c:f>
              <c:numCache>
                <c:formatCode>0.00%</c:formatCode>
                <c:ptCount val="3"/>
                <c:pt idx="0">
                  <c:v>0.95833333333333337</c:v>
                </c:pt>
                <c:pt idx="1">
                  <c:v>4.1666666666666664E-2</c:v>
                </c:pt>
                <c:pt idx="2">
                  <c:v>0</c:v>
                </c:pt>
              </c:numCache>
            </c:numRef>
          </c:val>
          <c:extLst xmlns:c16r2="http://schemas.microsoft.com/office/drawing/2015/06/chart">
            <c:ext xmlns:c16="http://schemas.microsoft.com/office/drawing/2014/chart" uri="{C3380CC4-5D6E-409C-BE32-E72D297353CC}">
              <c16:uniqueId val="{00000003-88C3-4D15-B08D-6B38A26E9AA9}"/>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A76D-4A4D-AF29-27A678BFA3C0}"/>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A76D-4A4D-AF29-27A678BFA3C0}"/>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A76D-4A4D-AF29-27A678BFA3C0}"/>
              </c:ext>
            </c:extLst>
          </c:dPt>
          <c:cat>
            <c:strRef>
              <c:f>'2b. Charts by Priority'!$AY$7:$AY$9</c:f>
              <c:strCache>
                <c:ptCount val="3"/>
                <c:pt idx="0">
                  <c:v>Green</c:v>
                </c:pt>
                <c:pt idx="1">
                  <c:v>Amber</c:v>
                </c:pt>
                <c:pt idx="2">
                  <c:v>Red</c:v>
                </c:pt>
              </c:strCache>
            </c:strRef>
          </c:cat>
          <c:val>
            <c:numRef>
              <c:f>'2b. Charts by Priority'!$BB$7:$BB$9</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A76D-4A4D-AF29-27A678BFA3C0}"/>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51C-4A11-9328-12E5957BA4BE}"/>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51C-4A11-9328-12E5957BA4BE}"/>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51C-4A11-9328-12E5957BA4BE}"/>
              </c:ext>
            </c:extLst>
          </c:dPt>
          <c:cat>
            <c:strRef>
              <c:f>'2b. Charts by Priority'!$AY$7:$AY$9</c:f>
              <c:strCache>
                <c:ptCount val="3"/>
                <c:pt idx="0">
                  <c:v>Green</c:v>
                </c:pt>
                <c:pt idx="1">
                  <c:v>Amber</c:v>
                </c:pt>
                <c:pt idx="2">
                  <c:v>Red</c:v>
                </c:pt>
              </c:strCache>
            </c:strRef>
          </c:cat>
          <c:val>
            <c:numRef>
              <c:f>'2b. Charts by Priority'!$BC$7:$BC$9</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951C-4A11-9328-12E5957BA4BE}"/>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7641-4598-B934-C23B09C1EA2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7641-4598-B934-C23B09C1EA2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7641-4598-B934-C23B09C1EA21}"/>
              </c:ext>
            </c:extLst>
          </c:dPt>
          <c:cat>
            <c:strRef>
              <c:f>'2b. Charts by Priority'!$AY$23:$AY$25</c:f>
              <c:strCache>
                <c:ptCount val="3"/>
                <c:pt idx="0">
                  <c:v>Green</c:v>
                </c:pt>
                <c:pt idx="1">
                  <c:v>Amber</c:v>
                </c:pt>
                <c:pt idx="2">
                  <c:v>Red</c:v>
                </c:pt>
              </c:strCache>
            </c:strRef>
          </c:cat>
          <c:val>
            <c:numRef>
              <c:f>'2b. Charts by Priority'!$BB$23:$BB$25</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7641-4598-B934-C23B09C1EA21}"/>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0A41-4000-A8E2-478BCE1665AD}"/>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0A41-4000-A8E2-478BCE1665AD}"/>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0A41-4000-A8E2-478BCE1665AD}"/>
              </c:ext>
            </c:extLst>
          </c:dPt>
          <c:cat>
            <c:strRef>
              <c:f>'2b. Charts by Priority'!$AY$23:$AY$25</c:f>
              <c:strCache>
                <c:ptCount val="3"/>
                <c:pt idx="0">
                  <c:v>Green</c:v>
                </c:pt>
                <c:pt idx="1">
                  <c:v>Amber</c:v>
                </c:pt>
                <c:pt idx="2">
                  <c:v>Red</c:v>
                </c:pt>
              </c:strCache>
            </c:strRef>
          </c:cat>
          <c:val>
            <c:numRef>
              <c:f>'2b. Charts by Priority'!$BC$23:$BC$25</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0A41-4000-A8E2-478BCE1665AD}"/>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ENVIRONMENT AND HEALTH &amp; WELL BEING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BA9B-478A-B2A9-1B9D10175A4B}"/>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BA9B-478A-B2A9-1B9D10175A4B}"/>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BA9B-478A-B2A9-1B9D10175A4B}"/>
              </c:ext>
            </c:extLst>
          </c:dPt>
          <c:cat>
            <c:strRef>
              <c:f>'2b. Charts by Priority'!$AY$39:$AY$41</c:f>
              <c:strCache>
                <c:ptCount val="3"/>
                <c:pt idx="0">
                  <c:v>Green</c:v>
                </c:pt>
                <c:pt idx="1">
                  <c:v>Amber</c:v>
                </c:pt>
                <c:pt idx="2">
                  <c:v>Red</c:v>
                </c:pt>
              </c:strCache>
            </c:strRef>
          </c:cat>
          <c:val>
            <c:numRef>
              <c:f>'2b. Charts by Priority'!$BB$39:$BB$41</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BA9B-478A-B2A9-1B9D10175A4B}"/>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sz="1800" b="1" i="0" baseline="0"/>
              <a:t>ENVIRONMENT AND HEALTH &amp; WELL BEING -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E504-44CE-97B2-C7B1FE600C20}"/>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E504-44CE-97B2-C7B1FE600C20}"/>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E504-44CE-97B2-C7B1FE600C20}"/>
              </c:ext>
            </c:extLst>
          </c:dPt>
          <c:cat>
            <c:strRef>
              <c:f>'2b. Charts by Priority'!$AY$39:$AY$41</c:f>
              <c:strCache>
                <c:ptCount val="3"/>
                <c:pt idx="0">
                  <c:v>Green</c:v>
                </c:pt>
                <c:pt idx="1">
                  <c:v>Amber</c:v>
                </c:pt>
                <c:pt idx="2">
                  <c:v>Red</c:v>
                </c:pt>
              </c:strCache>
            </c:strRef>
          </c:cat>
          <c:val>
            <c:numRef>
              <c:f>'2b. Charts by Priority'!$BC$39:$BC$41</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E504-44CE-97B2-C7B1FE600C20}"/>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COMMUNITY REGENERATION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B67C-498C-8367-702B3FC4C53B}"/>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B67C-498C-8367-702B3FC4C53B}"/>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B67C-498C-8367-702B3FC4C53B}"/>
              </c:ext>
            </c:extLst>
          </c:dPt>
          <c:cat>
            <c:strRef>
              <c:f>'2b. Charts by Priority'!$AY$55:$AY$57</c:f>
              <c:strCache>
                <c:ptCount val="3"/>
                <c:pt idx="0">
                  <c:v>Green</c:v>
                </c:pt>
                <c:pt idx="1">
                  <c:v>Amber</c:v>
                </c:pt>
                <c:pt idx="2">
                  <c:v>Red</c:v>
                </c:pt>
              </c:strCache>
            </c:strRef>
          </c:cat>
          <c:val>
            <c:numRef>
              <c:f>'2b. Charts by Priority'!$BB$55:$BB$57</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B67C-498C-8367-702B3FC4C53B}"/>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VALUE FOR</a:t>
            </a:r>
            <a:r>
              <a:rPr lang="en-GB" sz="1200" u="sng" baseline="0">
                <a:latin typeface="Arial" pitchFamily="34" charset="0"/>
                <a:cs typeface="Arial" pitchFamily="34" charset="0"/>
              </a:rPr>
              <a:t> MONEY COUNCIL</a:t>
            </a:r>
            <a:endParaRPr lang="en-GB" sz="1200" u="sng">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 </a:t>
            </a:r>
          </a:p>
        </c:rich>
      </c:tx>
      <c:overlay val="0"/>
    </c:title>
    <c:autoTitleDeleted val="0"/>
    <c:plotArea>
      <c:layout/>
      <c:lineChart>
        <c:grouping val="standard"/>
        <c:varyColors val="0"/>
        <c:ser>
          <c:idx val="0"/>
          <c:order val="0"/>
          <c:tx>
            <c:strRef>
              <c:f>'2b. Charts by Priority'!$AY$23</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C7C-4B39-A234-8A7576CDE4FF}"/>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C7C-4B39-A234-8A7576CDE4FF}"/>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Priority'!$AZ$22:$BC$22</c:f>
              <c:strCache>
                <c:ptCount val="4"/>
                <c:pt idx="0">
                  <c:v>Q1</c:v>
                </c:pt>
                <c:pt idx="1">
                  <c:v>Q2</c:v>
                </c:pt>
                <c:pt idx="2">
                  <c:v>Q3</c:v>
                </c:pt>
                <c:pt idx="3">
                  <c:v>Q4</c:v>
                </c:pt>
              </c:strCache>
            </c:strRef>
          </c:cat>
          <c:val>
            <c:numRef>
              <c:f>'2b. Charts by Priority'!$AZ$23:$BC$23</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2-AC7C-4B39-A234-8A7576CDE4FF}"/>
            </c:ext>
          </c:extLst>
        </c:ser>
        <c:ser>
          <c:idx val="1"/>
          <c:order val="1"/>
          <c:tx>
            <c:strRef>
              <c:f>'2b. Charts by Priority'!$AY$24</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C7C-4B39-A234-8A7576CDE4FF}"/>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C7C-4B39-A234-8A7576CDE4FF}"/>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Priority'!$AZ$22:$BC$22</c:f>
              <c:strCache>
                <c:ptCount val="4"/>
                <c:pt idx="0">
                  <c:v>Q1</c:v>
                </c:pt>
                <c:pt idx="1">
                  <c:v>Q2</c:v>
                </c:pt>
                <c:pt idx="2">
                  <c:v>Q3</c:v>
                </c:pt>
                <c:pt idx="3">
                  <c:v>Q4</c:v>
                </c:pt>
              </c:strCache>
            </c:strRef>
          </c:cat>
          <c:val>
            <c:numRef>
              <c:f>'2b. Charts by Priority'!$AZ$24:$BC$24</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5-AC7C-4B39-A234-8A7576CDE4FF}"/>
            </c:ext>
          </c:extLst>
        </c:ser>
        <c:ser>
          <c:idx val="2"/>
          <c:order val="2"/>
          <c:tx>
            <c:strRef>
              <c:f>'2b. Charts by Priority'!$AY$25</c:f>
              <c:strCache>
                <c:ptCount val="1"/>
                <c:pt idx="0">
                  <c:v>Red</c:v>
                </c:pt>
              </c:strCache>
            </c:strRef>
          </c:tx>
          <c:spPr>
            <a:ln>
              <a:solidFill>
                <a:srgbClr val="FF0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C7C-4B39-A234-8A7576CDE4FF}"/>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C7C-4B39-A234-8A7576CDE4FF}"/>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Priority'!$AZ$22:$BC$22</c:f>
              <c:strCache>
                <c:ptCount val="4"/>
                <c:pt idx="0">
                  <c:v>Q1</c:v>
                </c:pt>
                <c:pt idx="1">
                  <c:v>Q2</c:v>
                </c:pt>
                <c:pt idx="2">
                  <c:v>Q3</c:v>
                </c:pt>
                <c:pt idx="3">
                  <c:v>Q4</c:v>
                </c:pt>
              </c:strCache>
            </c:strRef>
          </c:cat>
          <c:val>
            <c:numRef>
              <c:f>'2b. Charts by Priority'!$AZ$25:$BC$25</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8-AC7C-4B39-A234-8A7576CDE4FF}"/>
            </c:ext>
          </c:extLst>
        </c:ser>
        <c:dLbls>
          <c:showLegendKey val="0"/>
          <c:showVal val="1"/>
          <c:showCatName val="0"/>
          <c:showSerName val="0"/>
          <c:showPercent val="0"/>
          <c:showBubbleSize val="0"/>
        </c:dLbls>
        <c:smooth val="0"/>
        <c:axId val="444391000"/>
        <c:axId val="444397272"/>
      </c:lineChart>
      <c:catAx>
        <c:axId val="444391000"/>
        <c:scaling>
          <c:orientation val="minMax"/>
        </c:scaling>
        <c:delete val="0"/>
        <c:axPos val="b"/>
        <c:numFmt formatCode="General" sourceLinked="0"/>
        <c:majorTickMark val="out"/>
        <c:minorTickMark val="none"/>
        <c:tickLblPos val="nextTo"/>
        <c:txPr>
          <a:bodyPr/>
          <a:lstStyle/>
          <a:p>
            <a:pPr>
              <a:defRPr lang="en-US"/>
            </a:pPr>
            <a:endParaRPr lang="en-US"/>
          </a:p>
        </c:txPr>
        <c:crossAx val="444397272"/>
        <c:crosses val="autoZero"/>
        <c:auto val="1"/>
        <c:lblAlgn val="ctr"/>
        <c:lblOffset val="100"/>
        <c:noMultiLvlLbl val="0"/>
      </c:catAx>
      <c:valAx>
        <c:axId val="444397272"/>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44391000"/>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COMMUNITY REGENERATION - End of Year</a:t>
            </a:r>
            <a:endParaRPr lang="en-GB"/>
          </a:p>
        </c:rich>
      </c:tx>
      <c:overlay val="0"/>
    </c:title>
    <c:autoTitleDeleted val="0"/>
    <c:view3D>
      <c:rotX val="30"/>
      <c:rotY val="0"/>
      <c:rAngAx val="0"/>
    </c:view3D>
    <c:floor>
      <c:thickness val="0"/>
    </c:floor>
    <c:sideWall>
      <c:thickness val="0"/>
    </c:sideWall>
    <c:backWall>
      <c:thickness val="0"/>
    </c:backWall>
    <c:plotArea>
      <c:layout>
        <c:manualLayout>
          <c:layoutTarget val="inner"/>
          <c:xMode val="edge"/>
          <c:yMode val="edge"/>
          <c:x val="9.8796159124774768E-2"/>
          <c:y val="0.33291514146016032"/>
          <c:w val="0.81796323866694998"/>
          <c:h val="0.57029011841750465"/>
        </c:manualLayout>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563A-496E-9601-7BADD816C91D}"/>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563A-496E-9601-7BADD816C91D}"/>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563A-496E-9601-7BADD816C91D}"/>
              </c:ext>
            </c:extLst>
          </c:dPt>
          <c:cat>
            <c:strRef>
              <c:f>'2b. Charts by Priority'!$AY$55:$AY$57</c:f>
              <c:strCache>
                <c:ptCount val="3"/>
                <c:pt idx="0">
                  <c:v>Green</c:v>
                </c:pt>
                <c:pt idx="1">
                  <c:v>Amber</c:v>
                </c:pt>
                <c:pt idx="2">
                  <c:v>Red</c:v>
                </c:pt>
              </c:strCache>
            </c:strRef>
          </c:cat>
          <c:val>
            <c:numRef>
              <c:f>'2b. Charts by Priority'!$BC$55:$BC$57</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563A-496E-9601-7BADD816C91D}"/>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100">
                <a:latin typeface="Arial" pitchFamily="34" charset="0"/>
                <a:cs typeface="Arial" pitchFamily="34" charset="0"/>
              </a:rPr>
              <a:t>ENVIRONMENT</a:t>
            </a:r>
            <a:r>
              <a:rPr lang="en-GB" sz="1100" baseline="0">
                <a:latin typeface="Arial" pitchFamily="34" charset="0"/>
                <a:cs typeface="Arial" pitchFamily="34" charset="0"/>
              </a:rPr>
              <a:t> AND HEALTH &amp; WELLBEING</a:t>
            </a:r>
            <a:endParaRPr lang="en-GB" sz="1100">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a:t>
            </a:r>
          </a:p>
        </c:rich>
      </c:tx>
      <c:overlay val="0"/>
    </c:title>
    <c:autoTitleDeleted val="0"/>
    <c:plotArea>
      <c:layout/>
      <c:lineChart>
        <c:grouping val="standard"/>
        <c:varyColors val="0"/>
        <c:ser>
          <c:idx val="0"/>
          <c:order val="0"/>
          <c:tx>
            <c:strRef>
              <c:f>'2b. Charts by Priority'!$AY$39</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B5E-483E-BF55-1F0165B4F8D4}"/>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B5E-483E-BF55-1F0165B4F8D4}"/>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Priority'!$AZ$38:$BC$38</c:f>
              <c:strCache>
                <c:ptCount val="4"/>
                <c:pt idx="0">
                  <c:v>Q1</c:v>
                </c:pt>
                <c:pt idx="1">
                  <c:v>Q2</c:v>
                </c:pt>
                <c:pt idx="2">
                  <c:v>Q3</c:v>
                </c:pt>
                <c:pt idx="3">
                  <c:v>Q4</c:v>
                </c:pt>
              </c:strCache>
            </c:strRef>
          </c:cat>
          <c:val>
            <c:numRef>
              <c:f>'2b. Charts by Priority'!$AZ$39:$BC$39</c:f>
              <c:numCache>
                <c:formatCode>0.00%</c:formatCode>
                <c:ptCount val="4"/>
                <c:pt idx="0">
                  <c:v>0.94117647058823528</c:v>
                </c:pt>
                <c:pt idx="1">
                  <c:v>0.95000000000000007</c:v>
                </c:pt>
                <c:pt idx="2">
                  <c:v>0</c:v>
                </c:pt>
                <c:pt idx="3">
                  <c:v>0</c:v>
                </c:pt>
              </c:numCache>
            </c:numRef>
          </c:val>
          <c:smooth val="0"/>
          <c:extLst xmlns:c16r2="http://schemas.microsoft.com/office/drawing/2015/06/chart">
            <c:ext xmlns:c16="http://schemas.microsoft.com/office/drawing/2014/chart" uri="{C3380CC4-5D6E-409C-BE32-E72D297353CC}">
              <c16:uniqueId val="{00000002-CB5E-483E-BF55-1F0165B4F8D4}"/>
            </c:ext>
          </c:extLst>
        </c:ser>
        <c:ser>
          <c:idx val="1"/>
          <c:order val="1"/>
          <c:tx>
            <c:strRef>
              <c:f>'2b. Charts by Priority'!$AY$40</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B5E-483E-BF55-1F0165B4F8D4}"/>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B5E-483E-BF55-1F0165B4F8D4}"/>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Priority'!$AZ$38:$BC$38</c:f>
              <c:strCache>
                <c:ptCount val="4"/>
                <c:pt idx="0">
                  <c:v>Q1</c:v>
                </c:pt>
                <c:pt idx="1">
                  <c:v>Q2</c:v>
                </c:pt>
                <c:pt idx="2">
                  <c:v>Q3</c:v>
                </c:pt>
                <c:pt idx="3">
                  <c:v>Q4</c:v>
                </c:pt>
              </c:strCache>
            </c:strRef>
          </c:cat>
          <c:val>
            <c:numRef>
              <c:f>'2b. Charts by Priority'!$AZ$40:$BC$40</c:f>
              <c:numCache>
                <c:formatCode>0.00%</c:formatCode>
                <c:ptCount val="4"/>
                <c:pt idx="0">
                  <c:v>5.8823529411764705E-2</c:v>
                </c:pt>
                <c:pt idx="1">
                  <c:v>0.05</c:v>
                </c:pt>
                <c:pt idx="2">
                  <c:v>0</c:v>
                </c:pt>
                <c:pt idx="3">
                  <c:v>0</c:v>
                </c:pt>
              </c:numCache>
            </c:numRef>
          </c:val>
          <c:smooth val="0"/>
          <c:extLst xmlns:c16r2="http://schemas.microsoft.com/office/drawing/2015/06/chart">
            <c:ext xmlns:c16="http://schemas.microsoft.com/office/drawing/2014/chart" uri="{C3380CC4-5D6E-409C-BE32-E72D297353CC}">
              <c16:uniqueId val="{00000005-CB5E-483E-BF55-1F0165B4F8D4}"/>
            </c:ext>
          </c:extLst>
        </c:ser>
        <c:ser>
          <c:idx val="2"/>
          <c:order val="2"/>
          <c:tx>
            <c:strRef>
              <c:f>'2b. Charts by Priority'!$AY$41</c:f>
              <c:strCache>
                <c:ptCount val="1"/>
                <c:pt idx="0">
                  <c:v>Red</c:v>
                </c:pt>
              </c:strCache>
            </c:strRef>
          </c:tx>
          <c:spPr>
            <a:ln>
              <a:solidFill>
                <a:srgbClr val="FF0000"/>
              </a:solidFill>
            </a:ln>
          </c:spPr>
          <c:marker>
            <c:symbol val="none"/>
          </c:marker>
          <c:dLbls>
            <c:dLbl>
              <c:idx val="0"/>
              <c:layout>
                <c:manualLayout>
                  <c:x val="-5.4644550522530692E-2"/>
                  <c:y val="-5.3156146179401995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B5E-483E-BF55-1F0165B4F8D4}"/>
                </c:ext>
                <c:ext xmlns:c15="http://schemas.microsoft.com/office/drawing/2012/chart" uri="{CE6537A1-D6FC-4f65-9D91-7224C49458BB}"/>
              </c:extLst>
            </c:dLbl>
            <c:dLbl>
              <c:idx val="1"/>
              <c:layout>
                <c:manualLayout>
                  <c:x val="-5.4644550522530692E-2"/>
                  <c:y val="-4.42967884828349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B5E-483E-BF55-1F0165B4F8D4}"/>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B5E-483E-BF55-1F0165B4F8D4}"/>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CB5E-483E-BF55-1F0165B4F8D4}"/>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Priority'!$AZ$38:$BC$38</c:f>
              <c:strCache>
                <c:ptCount val="4"/>
                <c:pt idx="0">
                  <c:v>Q1</c:v>
                </c:pt>
                <c:pt idx="1">
                  <c:v>Q2</c:v>
                </c:pt>
                <c:pt idx="2">
                  <c:v>Q3</c:v>
                </c:pt>
                <c:pt idx="3">
                  <c:v>Q4</c:v>
                </c:pt>
              </c:strCache>
            </c:strRef>
          </c:cat>
          <c:val>
            <c:numRef>
              <c:f>'2b. Charts by Priority'!$AZ$41:$BC$41</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A-CB5E-483E-BF55-1F0165B4F8D4}"/>
            </c:ext>
          </c:extLst>
        </c:ser>
        <c:dLbls>
          <c:showLegendKey val="0"/>
          <c:showVal val="1"/>
          <c:showCatName val="0"/>
          <c:showSerName val="0"/>
          <c:showPercent val="0"/>
          <c:showBubbleSize val="0"/>
        </c:dLbls>
        <c:smooth val="0"/>
        <c:axId val="444395704"/>
        <c:axId val="444390608"/>
      </c:lineChart>
      <c:catAx>
        <c:axId val="444395704"/>
        <c:scaling>
          <c:orientation val="minMax"/>
        </c:scaling>
        <c:delete val="0"/>
        <c:axPos val="b"/>
        <c:numFmt formatCode="General" sourceLinked="0"/>
        <c:majorTickMark val="out"/>
        <c:minorTickMark val="none"/>
        <c:tickLblPos val="nextTo"/>
        <c:txPr>
          <a:bodyPr/>
          <a:lstStyle/>
          <a:p>
            <a:pPr>
              <a:defRPr lang="en-US"/>
            </a:pPr>
            <a:endParaRPr lang="en-US"/>
          </a:p>
        </c:txPr>
        <c:crossAx val="444390608"/>
        <c:crosses val="autoZero"/>
        <c:auto val="1"/>
        <c:lblAlgn val="ctr"/>
        <c:lblOffset val="100"/>
        <c:noMultiLvlLbl val="0"/>
      </c:catAx>
      <c:valAx>
        <c:axId val="444390608"/>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44395704"/>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100">
                <a:latin typeface="Arial" pitchFamily="34" charset="0"/>
                <a:cs typeface="Arial" pitchFamily="34" charset="0"/>
              </a:rPr>
              <a:t>COMMUNITY</a:t>
            </a:r>
            <a:r>
              <a:rPr lang="en-GB" sz="1100" baseline="0">
                <a:latin typeface="Arial" pitchFamily="34" charset="0"/>
                <a:cs typeface="Arial" pitchFamily="34" charset="0"/>
              </a:rPr>
              <a:t> REGENERATION</a:t>
            </a:r>
            <a:endParaRPr lang="en-GB" sz="1100">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 </a:t>
            </a:r>
          </a:p>
        </c:rich>
      </c:tx>
      <c:overlay val="0"/>
    </c:title>
    <c:autoTitleDeleted val="0"/>
    <c:plotArea>
      <c:layout/>
      <c:lineChart>
        <c:grouping val="standard"/>
        <c:varyColors val="0"/>
        <c:ser>
          <c:idx val="0"/>
          <c:order val="0"/>
          <c:tx>
            <c:strRef>
              <c:f>'2b. Charts by Priority'!$AY$55</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FD6-404C-92E4-D5A1C46C6F90}"/>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FD6-404C-92E4-D5A1C46C6F90}"/>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Priority'!$AZ$54:$BC$54</c:f>
              <c:strCache>
                <c:ptCount val="4"/>
                <c:pt idx="0">
                  <c:v>Q1</c:v>
                </c:pt>
                <c:pt idx="1">
                  <c:v>Q2</c:v>
                </c:pt>
                <c:pt idx="2">
                  <c:v>Q3</c:v>
                </c:pt>
                <c:pt idx="3">
                  <c:v>Q4</c:v>
                </c:pt>
              </c:strCache>
            </c:strRef>
          </c:cat>
          <c:val>
            <c:numRef>
              <c:f>'2b. Charts by Priority'!$AZ$55:$BC$55</c:f>
              <c:numCache>
                <c:formatCode>0.00%</c:formatCode>
                <c:ptCount val="4"/>
                <c:pt idx="0">
                  <c:v>0.95238095238095233</c:v>
                </c:pt>
                <c:pt idx="1">
                  <c:v>0.95833333333333337</c:v>
                </c:pt>
                <c:pt idx="2">
                  <c:v>0</c:v>
                </c:pt>
                <c:pt idx="3">
                  <c:v>0</c:v>
                </c:pt>
              </c:numCache>
            </c:numRef>
          </c:val>
          <c:smooth val="0"/>
          <c:extLst xmlns:c16r2="http://schemas.microsoft.com/office/drawing/2015/06/chart">
            <c:ext xmlns:c16="http://schemas.microsoft.com/office/drawing/2014/chart" uri="{C3380CC4-5D6E-409C-BE32-E72D297353CC}">
              <c16:uniqueId val="{00000002-1FD6-404C-92E4-D5A1C46C6F90}"/>
            </c:ext>
          </c:extLst>
        </c:ser>
        <c:ser>
          <c:idx val="1"/>
          <c:order val="1"/>
          <c:tx>
            <c:strRef>
              <c:f>'2b. Charts by Priority'!$AY$56</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FD6-404C-92E4-D5A1C46C6F90}"/>
                </c:ext>
                <c:ext xmlns:c15="http://schemas.microsoft.com/office/drawing/2012/chart" uri="{CE6537A1-D6FC-4f65-9D91-7224C49458BB}"/>
              </c:extLst>
            </c:dLbl>
            <c:dLbl>
              <c:idx val="1"/>
              <c:layout>
                <c:manualLayout>
                  <c:x val="-5.4644550522530692E-2"/>
                  <c:y val="-4.905239687848403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FD6-404C-92E4-D5A1C46C6F90}"/>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FD6-404C-92E4-D5A1C46C6F90}"/>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FD6-404C-92E4-D5A1C46C6F90}"/>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Priority'!$AZ$54:$BC$54</c:f>
              <c:strCache>
                <c:ptCount val="4"/>
                <c:pt idx="0">
                  <c:v>Q1</c:v>
                </c:pt>
                <c:pt idx="1">
                  <c:v>Q2</c:v>
                </c:pt>
                <c:pt idx="2">
                  <c:v>Q3</c:v>
                </c:pt>
                <c:pt idx="3">
                  <c:v>Q4</c:v>
                </c:pt>
              </c:strCache>
            </c:strRef>
          </c:cat>
          <c:val>
            <c:numRef>
              <c:f>'2b. Charts by Priority'!$AZ$56:$BC$56</c:f>
              <c:numCache>
                <c:formatCode>0.00%</c:formatCode>
                <c:ptCount val="4"/>
                <c:pt idx="0">
                  <c:v>4.7619047619047616E-2</c:v>
                </c:pt>
                <c:pt idx="1">
                  <c:v>4.1666666666666664E-2</c:v>
                </c:pt>
                <c:pt idx="2">
                  <c:v>0</c:v>
                </c:pt>
                <c:pt idx="3">
                  <c:v>0</c:v>
                </c:pt>
              </c:numCache>
            </c:numRef>
          </c:val>
          <c:smooth val="0"/>
          <c:extLst xmlns:c16r2="http://schemas.microsoft.com/office/drawing/2015/06/chart">
            <c:ext xmlns:c16="http://schemas.microsoft.com/office/drawing/2014/chart" uri="{C3380CC4-5D6E-409C-BE32-E72D297353CC}">
              <c16:uniqueId val="{00000007-1FD6-404C-92E4-D5A1C46C6F90}"/>
            </c:ext>
          </c:extLst>
        </c:ser>
        <c:ser>
          <c:idx val="2"/>
          <c:order val="2"/>
          <c:tx>
            <c:strRef>
              <c:f>'2b. Charts by Priority'!$AY$57</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FD6-404C-92E4-D5A1C46C6F90}"/>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1FD6-404C-92E4-D5A1C46C6F90}"/>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1FD6-404C-92E4-D5A1C46C6F90}"/>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Priority'!$AZ$54:$BC$54</c:f>
              <c:strCache>
                <c:ptCount val="4"/>
                <c:pt idx="0">
                  <c:v>Q1</c:v>
                </c:pt>
                <c:pt idx="1">
                  <c:v>Q2</c:v>
                </c:pt>
                <c:pt idx="2">
                  <c:v>Q3</c:v>
                </c:pt>
                <c:pt idx="3">
                  <c:v>Q4</c:v>
                </c:pt>
              </c:strCache>
            </c:strRef>
          </c:cat>
          <c:val>
            <c:numRef>
              <c:f>'2b. Charts by Priority'!$AZ$57:$BC$57</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B-1FD6-404C-92E4-D5A1C46C6F90}"/>
            </c:ext>
          </c:extLst>
        </c:ser>
        <c:dLbls>
          <c:showLegendKey val="0"/>
          <c:showVal val="1"/>
          <c:showCatName val="0"/>
          <c:showSerName val="0"/>
          <c:showPercent val="0"/>
          <c:showBubbleSize val="0"/>
        </c:dLbls>
        <c:smooth val="0"/>
        <c:axId val="444397664"/>
        <c:axId val="444396096"/>
      </c:lineChart>
      <c:catAx>
        <c:axId val="444397664"/>
        <c:scaling>
          <c:orientation val="minMax"/>
        </c:scaling>
        <c:delete val="0"/>
        <c:axPos val="b"/>
        <c:numFmt formatCode="General" sourceLinked="0"/>
        <c:majorTickMark val="out"/>
        <c:minorTickMark val="none"/>
        <c:tickLblPos val="nextTo"/>
        <c:txPr>
          <a:bodyPr/>
          <a:lstStyle/>
          <a:p>
            <a:pPr>
              <a:defRPr lang="en-US"/>
            </a:pPr>
            <a:endParaRPr lang="en-US"/>
          </a:p>
        </c:txPr>
        <c:crossAx val="444396096"/>
        <c:crosses val="autoZero"/>
        <c:auto val="1"/>
        <c:lblAlgn val="ctr"/>
        <c:lblOffset val="100"/>
        <c:noMultiLvlLbl val="0"/>
      </c:catAx>
      <c:valAx>
        <c:axId val="444396096"/>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44397664"/>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ALL TARGETS - Quarter 1</a:t>
            </a:r>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BDF-4743-8367-D995DA49E225}"/>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BDF-4743-8367-D995DA49E225}"/>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BDF-4743-8367-D995DA49E225}"/>
              </c:ext>
            </c:extLst>
          </c:dPt>
          <c:dLbls>
            <c:delete val="1"/>
          </c:dLbls>
          <c:cat>
            <c:strRef>
              <c:f>'2b. Charts by Priority'!$AY$7:$AY$9</c:f>
              <c:strCache>
                <c:ptCount val="3"/>
                <c:pt idx="0">
                  <c:v>Green</c:v>
                </c:pt>
                <c:pt idx="1">
                  <c:v>Amber</c:v>
                </c:pt>
                <c:pt idx="2">
                  <c:v>Red</c:v>
                </c:pt>
              </c:strCache>
            </c:strRef>
          </c:cat>
          <c:val>
            <c:numRef>
              <c:f>'2b. Charts by Priority'!$AZ$7:$AZ$9</c:f>
              <c:numCache>
                <c:formatCode>0.00%</c:formatCode>
                <c:ptCount val="3"/>
                <c:pt idx="0">
                  <c:v>0.94736842105263153</c:v>
                </c:pt>
                <c:pt idx="1">
                  <c:v>5.2631578947368418E-2</c:v>
                </c:pt>
                <c:pt idx="2">
                  <c:v>0</c:v>
                </c:pt>
              </c:numCache>
            </c:numRef>
          </c:val>
          <c:extLst xmlns:c16r2="http://schemas.microsoft.com/office/drawing/2015/06/chart">
            <c:ext xmlns:c16="http://schemas.microsoft.com/office/drawing/2014/chart" uri="{C3380CC4-5D6E-409C-BE32-E72D297353CC}">
              <c16:uniqueId val="{00000003-9BDF-4743-8367-D995DA49E225}"/>
            </c:ext>
          </c:extLst>
        </c:ser>
        <c:dLbls>
          <c:showLegendKey val="0"/>
          <c:showVal val="0"/>
          <c:showCatName val="1"/>
          <c:showSerName val="0"/>
          <c:showPercent val="1"/>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VALUE FOR MONEY COUNCIL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6B7-4A38-A51C-3A27625D9AE4}"/>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6B7-4A38-A51C-3A27625D9AE4}"/>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6B7-4A38-A51C-3A27625D9AE4}"/>
              </c:ext>
            </c:extLst>
          </c:dPt>
          <c:cat>
            <c:strRef>
              <c:f>'2b. Charts by Priority'!$AY$23:$AY$25</c:f>
              <c:strCache>
                <c:ptCount val="3"/>
                <c:pt idx="0">
                  <c:v>Green</c:v>
                </c:pt>
                <c:pt idx="1">
                  <c:v>Amber</c:v>
                </c:pt>
                <c:pt idx="2">
                  <c:v>Red</c:v>
                </c:pt>
              </c:strCache>
            </c:strRef>
          </c:cat>
          <c:val>
            <c:numRef>
              <c:f>'2b. Charts by Priority'!$AZ$23:$AZ$25</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96B7-4A38-A51C-3A27625D9AE4}"/>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ENVIRONMENT AND HEALTH &amp; WELLBEING - Quarter 1</a:t>
            </a:r>
          </a:p>
        </c:rich>
      </c:tx>
      <c:overlay val="0"/>
      <c:spPr>
        <a:solidFill>
          <a:schemeClr val="bg1"/>
        </a:solidFill>
      </c:spPr>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8333-4466-970B-BC246C30874E}"/>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333-4466-970B-BC246C30874E}"/>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333-4466-970B-BC246C30874E}"/>
              </c:ext>
            </c:extLst>
          </c:dPt>
          <c:cat>
            <c:strRef>
              <c:f>'2b. Charts by Priority'!$AY$39:$AY$41</c:f>
              <c:strCache>
                <c:ptCount val="3"/>
                <c:pt idx="0">
                  <c:v>Green</c:v>
                </c:pt>
                <c:pt idx="1">
                  <c:v>Amber</c:v>
                </c:pt>
                <c:pt idx="2">
                  <c:v>Red</c:v>
                </c:pt>
              </c:strCache>
            </c:strRef>
          </c:cat>
          <c:val>
            <c:numRef>
              <c:f>'2b. Charts by Priority'!$AZ$39:$AZ$41</c:f>
              <c:numCache>
                <c:formatCode>0.00%</c:formatCode>
                <c:ptCount val="3"/>
                <c:pt idx="0">
                  <c:v>0.94117647058823528</c:v>
                </c:pt>
                <c:pt idx="1">
                  <c:v>5.8823529411764705E-2</c:v>
                </c:pt>
                <c:pt idx="2">
                  <c:v>0</c:v>
                </c:pt>
              </c:numCache>
            </c:numRef>
          </c:val>
          <c:extLst xmlns:c16r2="http://schemas.microsoft.com/office/drawing/2015/06/chart">
            <c:ext xmlns:c16="http://schemas.microsoft.com/office/drawing/2014/chart" uri="{C3380CC4-5D6E-409C-BE32-E72D297353CC}">
              <c16:uniqueId val="{00000003-8333-4466-970B-BC246C30874E}"/>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COMMUNITY REGENERATION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F00D-4878-9064-9C519C9A2924}"/>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F00D-4878-9064-9C519C9A2924}"/>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F00D-4878-9064-9C519C9A2924}"/>
              </c:ext>
            </c:extLst>
          </c:dPt>
          <c:cat>
            <c:strRef>
              <c:f>'2b. Charts by Priority'!$AY$55:$AY$57</c:f>
              <c:strCache>
                <c:ptCount val="3"/>
                <c:pt idx="0">
                  <c:v>Green</c:v>
                </c:pt>
                <c:pt idx="1">
                  <c:v>Amber</c:v>
                </c:pt>
                <c:pt idx="2">
                  <c:v>Red</c:v>
                </c:pt>
              </c:strCache>
            </c:strRef>
          </c:cat>
          <c:val>
            <c:numRef>
              <c:f>'2b. Charts by Priority'!$AZ$55:$AZ$57</c:f>
              <c:numCache>
                <c:formatCode>0.00%</c:formatCode>
                <c:ptCount val="3"/>
                <c:pt idx="0">
                  <c:v>0.95238095238095233</c:v>
                </c:pt>
                <c:pt idx="1">
                  <c:v>4.7619047619047616E-2</c:v>
                </c:pt>
                <c:pt idx="2">
                  <c:v>0</c:v>
                </c:pt>
              </c:numCache>
            </c:numRef>
          </c:val>
          <c:extLst xmlns:c16r2="http://schemas.microsoft.com/office/drawing/2015/06/chart">
            <c:ext xmlns:c16="http://schemas.microsoft.com/office/drawing/2014/chart" uri="{C3380CC4-5D6E-409C-BE32-E72D297353CC}">
              <c16:uniqueId val="{00000003-F00D-4878-9064-9C519C9A2924}"/>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Quarter 2</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5191-4694-B510-D0DD546A4D52}"/>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5191-4694-B510-D0DD546A4D52}"/>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5191-4694-B510-D0DD546A4D52}"/>
              </c:ext>
            </c:extLst>
          </c:dPt>
          <c:cat>
            <c:strRef>
              <c:f>'2b. Charts by Priority'!$AY$7:$AY$9</c:f>
              <c:strCache>
                <c:ptCount val="3"/>
                <c:pt idx="0">
                  <c:v>Green</c:v>
                </c:pt>
                <c:pt idx="1">
                  <c:v>Amber</c:v>
                </c:pt>
                <c:pt idx="2">
                  <c:v>Red</c:v>
                </c:pt>
              </c:strCache>
            </c:strRef>
          </c:cat>
          <c:val>
            <c:numRef>
              <c:f>'2b. Charts by Priority'!$BA$7:$BA$9</c:f>
              <c:numCache>
                <c:formatCode>0.00%</c:formatCode>
                <c:ptCount val="3"/>
                <c:pt idx="0">
                  <c:v>0.95454545454545459</c:v>
                </c:pt>
                <c:pt idx="1">
                  <c:v>4.5454545454545456E-2</c:v>
                </c:pt>
                <c:pt idx="2">
                  <c:v>0</c:v>
                </c:pt>
              </c:numCache>
            </c:numRef>
          </c:val>
          <c:extLst xmlns:c16r2="http://schemas.microsoft.com/office/drawing/2015/06/chart">
            <c:ext xmlns:c16="http://schemas.microsoft.com/office/drawing/2014/chart" uri="{C3380CC4-5D6E-409C-BE32-E72D297353CC}">
              <c16:uniqueId val="{00000003-5191-4694-B510-D0DD546A4D52}"/>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0</xdr:rowOff>
    </xdr:from>
    <xdr:to>
      <xdr:col>8</xdr:col>
      <xdr:colOff>600075</xdr:colOff>
      <xdr:row>19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20</xdr:row>
      <xdr:rowOff>0</xdr:rowOff>
    </xdr:from>
    <xdr:to>
      <xdr:col>9</xdr:col>
      <xdr:colOff>0</xdr:colOff>
      <xdr:row>35</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190499</xdr:rowOff>
    </xdr:from>
    <xdr:to>
      <xdr:col>8</xdr:col>
      <xdr:colOff>600074</xdr:colOff>
      <xdr:row>51</xdr:row>
      <xdr:rowOff>9524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51</xdr:row>
      <xdr:rowOff>190499</xdr:rowOff>
    </xdr:from>
    <xdr:to>
      <xdr:col>8</xdr:col>
      <xdr:colOff>600074</xdr:colOff>
      <xdr:row>66</xdr:row>
      <xdr:rowOff>180974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9524</xdr:colOff>
      <xdr:row>4</xdr:row>
      <xdr:rowOff>9525</xdr:rowOff>
    </xdr:from>
    <xdr:to>
      <xdr:col>17</xdr:col>
      <xdr:colOff>609599</xdr:colOff>
      <xdr:row>18</xdr:row>
      <xdr:rowOff>180975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9525</xdr:colOff>
      <xdr:row>20</xdr:row>
      <xdr:rowOff>0</xdr:rowOff>
    </xdr:from>
    <xdr:to>
      <xdr:col>17</xdr:col>
      <xdr:colOff>600075</xdr:colOff>
      <xdr:row>35</xdr:row>
      <xdr:rowOff>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9524</xdr:colOff>
      <xdr:row>36</xdr:row>
      <xdr:rowOff>0</xdr:rowOff>
    </xdr:from>
    <xdr:to>
      <xdr:col>17</xdr:col>
      <xdr:colOff>609599</xdr:colOff>
      <xdr:row>51</xdr:row>
      <xdr:rowOff>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52</xdr:row>
      <xdr:rowOff>9524</xdr:rowOff>
    </xdr:from>
    <xdr:to>
      <xdr:col>18</xdr:col>
      <xdr:colOff>0</xdr:colOff>
      <xdr:row>67</xdr:row>
      <xdr:rowOff>-1</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9525</xdr:colOff>
      <xdr:row>4</xdr:row>
      <xdr:rowOff>0</xdr:rowOff>
    </xdr:from>
    <xdr:to>
      <xdr:col>26</xdr:col>
      <xdr:colOff>587375</xdr:colOff>
      <xdr:row>19</xdr:row>
      <xdr:rowOff>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19</xdr:col>
      <xdr:colOff>0</xdr:colOff>
      <xdr:row>20</xdr:row>
      <xdr:rowOff>0</xdr:rowOff>
    </xdr:from>
    <xdr:to>
      <xdr:col>26</xdr:col>
      <xdr:colOff>595312</xdr:colOff>
      <xdr:row>34</xdr:row>
      <xdr:rowOff>178594</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19</xdr:col>
      <xdr:colOff>0</xdr:colOff>
      <xdr:row>36</xdr:row>
      <xdr:rowOff>23813</xdr:rowOff>
    </xdr:from>
    <xdr:to>
      <xdr:col>26</xdr:col>
      <xdr:colOff>600075</xdr:colOff>
      <xdr:row>51</xdr:row>
      <xdr:rowOff>23813</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19</xdr:col>
      <xdr:colOff>0</xdr:colOff>
      <xdr:row>52</xdr:row>
      <xdr:rowOff>0</xdr:rowOff>
    </xdr:from>
    <xdr:to>
      <xdr:col>27</xdr:col>
      <xdr:colOff>0</xdr:colOff>
      <xdr:row>66</xdr:row>
      <xdr:rowOff>180975</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28</xdr:col>
      <xdr:colOff>0</xdr:colOff>
      <xdr:row>4</xdr:row>
      <xdr:rowOff>0</xdr:rowOff>
    </xdr:from>
    <xdr:to>
      <xdr:col>35</xdr:col>
      <xdr:colOff>577850</xdr:colOff>
      <xdr:row>19</xdr:row>
      <xdr:rowOff>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37</xdr:col>
      <xdr:colOff>0</xdr:colOff>
      <xdr:row>4</xdr:row>
      <xdr:rowOff>0</xdr:rowOff>
    </xdr:from>
    <xdr:to>
      <xdr:col>44</xdr:col>
      <xdr:colOff>577849</xdr:colOff>
      <xdr:row>19</xdr:row>
      <xdr:rowOff>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28</xdr:col>
      <xdr:colOff>40821</xdr:colOff>
      <xdr:row>20</xdr:row>
      <xdr:rowOff>0</xdr:rowOff>
    </xdr:from>
    <xdr:to>
      <xdr:col>36</xdr:col>
      <xdr:colOff>23812</xdr:colOff>
      <xdr:row>34</xdr:row>
      <xdr:rowOff>178594</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37</xdr:col>
      <xdr:colOff>0</xdr:colOff>
      <xdr:row>20</xdr:row>
      <xdr:rowOff>0</xdr:rowOff>
    </xdr:from>
    <xdr:to>
      <xdr:col>44</xdr:col>
      <xdr:colOff>595311</xdr:colOff>
      <xdr:row>34</xdr:row>
      <xdr:rowOff>178594</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28</xdr:col>
      <xdr:colOff>0</xdr:colOff>
      <xdr:row>36</xdr:row>
      <xdr:rowOff>0</xdr:rowOff>
    </xdr:from>
    <xdr:to>
      <xdr:col>35</xdr:col>
      <xdr:colOff>600075</xdr:colOff>
      <xdr:row>51</xdr:row>
      <xdr:rowOff>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37</xdr:col>
      <xdr:colOff>0</xdr:colOff>
      <xdr:row>36</xdr:row>
      <xdr:rowOff>0</xdr:rowOff>
    </xdr:from>
    <xdr:to>
      <xdr:col>44</xdr:col>
      <xdr:colOff>600074</xdr:colOff>
      <xdr:row>51</xdr:row>
      <xdr:rowOff>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28</xdr:col>
      <xdr:colOff>0</xdr:colOff>
      <xdr:row>52</xdr:row>
      <xdr:rowOff>0</xdr:rowOff>
    </xdr:from>
    <xdr:to>
      <xdr:col>36</xdr:col>
      <xdr:colOff>0</xdr:colOff>
      <xdr:row>66</xdr:row>
      <xdr:rowOff>180975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37</xdr:col>
      <xdr:colOff>0</xdr:colOff>
      <xdr:row>52</xdr:row>
      <xdr:rowOff>0</xdr:rowOff>
    </xdr:from>
    <xdr:to>
      <xdr:col>45</xdr:col>
      <xdr:colOff>0</xdr:colOff>
      <xdr:row>66</xdr:row>
      <xdr:rowOff>180975</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ennifer Norman" refreshedDate="43732.49913773148" createdVersion="5" refreshedVersion="5" minRefreshableVersion="3" recordCount="109">
  <cacheSource type="worksheet">
    <worksheetSource ref="A2:AC55" sheet="1. All Data"/>
  </cacheSource>
  <cacheFields count="29">
    <cacheField name="Reporting Officer" numFmtId="0">
      <sharedItems count="24">
        <s v="Lisa Turner"/>
        <s v="Daniel Arnold"/>
        <s v="Chris Ebberley"/>
        <s v="Guy Thornhill"/>
        <s v="Linda McDonald"/>
        <s v="Angela Wakefield"/>
        <s v="James Abbott"/>
        <s v="Michael Hovers"/>
        <s v="Paul Nephin"/>
        <s v="Chloe Brown"/>
        <s v="Nathan Gallagher"/>
        <s v="Paul Farrer"/>
        <s v="Sarah Richardson"/>
        <s v="Planning Manager"/>
        <s v="Margaret Woolley"/>
        <s v="Rachel Liddle"/>
        <s v="Michael Hovers &amp; Margaret Woolley"/>
        <s v="Simon Humble"/>
        <s v="Thomas Deery"/>
        <s v="Catherine Grimley"/>
        <s v="Mark Rizk"/>
        <s v="Sara Botham"/>
        <s v="Brett Atkinson"/>
        <s v="Anna Miller" u="1"/>
      </sharedItems>
    </cacheField>
    <cacheField name="Corporate Plan Ref Number" numFmtId="0">
      <sharedItems/>
    </cacheField>
    <cacheField name="Measures" numFmtId="0">
      <sharedItems/>
    </cacheField>
    <cacheField name="Target 2019/20" numFmtId="0">
      <sharedItems/>
    </cacheField>
    <cacheField name="Target Date" numFmtId="0">
      <sharedItems containsDate="1" containsBlank="1" containsMixedTypes="1" minDate="2019-04-30T00:00:00" maxDate="2020-04-01T00:00:00"/>
    </cacheField>
    <cacheField name="Quarter 1 _x000a_(April - June 2019)" numFmtId="0">
      <sharedItems containsBlank="1" containsMixedTypes="1" containsNumber="1" minValue="0" maxValue="2076546.74" longText="1"/>
    </cacheField>
    <cacheField name="End of year forecast as at end of Q1_x000a_(NUMERICAL INDICATORS ONLY)" numFmtId="0">
      <sharedItems containsBlank="1" containsMixedTypes="1" containsNumber="1" minValue="0.8" maxValue="1900000"/>
    </cacheField>
    <cacheField name="Quarter 1 On Track? (R/A/G)" numFmtId="0">
      <sharedItems/>
    </cacheField>
    <cacheField name="Comments / Further action (Q1)_x000a_(IF APPLICABLE)" numFmtId="0">
      <sharedItems containsBlank="1" longText="1"/>
    </cacheField>
    <cacheField name="Quarter 2 _x000a_(July - September 2019)" numFmtId="0">
      <sharedItems containsNonDate="0" containsString="0" containsBlank="1"/>
    </cacheField>
    <cacheField name="Year to date_x000a_(April - Sept 2019)_x000a_(NUMERICAL INDICATORS ONLY)" numFmtId="0">
      <sharedItems containsNonDate="0" containsString="0" containsBlank="1"/>
    </cacheField>
    <cacheField name="End of year forecast as at end of Q2_x000a_(NUMERICAL INDICATORS ONLY)" numFmtId="0">
      <sharedItems containsNonDate="0" containsString="0" containsBlank="1"/>
    </cacheField>
    <cacheField name="Quarter 2_x000a_ On Track? (R/A/G)" numFmtId="0">
      <sharedItems count="2">
        <s v="Update Not Provided"/>
        <s v="Fully Achieved"/>
      </sharedItems>
    </cacheField>
    <cacheField name="Comments / Further action (Q2)_x000a_(IF APPLICABLE)" numFmtId="0">
      <sharedItems containsBlank="1"/>
    </cacheField>
    <cacheField name="Quarter 3_x000a_(October - December 2019)" numFmtId="0">
      <sharedItems containsNonDate="0" containsString="0" containsBlank="1"/>
    </cacheField>
    <cacheField name="Year to date_x000a_(April - Dec 2019)_x000a_(NUMERICAL INDICATORS ONLY)" numFmtId="0">
      <sharedItems containsNonDate="0" containsString="0" containsBlank="1"/>
    </cacheField>
    <cacheField name="End of year forecast as at end of Q3_x000a_(NUMERICAL INDICATORS ONLY)" numFmtId="0">
      <sharedItems containsNonDate="0" containsString="0" containsBlank="1"/>
    </cacheField>
    <cacheField name="Quarter 3 _x000a_On Track? (R/A/G)" numFmtId="0">
      <sharedItems/>
    </cacheField>
    <cacheField name="Comments / Further action (Q3)_x000a_(IF APPLICABLE)" numFmtId="0">
      <sharedItems containsNonDate="0" containsString="0" containsBlank="1"/>
    </cacheField>
    <cacheField name="Quarter 4_x000a_(January - March 2020)" numFmtId="0">
      <sharedItems containsNonDate="0" containsString="0" containsBlank="1"/>
    </cacheField>
    <cacheField name="Cumulative Annual Outturn _x000a_(NUMERICAL INDICATORS ONLY)" numFmtId="0">
      <sharedItems containsNonDate="0" containsString="0" containsBlank="1"/>
    </cacheField>
    <cacheField name="End of Year Achieved?_x000a_(R/A/G)" numFmtId="17">
      <sharedItems/>
    </cacheField>
    <cacheField name="Comments / Further action (Q4)_x000a_(IF APPLICABLE)" numFmtId="0">
      <sharedItems containsNonDate="0" containsString="0" containsBlank="1"/>
    </cacheField>
    <cacheField name="Qtr" numFmtId="0">
      <sharedItems/>
    </cacheField>
    <cacheField name="Service" numFmtId="0">
      <sharedItems/>
    </cacheField>
    <cacheField name="Team" numFmtId="0">
      <sharedItems/>
    </cacheField>
    <cacheField name="Corporate Prority" numFmtId="0">
      <sharedItems/>
    </cacheField>
    <cacheField name="Portfolio @ time of CP adoption" numFmtId="0">
      <sharedItems/>
    </cacheField>
    <cacheField name="Portfolio"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9">
  <r>
    <x v="0"/>
    <s v="VFM01"/>
    <s v="Set the MTFS for 2020/21 onwards"/>
    <s v="Set Budget for Council Approval  "/>
    <d v="2020-02-29T00:00:00"/>
    <s v="The Quarter 1 Outturn report forecasts a small underspend at this very early stage of the year.  It does however highlight risks associated with the capital financing budget."/>
    <m/>
    <s v="On Track to be Achieved"/>
    <m/>
    <m/>
    <m/>
    <m/>
    <x v="0"/>
    <m/>
    <m/>
    <m/>
    <m/>
    <s v="Update Not Provided"/>
    <m/>
    <m/>
    <m/>
    <s v="Update not provided"/>
    <m/>
    <s v="Q4"/>
    <s v="Sal Khan"/>
    <s v="Finance"/>
    <s v="Value for Money Council"/>
    <s v="Leader &amp; Finance"/>
    <s v="Leader"/>
  </r>
  <r>
    <x v="0"/>
    <s v="VFM02"/>
    <s v="Savings targets for 2019/20"/>
    <s v="Achieve Savings Targets as Stated in the Medium Term Financial Strategy "/>
    <d v="2020-03-31T00:00:00"/>
    <s v="Information not yet available."/>
    <m/>
    <s v="Not Yet Due"/>
    <m/>
    <m/>
    <m/>
    <m/>
    <x v="0"/>
    <m/>
    <m/>
    <m/>
    <m/>
    <s v="Update Not Provided"/>
    <m/>
    <m/>
    <m/>
    <s v="Update not provided"/>
    <m/>
    <s v="Q4"/>
    <s v="Sal Khan"/>
    <s v="Finance"/>
    <s v="Value for Money Council"/>
    <s v="Leader &amp; Finance"/>
    <s v="Leader"/>
  </r>
  <r>
    <x v="0"/>
    <s v="VFM03"/>
    <s v="Having an approved Statement of Accounts "/>
    <s v="Submit Statement of Accounts by New Statutory Deadline "/>
    <d v="2019-07-31T00:00:00"/>
    <s v="Draft accounts published by statutory deadline and external audit largely complete."/>
    <m/>
    <s v="On Track to be Achieved"/>
    <m/>
    <m/>
    <m/>
    <m/>
    <x v="0"/>
    <m/>
    <m/>
    <m/>
    <m/>
    <s v="Update Not Provided"/>
    <m/>
    <m/>
    <m/>
    <s v="Update not provided"/>
    <m/>
    <s v="Q2"/>
    <s v="Sal Khan"/>
    <s v="Finance"/>
    <s v="Value for Money Council"/>
    <s v="Leader &amp; Finance"/>
    <s v="Leader"/>
  </r>
  <r>
    <x v="0"/>
    <s v="VFM04"/>
    <s v="Responding to Significant Local Government Finance Changes and Assessing the Impact on the Council’s Financial Position"/>
    <s v="Activities Throughout the Year Reported in Line with the Timed Responses "/>
    <d v="2020-03-31T00:00:00"/>
    <s v="Monitoring updates on the national funding system and proposals."/>
    <m/>
    <s v="On Track to be Achieved"/>
    <m/>
    <m/>
    <m/>
    <m/>
    <x v="0"/>
    <m/>
    <m/>
    <m/>
    <m/>
    <s v="Update Not Provided"/>
    <m/>
    <m/>
    <m/>
    <s v="Update not provided"/>
    <m/>
    <s v="Q4"/>
    <s v="Sal Khan"/>
    <s v="Finance"/>
    <s v="Value for Money Council"/>
    <s v="Leader &amp; Finance"/>
    <s v="Leader"/>
  </r>
  <r>
    <x v="0"/>
    <s v="VFM05"/>
    <s v="Internal Audit Service Procurement"/>
    <s v="Procurement concluded and new contract awarded"/>
    <d v="2020-03-31T00:00:00"/>
    <s v="Preliminary work undertaken and suitable framework agreement identified."/>
    <m/>
    <s v="On Track to be Achieved"/>
    <m/>
    <m/>
    <m/>
    <m/>
    <x v="0"/>
    <m/>
    <m/>
    <m/>
    <m/>
    <s v="Update Not Provided"/>
    <m/>
    <m/>
    <m/>
    <s v="Update not provided"/>
    <m/>
    <s v="Q4"/>
    <s v="Sal Khan"/>
    <s v="Finance"/>
    <s v="Value for Money Council"/>
    <s v="Leader &amp; Finance"/>
    <s v="Leader"/>
  </r>
  <r>
    <x v="0"/>
    <s v="VFM06"/>
    <s v="Working towards the Government’s new HMRC VAT Digitalisation Compliance requirements "/>
    <s v="Compliance Report completed"/>
    <d v="2020-03-31T00:00:00"/>
    <m/>
    <m/>
    <s v="Not Yet Due"/>
    <m/>
    <m/>
    <m/>
    <m/>
    <x v="0"/>
    <m/>
    <m/>
    <m/>
    <m/>
    <s v="Update Not Provided"/>
    <m/>
    <m/>
    <m/>
    <s v="Update not provided"/>
    <m/>
    <s v="Q4"/>
    <s v="Sal Khan"/>
    <s v="Finance"/>
    <s v="Value for Money Council"/>
    <s v="Leader &amp; Finance"/>
    <s v="Leader"/>
  </r>
  <r>
    <x v="1"/>
    <s v="VFM07"/>
    <s v="Continuing to digitise SMARTER services"/>
    <s v="Secure Integrated Service Request and Payment mechanism developed and implemented "/>
    <d v="2019-12-31T00:00:00"/>
    <s v="Project initiation meeting took place in July"/>
    <m/>
    <s v="On Track to be Achieved"/>
    <m/>
    <m/>
    <m/>
    <m/>
    <x v="0"/>
    <m/>
    <m/>
    <m/>
    <m/>
    <s v="Update Not Provided"/>
    <m/>
    <m/>
    <m/>
    <s v="Update not provided"/>
    <m/>
    <s v="Q3"/>
    <s v="Sal Khan"/>
    <s v="Corporate &amp; Commercial"/>
    <s v="Value for Money Council"/>
    <s v="Leader &amp; Finance"/>
    <s v="Leader"/>
  </r>
  <r>
    <x v="2"/>
    <s v="VFM08"/>
    <s v="Continuing to digitise SMARTER services"/>
    <s v="Audio recording of Council meetings added to Corporate Website"/>
    <d v="2019-09-30T00:00:00"/>
    <s v="New microphones were purchased and installed by June 2019. The June Council meeting was recorded using the new equipment. Meetings throughout July will be recorded using the new equipment to test the recording software. Meetings held in August onwards will be added to the Website."/>
    <m/>
    <s v="On Track to be Achieved"/>
    <m/>
    <m/>
    <m/>
    <m/>
    <x v="0"/>
    <m/>
    <m/>
    <m/>
    <m/>
    <s v="Update Not Provided"/>
    <m/>
    <m/>
    <m/>
    <s v="Update not provided"/>
    <m/>
    <s v="Q2"/>
    <s v="Sal Khan"/>
    <s v="Corporate &amp; Commercial"/>
    <s v="Value for Money Council"/>
    <s v="Leader &amp; Finance"/>
    <s v="Leader"/>
  </r>
  <r>
    <x v="1"/>
    <s v="VFM09"/>
    <s v="Continuing to digitise SMARTER services"/>
    <s v="80% of 2019/20 Milestones in New Digital Strategy Achieved"/>
    <d v="2020-03-31T00:00:00"/>
    <m/>
    <m/>
    <s v="Not Yet Due"/>
    <m/>
    <m/>
    <m/>
    <m/>
    <x v="0"/>
    <m/>
    <m/>
    <m/>
    <m/>
    <s v="Update Not Provided"/>
    <m/>
    <m/>
    <m/>
    <s v="Update not provided"/>
    <m/>
    <s v="Q4"/>
    <s v="Sal Khan"/>
    <s v="Corporate &amp; Commercial"/>
    <s v="Value for Money Council"/>
    <s v="Leader &amp; Finance"/>
    <s v="Leader"/>
  </r>
  <r>
    <x v="3"/>
    <s v="VFM10"/>
    <s v="Providing a more secure ICT working environment "/>
    <s v="Security Arrangements to Meet Requirements of PSN (or Replacement)  "/>
    <d v="2020-03-31T00:00:00"/>
    <s v="Ongoing adjustments made in line with emerging threats and recommendations, still no clarity as to the future of PSN"/>
    <m/>
    <s v="On Track to be Achieved"/>
    <m/>
    <m/>
    <m/>
    <m/>
    <x v="0"/>
    <m/>
    <m/>
    <m/>
    <m/>
    <s v="Update Not Provided"/>
    <m/>
    <m/>
    <m/>
    <s v="Update not provided"/>
    <m/>
    <s v="Q4"/>
    <s v="Sal Khan"/>
    <s v="ICT"/>
    <s v="Value for Money Council"/>
    <s v="Leader &amp; Finance"/>
    <s v="Leader"/>
  </r>
  <r>
    <x v="3"/>
    <s v="VFM11"/>
    <s v="Providing a more secure ICT working environment     "/>
    <s v="Preferred biometric approach to password replacement identified and commenced"/>
    <d v="2019-12-31T00:00:00"/>
    <s v="Selected solution planned to be rolled out at next hardware renewal"/>
    <m/>
    <s v="On Track to be Achieved"/>
    <m/>
    <m/>
    <m/>
    <m/>
    <x v="0"/>
    <m/>
    <m/>
    <m/>
    <m/>
    <s v="Update Not Provided"/>
    <m/>
    <m/>
    <m/>
    <s v="Update not provided"/>
    <m/>
    <s v="Q3"/>
    <s v="Sal Khan"/>
    <s v="ICT"/>
    <s v="Value for Money Council"/>
    <s v="Leader &amp; Finance"/>
    <s v="Leader"/>
  </r>
  <r>
    <x v="2"/>
    <s v="VFM12"/>
    <s v="Successfully deliver local elections  "/>
    <s v="Local elections delivered"/>
    <d v="2019-05-31T00:00:00"/>
    <s v="Borough wide and several Parish Elections were successfully held in May 2019. This was swiftly followed by the European Parliamentary Elections."/>
    <m/>
    <s v="Fully Achieved"/>
    <m/>
    <m/>
    <m/>
    <m/>
    <x v="1"/>
    <m/>
    <m/>
    <m/>
    <m/>
    <s v="Update Not Provided"/>
    <m/>
    <m/>
    <m/>
    <s v="Update not provided"/>
    <m/>
    <s v="Q1"/>
    <s v="Andy O'Brien"/>
    <s v="Electoral Services"/>
    <s v="Value for Money Council"/>
    <s v="Leader &amp; Finance"/>
    <s v="Leader"/>
  </r>
  <r>
    <x v="2"/>
    <s v="VFM13"/>
    <s v="Carry out detailed Procurement / Contractor Consolidation / Spend Analysis"/>
    <s v="Report and way forward approved"/>
    <d v="2019-12-31T00:00:00"/>
    <m/>
    <m/>
    <s v="Not Yet Due"/>
    <m/>
    <m/>
    <m/>
    <m/>
    <x v="0"/>
    <m/>
    <m/>
    <m/>
    <m/>
    <s v="Update Not Provided"/>
    <m/>
    <m/>
    <m/>
    <s v="Update not provided"/>
    <m/>
    <s v="Q3"/>
    <s v="Sal Khan"/>
    <s v="Corporate &amp; Commercial"/>
    <s v="Value for Money Council"/>
    <s v="Leader &amp; Finance"/>
    <s v="Leader"/>
  </r>
  <r>
    <x v="4"/>
    <s v="VFM14"/>
    <s v="Increasing Staffing Availability Through Reduced Sickness"/>
    <s v="Short Term Sickness Days Average: _x000a_2.75 days"/>
    <m/>
    <s v="0.69 days"/>
    <m/>
    <s v="On Track to be Achieved"/>
    <m/>
    <m/>
    <m/>
    <m/>
    <x v="0"/>
    <m/>
    <m/>
    <m/>
    <m/>
    <s v="Update Not Provided"/>
    <m/>
    <m/>
    <m/>
    <s v="Update not provided"/>
    <m/>
    <s v="Qtrly"/>
    <s v="Andy O'Brien"/>
    <s v="Human Resources"/>
    <s v="Value for Money Council"/>
    <s v="Leader &amp; Finance"/>
    <s v="Leader"/>
  </r>
  <r>
    <x v="4"/>
    <s v="VFM15"/>
    <s v="Improve On The Average Time To Pay Creditors"/>
    <s v="Average Time To Pay Creditors:_x000a_12 days"/>
    <m/>
    <n v="10"/>
    <m/>
    <s v="On Track to be Achieved"/>
    <m/>
    <m/>
    <m/>
    <m/>
    <x v="0"/>
    <m/>
    <m/>
    <m/>
    <m/>
    <s v="Update Not Provided"/>
    <m/>
    <m/>
    <m/>
    <s v="Update not provided"/>
    <m/>
    <s v="Qtrly"/>
    <s v="Andy O'Brien"/>
    <s v="Human Resources"/>
    <s v="Value for Money Council"/>
    <s v="Leader &amp; Finance"/>
    <s v="Leader"/>
  </r>
  <r>
    <x v="5"/>
    <s v="VFM16"/>
    <s v="Legal and Assets"/>
    <s v="Carry out works to Canal Street industrial units, as identified in the condition survey"/>
    <d v="2020-03-31T00:00:00"/>
    <m/>
    <m/>
    <s v="Not Yet Due"/>
    <m/>
    <m/>
    <m/>
    <m/>
    <x v="0"/>
    <m/>
    <m/>
    <m/>
    <m/>
    <s v="Update Not Provided"/>
    <m/>
    <m/>
    <m/>
    <s v="Update not provided"/>
    <m/>
    <s v="Q4"/>
    <s v="Andy O'Brien"/>
    <s v="Assets &amp; Estates"/>
    <s v="Value for Money Council"/>
    <s v="Leader &amp; Finance"/>
    <s v="Leader"/>
  </r>
  <r>
    <x v="5"/>
    <s v="VFM17"/>
    <s v="Legal and Assets"/>
    <s v="Condition Survey commissioned for miscellaneous Council properties"/>
    <d v="2019-10-31T00:00:00"/>
    <m/>
    <m/>
    <s v="Not Yet Due"/>
    <m/>
    <m/>
    <m/>
    <m/>
    <x v="0"/>
    <m/>
    <m/>
    <m/>
    <m/>
    <s v="Update Not Provided"/>
    <m/>
    <m/>
    <m/>
    <s v="Update not provided"/>
    <m/>
    <s v="Q3"/>
    <s v="Andy O'Brien"/>
    <s v="Assets &amp; Estates"/>
    <s v="Value for Money Council"/>
    <s v="Leader &amp; Finance"/>
    <s v="Leader"/>
  </r>
  <r>
    <x v="6"/>
    <s v="VFM18"/>
    <s v="Maintain Robust Mechanisms for Contract Managing the New Leisure Service Arrangements"/>
    <s v="Report on the performance of the Leisure Services contractor on a quarterly basis "/>
    <s v="(Q1, Q2, Q3 and Q4 2020)"/>
    <s v="Detailed report on the performance of the Leisure Services contractor (Everyone Active) covering the first contract quarter was presented to CMT, LDL, LAG, LOAG, IAAG and AVFM Scrutiny Committee during May / June 2019 in line with the target. "/>
    <m/>
    <s v="On Track to be Achieved"/>
    <s v="The quarterly contract performance report was also presented to the Leisure Services Partmership Board on 1st July 2019. "/>
    <m/>
    <m/>
    <m/>
    <x v="0"/>
    <m/>
    <m/>
    <m/>
    <m/>
    <s v="Update Not Provided"/>
    <m/>
    <m/>
    <m/>
    <s v="Update not provided"/>
    <m/>
    <s v="Qtrly"/>
    <s v="Mark Rizk"/>
    <s v="Leisure Services Contract"/>
    <s v="Value for Money Council"/>
    <s v="Cultural Services"/>
    <s v="Leisure, Culture &amp; Tourism"/>
  </r>
  <r>
    <x v="6"/>
    <s v="VFM19"/>
    <s v="Review Strategic Sport and Leisure Approach in Line with New Leisure Service Arrangements"/>
    <s v="Undertake a  benchmarking exercise to support the delivery of the leisure management contract"/>
    <d v="2019-11-30T00:00:00"/>
    <s v="To commence in Quarter 2. "/>
    <m/>
    <s v="Not Yet Due"/>
    <m/>
    <m/>
    <m/>
    <m/>
    <x v="0"/>
    <m/>
    <m/>
    <m/>
    <m/>
    <s v="Update Not Provided"/>
    <m/>
    <m/>
    <m/>
    <s v="Update not provided"/>
    <m/>
    <s v="Q3"/>
    <s v="Mark Rizk"/>
    <s v="Leisure Services Contract"/>
    <s v="Value for Money Council"/>
    <s v="Cultural Services"/>
    <s v="Leisure, Culture &amp; Tourism"/>
  </r>
  <r>
    <x v="6"/>
    <s v="VFM20"/>
    <s v="Review Strategic Sport and Leisure Approach in Line with New Leisure Service Arrangements "/>
    <s v="Conduct a review of the relevant Sport and Leisure Strategy and Policy Documents and create a plan for their delivery"/>
    <d v="2020-03-31T00:00:00"/>
    <s v="Initial scoping meeting held with Sport Across Staffordshire and Stoke on Trent (SASSOT) in June 2019 to commence this review. "/>
    <m/>
    <s v="On Track to be Achieved"/>
    <m/>
    <m/>
    <m/>
    <m/>
    <x v="0"/>
    <m/>
    <m/>
    <m/>
    <m/>
    <s v="Update Not Provided"/>
    <m/>
    <m/>
    <m/>
    <s v="Update not provided"/>
    <m/>
    <s v="Q4"/>
    <s v="Mark Rizk"/>
    <s v="Leisure Services Contract"/>
    <s v="Value for Money Council"/>
    <s v="Cultural Services"/>
    <s v="Leisure, Culture &amp; Tourism"/>
  </r>
  <r>
    <x v="7"/>
    <s v="VFM21"/>
    <s v="Open Spaces Service Development Initiatives"/>
    <s v="Review the Open Spaces/Grounds Maintenance Contract in preparation for retendering in 2020/21"/>
    <d v="2020-03-31T00:00:00"/>
    <s v="Contract specification is currently being reviewed and is building upon operational learning from the last decade to form and shape a potential new contract specification."/>
    <m/>
    <s v="On Track to be Achieved"/>
    <m/>
    <m/>
    <m/>
    <m/>
    <x v="0"/>
    <m/>
    <m/>
    <m/>
    <m/>
    <s v="Update Not Provided"/>
    <m/>
    <m/>
    <m/>
    <s v="Update not provided"/>
    <m/>
    <s v="Q4"/>
    <s v="Mark Rizk"/>
    <s v="Communities &amp; Open Spaces"/>
    <s v="Value for Money Council"/>
    <s v="Cultural Services"/>
    <s v="Leisure, Culture &amp; Tourism"/>
  </r>
  <r>
    <x v="7"/>
    <s v="VFM22"/>
    <s v="Open Spaces Service Development Initiatives"/>
    <s v="Commission a consultant to assess the potential practical and capital requirements for the expansion of Stapenhill Cemetery "/>
    <d v="2019-08-31T00:00:00"/>
    <s v="A consultant has been commissioned and has taken some exploratory soil samples and provided an indicative layout for the proposed expansion. A meeting is scheduled in Q2 to look at potential costs."/>
    <m/>
    <s v="On Track to be Achieved"/>
    <m/>
    <m/>
    <m/>
    <m/>
    <x v="0"/>
    <m/>
    <m/>
    <m/>
    <m/>
    <s v="Update Not Provided"/>
    <m/>
    <m/>
    <m/>
    <s v="Update not provided"/>
    <m/>
    <s v="Q2"/>
    <s v="Mark Rizk"/>
    <s v="Communities &amp; Open Spaces"/>
    <s v="Value for Money Council"/>
    <s v="Cultural Services"/>
    <s v="Leisure, Culture &amp; Tourism"/>
  </r>
  <r>
    <x v="7"/>
    <s v="VFM23"/>
    <s v="Open Spaces Service Development Initiatives"/>
    <s v="Review the options for improving the energy efficiency of lighting stock on Council land across the Borough "/>
    <d v="2019-07-31T00:00:00"/>
    <s v="EON has been commissioned to produce a lighting study for each of the Council ran car parks and Stapenhill Gardens "/>
    <m/>
    <s v="On Track to be Achieved"/>
    <m/>
    <m/>
    <m/>
    <m/>
    <x v="0"/>
    <m/>
    <m/>
    <m/>
    <m/>
    <s v="Update Not Provided"/>
    <m/>
    <m/>
    <m/>
    <s v="Update not provided"/>
    <m/>
    <s v="Q2"/>
    <s v="Mark Rizk"/>
    <s v="Communities &amp; Open Spaces"/>
    <s v="Value for Money Council"/>
    <s v="Cultural Services"/>
    <s v="Leisure, Culture &amp; Tourism"/>
  </r>
  <r>
    <x v="8"/>
    <s v="VFM24"/>
    <s v="Open Spaces Service Development Initiatives"/>
    <s v="Review the first years performance of the Alertcom lone working system  "/>
    <d v="2019-06-30T00:00:00"/>
    <s v="Report completed and discussed at H&amp;S briefing with CEO. 09/07/2019"/>
    <m/>
    <s v="Fully Achieved"/>
    <s v="Improvements to lone working arrangements implemented.  Lone working compliance has been successful."/>
    <m/>
    <m/>
    <m/>
    <x v="1"/>
    <m/>
    <m/>
    <m/>
    <m/>
    <s v="Update Not Provided"/>
    <m/>
    <m/>
    <m/>
    <s v="Update not provided"/>
    <m/>
    <s v="Q1"/>
    <s v="Mark Rizk"/>
    <s v="Health &amp; Safety"/>
    <s v="Value for Money Council"/>
    <s v="Cultural Services"/>
    <s v="Leisure, Culture &amp; Tourism"/>
  </r>
  <r>
    <x v="9"/>
    <s v="VFM25"/>
    <s v="Brewhouse, Arts and Town Hall Developments"/>
    <s v="Investigate new models of delivery for the Brewhouse Arts Facilities, Civic Function Suite and Arts Development"/>
    <d v="2020-03-31T00:00:00"/>
    <s v="Project Initiation Document complete and initial research undertaken; including meetings with FMU and benchmarking with other Arts Services/Venues in other local authorities."/>
    <m/>
    <s v="On Track to be Achieved"/>
    <m/>
    <m/>
    <m/>
    <m/>
    <x v="0"/>
    <m/>
    <m/>
    <m/>
    <m/>
    <s v="Update Not Provided"/>
    <m/>
    <m/>
    <m/>
    <s v="Update not provided"/>
    <m/>
    <s v="Q4"/>
    <s v="Mark Rizk"/>
    <s v="Brewhouse, Arts &amp; Civic Function Suite"/>
    <s v="Value for Money Council"/>
    <s v="Cultural Services"/>
    <s v="Leisure, Culture &amp; Tourism"/>
  </r>
  <r>
    <x v="10"/>
    <s v="VFM26"/>
    <s v="Improve Awareness of ESBC Venues and Initiatives"/>
    <s v="Produce Marketing and Development Plans for key services and provide quarterly updates on performance"/>
    <d v="2020-03-31T00:00:00"/>
    <s v="2019/20 marketing plans have been produced for services."/>
    <m/>
    <s v="On Track to be Achieved"/>
    <s v="Quarterly performance reports will be circulated to members."/>
    <m/>
    <m/>
    <m/>
    <x v="0"/>
    <m/>
    <m/>
    <m/>
    <m/>
    <s v="Update Not Provided"/>
    <m/>
    <m/>
    <m/>
    <s v="Update not provided"/>
    <m/>
    <s v="Q4"/>
    <s v="Mark Rizk"/>
    <s v="Marketing"/>
    <s v="Value for Money Council"/>
    <s v="Cultural Services"/>
    <s v="Leisure, Culture &amp; Tourism"/>
  </r>
  <r>
    <x v="10"/>
    <s v="VFM27"/>
    <s v="Improve Awareness of ESBC Venues and Initiatives "/>
    <s v="Deliver a minimum of 2 Town Centre initiatives in Conjunction with local partners"/>
    <d v="2019-12-31T00:00:00"/>
    <s v="In Quarter 1 the Brewhouse delivered Burton Children's Festival events, with support and sponsorship from Coopers Square Shopping Centre."/>
    <m/>
    <s v="On Track to be Achieved"/>
    <m/>
    <m/>
    <m/>
    <m/>
    <x v="0"/>
    <m/>
    <m/>
    <m/>
    <m/>
    <s v="Update Not Provided"/>
    <m/>
    <m/>
    <m/>
    <s v="Update not provided"/>
    <m/>
    <s v="Q3"/>
    <s v="Mark Rizk"/>
    <s v="Marketing"/>
    <s v="Value for Money Council"/>
    <s v="Cultural Services"/>
    <s v="Leisure, Culture &amp; Tourism"/>
  </r>
  <r>
    <x v="10"/>
    <s v="VFM28"/>
    <s v="Improve Awareness of ESBC Venues and Initiatives"/>
    <s v="Organise a minimum of 4 “Outreach” Days (1 Per Quarter) to raise the profile of the Council’s services"/>
    <d v="2020-03-31T00:00:00"/>
    <s v="In Quarter 1 we attended the Burton Jobs Fair to promote the Market Hall's 'Be Your Own Boss' campaign, highlighting self employment opportunities."/>
    <m/>
    <s v="On Track to be Achieved"/>
    <s v="In quarter 2 we will attend and organise a number of summer holiday outreach events."/>
    <m/>
    <m/>
    <m/>
    <x v="0"/>
    <m/>
    <m/>
    <m/>
    <m/>
    <s v="Update Not Provided"/>
    <m/>
    <m/>
    <m/>
    <s v="Update not provided"/>
    <m/>
    <s v="Q4"/>
    <s v="Mark Rizk"/>
    <s v="Marketing"/>
    <s v="Value for Money Council"/>
    <s v="Cultural Services"/>
    <s v="Leisure, Culture &amp; Tourism"/>
  </r>
  <r>
    <x v="11"/>
    <s v="VFM29"/>
    <s v="Further Development of SMARTER working (Waste Collection)"/>
    <s v="Conduct review of Waste Service_x000a_Two Findings / Update Reports with next steps"/>
    <d v="2020-03-31T00:00:00"/>
    <s v="Establishing the scope of the review. First report to be provided in October."/>
    <m/>
    <s v="On Track to be Achieved"/>
    <m/>
    <m/>
    <m/>
    <m/>
    <x v="0"/>
    <m/>
    <m/>
    <m/>
    <m/>
    <s v="Update Not Provided"/>
    <m/>
    <m/>
    <m/>
    <s v="Update not provided"/>
    <m/>
    <s v="Q4"/>
    <s v="Sal Khan"/>
    <s v="Environment"/>
    <s v="Value for Money Council"/>
    <s v="Environment"/>
    <s v="Environment &amp; Housing"/>
  </r>
  <r>
    <x v="11"/>
    <s v="VFM30"/>
    <s v="Further Development of SMARTER working  (Street Cleaning)"/>
    <s v="Implement the SMARTER Street Cleaning Programme_x000a_Two update reports "/>
    <d v="2020-03-31T00:00:00"/>
    <m/>
    <m/>
    <s v="Not Yet Due"/>
    <m/>
    <m/>
    <m/>
    <m/>
    <x v="0"/>
    <m/>
    <m/>
    <m/>
    <m/>
    <s v="Update Not Provided"/>
    <m/>
    <m/>
    <m/>
    <s v="Update not provided"/>
    <m/>
    <s v="Q4"/>
    <s v="Sal Khan"/>
    <s v="Environment"/>
    <s v="Value for Money Council"/>
    <s v="Environment"/>
    <s v="Environment &amp; Housing"/>
  </r>
  <r>
    <x v="11"/>
    <s v="VFM31 "/>
    <s v="Further Development of SMARTER working  (Street Cleaning)"/>
    <s v="Produce Strategy for engaging with Highways England to improve cleanliness around A38 and associated access roads"/>
    <d v="2019-06-30T00:00:00"/>
    <s v="EDR approved in June-19 establishing a programme for working with Highways England."/>
    <m/>
    <s v="Fully Achieved"/>
    <m/>
    <m/>
    <m/>
    <m/>
    <x v="1"/>
    <m/>
    <m/>
    <m/>
    <m/>
    <s v="Update Not Provided"/>
    <m/>
    <m/>
    <m/>
    <s v="Update not provided"/>
    <m/>
    <s v="Q1"/>
    <s v="Sal Khan"/>
    <s v="Environment"/>
    <s v="Value for Money Council"/>
    <s v="Environment"/>
    <s v="Environment &amp; Housing"/>
  </r>
  <r>
    <x v="11"/>
    <s v="VFM32"/>
    <s v="Further Development of SMARTER Working (Building Control)"/>
    <s v="Implement ISO Quality Management System for Building Control"/>
    <d v="2020-03-31T00:00:00"/>
    <m/>
    <m/>
    <s v="Not Yet Due"/>
    <m/>
    <m/>
    <m/>
    <m/>
    <x v="0"/>
    <m/>
    <m/>
    <m/>
    <m/>
    <s v="Update Not Provided"/>
    <m/>
    <m/>
    <m/>
    <s v="Update not provided"/>
    <m/>
    <s v="Q4"/>
    <s v="Sal Khan"/>
    <s v="Building Consultancy"/>
    <s v="Value for Money Council"/>
    <s v="Environment"/>
    <s v="Environment &amp; Housing"/>
  </r>
  <r>
    <x v="11"/>
    <s v="VFM33"/>
    <s v="Minimise The Number Of Missed Bin Collections"/>
    <s v="Number Of Missed Bin Collections: _x000a_2 missed bins per 10,000 collections"/>
    <d v="2020-03-31T00:00:00"/>
    <s v="2.7 per 10,000"/>
    <s v="2 per 10,000"/>
    <s v="In Danger of Falling Behind Target"/>
    <s v="Q1 figure is slightly higher than annual target. Increased levels of staff absences have led to a greater use of agency staff with less familiarisation of the collection rounds. "/>
    <m/>
    <m/>
    <m/>
    <x v="0"/>
    <m/>
    <m/>
    <m/>
    <m/>
    <s v="Update Not Provided"/>
    <m/>
    <m/>
    <m/>
    <s v="Update not provided"/>
    <m/>
    <s v="Q4"/>
    <s v="Sal Khan"/>
    <s v="Environment"/>
    <s v="Value for Money Council"/>
    <s v="Environment"/>
    <s v="Environment &amp; Housing"/>
  </r>
  <r>
    <x v="11"/>
    <s v="VFM34"/>
    <s v="Carry out SMARTER Digital Communications "/>
    <s v="Refreshed Web / Social Media Waste Management and Street Cleaning Section launched"/>
    <d v="2019-07-31T00:00:00"/>
    <s v="Work underway to 'go live' during July."/>
    <m/>
    <s v="On Track to be Achieved"/>
    <m/>
    <m/>
    <m/>
    <m/>
    <x v="0"/>
    <m/>
    <m/>
    <m/>
    <m/>
    <s v="Update Not Provided"/>
    <m/>
    <m/>
    <m/>
    <s v="Update not provided"/>
    <m/>
    <s v="Q2"/>
    <s v="Sal Khan"/>
    <s v="Environment"/>
    <s v="Value for Money Council"/>
    <s v="Environment"/>
    <s v="Environment &amp; Housing"/>
  </r>
  <r>
    <x v="11"/>
    <s v="VFM35"/>
    <s v="Respond to Government Policy Announcements "/>
    <s v="Complete responses to Government consultations in line with consultation deadlines"/>
    <m/>
    <s v="Formal responses submitted to Defra in May-19 for consistency in waste collections, deposit return scheme and end producer responsibility."/>
    <m/>
    <s v="On Track to be Achieved"/>
    <m/>
    <m/>
    <m/>
    <m/>
    <x v="0"/>
    <m/>
    <m/>
    <m/>
    <m/>
    <s v="Update Not Provided"/>
    <m/>
    <m/>
    <m/>
    <s v="Update not provided"/>
    <m/>
    <s v="Qtrly"/>
    <s v="Sal Khan"/>
    <s v="Environment"/>
    <s v="Value for Money Council"/>
    <s v="Environment"/>
    <s v="Environment &amp; Housing"/>
  </r>
  <r>
    <x v="12"/>
    <s v="VFM36a"/>
    <s v="Continue to Maximise Income Through Effective Collection Processes_x000a_(Previously BV9) "/>
    <s v="Council Tax Collection Rates: 98%"/>
    <m/>
    <n v="0.29609999999999997"/>
    <n v="0.98"/>
    <s v="On Track to be Achieved"/>
    <s v="Target is annual"/>
    <m/>
    <m/>
    <m/>
    <x v="0"/>
    <m/>
    <m/>
    <m/>
    <m/>
    <s v="Update Not Provided"/>
    <m/>
    <m/>
    <m/>
    <s v="Update not provided"/>
    <m/>
    <s v="Qtrly"/>
    <s v="Sal Khan"/>
    <s v="Revenues, Benefits &amp; Customer Care"/>
    <s v="Value for Money Council"/>
    <s v="Housing &amp; Homelessness"/>
    <s v="Environment &amp; Housing"/>
  </r>
  <r>
    <x v="12"/>
    <s v="VFM36b"/>
    <s v="Continue to Maximise Income Through Effective Collection Processes_x000a_(Previously BV10) "/>
    <s v="NNDR Collection Rates: 99%"/>
    <m/>
    <n v="0.33019999999999999"/>
    <n v="0.99"/>
    <s v="On Track to be Achieved"/>
    <s v="Target is annual"/>
    <m/>
    <m/>
    <m/>
    <x v="0"/>
    <m/>
    <m/>
    <m/>
    <m/>
    <s v="Update Not Provided"/>
    <m/>
    <m/>
    <m/>
    <s v="Update not provided"/>
    <m/>
    <s v="Qtrly"/>
    <s v="Sal Khan"/>
    <s v="Revenues, Benefits &amp; Customer Care"/>
    <s v="Value for Money Council"/>
    <s v="Housing &amp; Homelessness"/>
    <s v="Environment &amp; Housing"/>
  </r>
  <r>
    <x v="12"/>
    <s v="VFM37a"/>
    <s v="Continue to Maximise Income Through Effective Collection Processes:_x000a_Reduce Former Years Arrears for Council Tax; NNDR; Sundry Debts"/>
    <s v="Former Years Arrears for Council Tax; £1,900,000 (net)"/>
    <m/>
    <n v="2076546.74"/>
    <n v="1900000"/>
    <s v="On Track to be Achieved"/>
    <s v="Figures are net of credits, amounts on arrangement and identified write offs"/>
    <m/>
    <m/>
    <m/>
    <x v="0"/>
    <m/>
    <m/>
    <m/>
    <m/>
    <s v="Update Not Provided"/>
    <m/>
    <m/>
    <m/>
    <s v="Update not provided"/>
    <m/>
    <s v="Qtrly"/>
    <s v="Sal Khan"/>
    <s v="Revenues, Benefits &amp; Customer Care"/>
    <s v="Value for Money Council"/>
    <s v="Housing &amp; Homelessness"/>
    <s v="Environment &amp; Housing"/>
  </r>
  <r>
    <x v="12"/>
    <s v="VFM37b"/>
    <s v="Continue to Maximise Income Through Effective Collection Processes:_x000a_Reduce Former Years Arrears for Council Tax; NNDR; Sundry Debts"/>
    <s v="Former Years Arrears for NNDR; _x000a_£500,000 (net)"/>
    <m/>
    <n v="898218.91"/>
    <n v="500000"/>
    <s v="On Track to be Achieved"/>
    <s v="Figures are net of credits, amounts on arrangement and identified write offs"/>
    <m/>
    <m/>
    <m/>
    <x v="0"/>
    <m/>
    <m/>
    <m/>
    <m/>
    <s v="Update Not Provided"/>
    <m/>
    <m/>
    <m/>
    <s v="Update not provided"/>
    <m/>
    <s v="Qtrly"/>
    <s v="Sal Khan"/>
    <s v="Revenues, Benefits &amp; Customer Care"/>
    <s v="Value for Money Council"/>
    <s v="Housing &amp; Homelessness"/>
    <s v="Environment &amp; Housing"/>
  </r>
  <r>
    <x v="12"/>
    <s v="VFM37c"/>
    <s v="Continue to Maximise Income Through Effective Collection Processes:_x000a_Reduce Former Years Arrears for Council Tax; NNDR; Sundry Debts"/>
    <s v="Current Years Arrears for Sundry debts; _x000a_£40,000 (older than 90 days)"/>
    <m/>
    <n v="0"/>
    <n v="40000"/>
    <s v="On Track to be Achieved"/>
    <s v="Target is annual"/>
    <m/>
    <m/>
    <m/>
    <x v="0"/>
    <m/>
    <m/>
    <m/>
    <m/>
    <s v="Update Not Provided"/>
    <m/>
    <m/>
    <m/>
    <s v="Update not provided"/>
    <m/>
    <s v="Qtrly"/>
    <s v="Sal Khan"/>
    <s v="Revenues, Benefits &amp; Customer Care"/>
    <s v="Value for Money Council"/>
    <s v="Housing &amp; Homelessness"/>
    <s v="Environment &amp; Housing"/>
  </r>
  <r>
    <x v="12"/>
    <s v="VFM38a"/>
    <s v="Maintaining excellent customer access to services with face-to-face and telephony enquiries"/>
    <s v="99% of CSC and Telephony Team Enquiries Resolved at First Point of Contact"/>
    <m/>
    <n v="1"/>
    <n v="1"/>
    <s v="On Track to be Achieved"/>
    <s v="Target is annual"/>
    <m/>
    <m/>
    <m/>
    <x v="0"/>
    <m/>
    <m/>
    <m/>
    <m/>
    <s v="Update Not Provided"/>
    <m/>
    <m/>
    <m/>
    <s v="Update not provided"/>
    <m/>
    <s v="Qtrly"/>
    <s v="Sal Khan"/>
    <s v="Revenues, Benefits &amp; Customer Care"/>
    <s v="Value for Money Council"/>
    <s v="Housing &amp; Homelessness"/>
    <s v="Environment &amp; Housing"/>
  </r>
  <r>
    <x v="12"/>
    <s v="VFM38b"/>
    <s v="Maintaining excellent customer access to services with face-to-face and telephony enquiries"/>
    <s v="Minimum 75% Telephony Team Calls Answered Within 10 Seconds"/>
    <m/>
    <n v="0.85"/>
    <n v="0.8"/>
    <s v="On Track to be Achieved"/>
    <s v="Target is annual"/>
    <m/>
    <m/>
    <m/>
    <x v="0"/>
    <m/>
    <m/>
    <m/>
    <m/>
    <s v="Update Not Provided"/>
    <m/>
    <m/>
    <m/>
    <s v="Update not provided"/>
    <m/>
    <s v="Qtrly"/>
    <s v="Sal Khan"/>
    <s v="Revenues, Benefits &amp; Customer Care"/>
    <s v="Value for Money Council"/>
    <s v="Housing &amp; Homelessness"/>
    <s v="Environment &amp; Housing"/>
  </r>
  <r>
    <x v="12"/>
    <s v="VFM39a"/>
    <s v="Maximise Tax Bases through continued reviews of discounts, exemptions and reliefs"/>
    <s v="Empty Properties – October 2019_x000a_"/>
    <d v="2019-10-01T00:00:00"/>
    <s v="Staffs CC signed contracts with the confirmed suppliers in June 2019. SSCM &amp; RTL will agree timetable of reviews during July 2019."/>
    <m/>
    <s v="Not Yet Due"/>
    <s v="See proposed target in main body of the report."/>
    <m/>
    <m/>
    <m/>
    <x v="0"/>
    <s v="Target adopted post tender via Q1 report to Cabinet"/>
    <m/>
    <m/>
    <m/>
    <s v="Update Not Provided"/>
    <m/>
    <m/>
    <m/>
    <s v="Update not provided"/>
    <m/>
    <s v="Qtrly"/>
    <s v="Sal Khan"/>
    <s v="Revenues, Benefits &amp; Customer Care"/>
    <s v="Value for Money Council"/>
    <s v="Housing &amp; Homelessness"/>
    <s v="Environment &amp; Housing"/>
  </r>
  <r>
    <x v="12"/>
    <s v="VFM39b"/>
    <s v="Maximise Tax Bases through continued reviews of discounts, exemptions and reliefs"/>
    <s v="Occupied Property Discounts – March 2020"/>
    <d v="2020-03-01T00:00:00"/>
    <s v="Staffs CC signed contracts with the confirmed suppliers in June 2019. SSCM &amp; RTL will agree timetable of reviews during July 2019."/>
    <m/>
    <s v="Not Yet Due"/>
    <s v="See proposed target in main body of the report."/>
    <m/>
    <m/>
    <m/>
    <x v="0"/>
    <s v="Target adopted post tender via Q1 report to Cabinet"/>
    <m/>
    <m/>
    <m/>
    <s v="Update Not Provided"/>
    <m/>
    <m/>
    <m/>
    <s v="Update not provided"/>
    <m/>
    <s v="Qtrly"/>
    <s v="Sal Khan"/>
    <s v="Revenues, Benefits &amp; Customer Care"/>
    <s v="Value for Money Council"/>
    <s v="Housing &amp; Homelessness"/>
    <s v="Environment &amp; Housing"/>
  </r>
  <r>
    <x v="12"/>
    <s v="VFM40"/>
    <s v="Continue to Improve the Ways We Provide Benefits to Those Most in Need:_x000a_Time Taken to Process Benefit New Claims and Change Events (Previously NI 181)"/>
    <s v="5 days"/>
    <m/>
    <s v="4.36 days"/>
    <s v="5 days"/>
    <s v="On Track to be Achieved"/>
    <s v="Performance aided by offsite remote processing assistance funded by DWP."/>
    <m/>
    <m/>
    <m/>
    <x v="0"/>
    <m/>
    <m/>
    <m/>
    <m/>
    <s v="Update Not Provided"/>
    <m/>
    <m/>
    <m/>
    <s v="Update not provided"/>
    <m/>
    <s v="Qtrly"/>
    <s v="Sal Khan"/>
    <s v="Revenues, Benefits &amp; Customer Care"/>
    <s v="Value for Money Council"/>
    <s v="Housing &amp; Homelessness"/>
    <s v="Environment &amp; Housing"/>
  </r>
  <r>
    <x v="12"/>
    <s v="VFM41a"/>
    <s v="Working Towards the Reduction of Claimant Error Housing Benefit Overpayments (HBOPs)"/>
    <s v="80% of HBOPs Overpayments Recovered During the Year"/>
    <m/>
    <n v="0.92900000000000005"/>
    <n v="0.85"/>
    <s v="On Track to be Achieved"/>
    <s v="Target is annual"/>
    <m/>
    <m/>
    <m/>
    <x v="0"/>
    <m/>
    <m/>
    <m/>
    <m/>
    <s v="Update Not Provided"/>
    <m/>
    <m/>
    <m/>
    <s v="Update not provided"/>
    <m/>
    <s v="Qtrly"/>
    <s v="Sal Khan"/>
    <s v="Revenues, Benefits &amp; Customer Care"/>
    <s v="Value for Money Council"/>
    <s v="Housing &amp; Homelessness"/>
    <s v="Environment &amp; Housing"/>
  </r>
  <r>
    <x v="12"/>
    <s v="VFM41b"/>
    <s v="Working Towards the Reduction of Claimant Error Housing Benefit Overpayments (HBOPs)"/>
    <s v="85% of HBOPS Processed and on Payment Arrangement"/>
    <m/>
    <n v="0.81899999999999995"/>
    <n v="0.85"/>
    <s v="On Track to be Achieved"/>
    <s v="Target is annual"/>
    <m/>
    <m/>
    <m/>
    <x v="0"/>
    <m/>
    <m/>
    <m/>
    <m/>
    <s v="Update Not Provided"/>
    <m/>
    <m/>
    <m/>
    <s v="Update not provided"/>
    <m/>
    <s v="Qtrly"/>
    <s v="Sal Khan"/>
    <s v="Revenues, Benefits &amp; Customer Care"/>
    <s v="Value for Money Council"/>
    <s v="Housing &amp; Homelessness"/>
    <s v="Environment &amp; Housing"/>
  </r>
  <r>
    <x v="12"/>
    <s v="VFM42"/>
    <s v="Review Council Tax Reduction scheme"/>
    <s v="Carry Out Review of the Council Tax Reduction Scheme "/>
    <d v="2019-12-31T00:00:00"/>
    <m/>
    <m/>
    <s v="Not Yet Due"/>
    <s v="Modelling currently being undertaken before report is sent to CMT."/>
    <m/>
    <m/>
    <m/>
    <x v="0"/>
    <m/>
    <m/>
    <m/>
    <m/>
    <s v="Update Not Provided"/>
    <m/>
    <m/>
    <m/>
    <s v="Update not provided"/>
    <m/>
    <s v="Q3"/>
    <s v="Sal Khan"/>
    <s v="Revenues, Benefits &amp; Customer Care"/>
    <s v="Value for Money Council"/>
    <s v="Housing &amp; Homelessness"/>
    <s v="Environment &amp; Housing"/>
  </r>
  <r>
    <x v="12"/>
    <s v="VFM43"/>
    <s v="Review Business Rates Rate Relief policy"/>
    <s v="Policy reviewed (for next year’s implementation)"/>
    <d v="2020-03-31T00:00:00"/>
    <m/>
    <m/>
    <s v="Not Yet Due"/>
    <s v="Main review will be undertaken during Q3"/>
    <m/>
    <m/>
    <m/>
    <x v="0"/>
    <m/>
    <m/>
    <m/>
    <m/>
    <s v="Update Not Provided"/>
    <m/>
    <m/>
    <m/>
    <s v="Update not provided"/>
    <m/>
    <s v="Q4"/>
    <s v="Sal Khan"/>
    <s v="Revenues, Benefits &amp; Customer Care"/>
    <s v="Value for Money Council"/>
    <s v="Housing &amp; Homelessness"/>
    <s v="Environment &amp; Housing"/>
  </r>
  <r>
    <x v="12"/>
    <s v="VFM44"/>
    <s v="Prepare for Universal Credit Managed Migration "/>
    <s v="Work with DWP and partners, prepare 2 in year progress reports and 1 Member briefing "/>
    <d v="2020-03-31T00:00:00"/>
    <m/>
    <m/>
    <s v="Not Yet Due"/>
    <s v="DWP are undertaking a test of Managed Migration in the North East of England over the Summer/Autumn and we await details of that testing."/>
    <m/>
    <m/>
    <m/>
    <x v="0"/>
    <m/>
    <m/>
    <m/>
    <m/>
    <s v="Update Not Provided"/>
    <m/>
    <m/>
    <m/>
    <s v="Update not provided"/>
    <m/>
    <s v="Q4"/>
    <s v="Sal Khan"/>
    <s v="Revenues, Benefits &amp; Customer Care"/>
    <s v="Value for Money Council"/>
    <s v="Housing &amp; Homelessness"/>
    <s v="Environment &amp; Housing"/>
  </r>
  <r>
    <x v="13"/>
    <s v="VFM45"/>
    <s v="Continuing to inform and improve Planning awareness with Members"/>
    <s v="At least 2 briefings delivered to elected members during the year "/>
    <m/>
    <s v="The first member briefing is programmed for September – there is also potential for a member briefing in August on HS2. "/>
    <m/>
    <s v="On Track to be Achieved"/>
    <m/>
    <m/>
    <m/>
    <m/>
    <x v="0"/>
    <m/>
    <m/>
    <m/>
    <m/>
    <s v="Update Not Provided"/>
    <m/>
    <m/>
    <m/>
    <s v="Update not provided"/>
    <m/>
    <s v="Qtrly"/>
    <s v="Sal Khan"/>
    <s v="Planning"/>
    <s v="Value for Money Council"/>
    <s v="Planning"/>
    <s v="Regeneration &amp; Planning Policy"/>
  </r>
  <r>
    <x v="13"/>
    <s v="VFM46"/>
    <s v="Continuing to inform and improve Planning awareness with Members"/>
    <s v="Strategic Sites Progress Report delivered"/>
    <d v="2019-12-31T00:00:00"/>
    <s v="Monitoring to support this report is underway"/>
    <m/>
    <s v="On Track to be Achieved"/>
    <m/>
    <m/>
    <m/>
    <m/>
    <x v="0"/>
    <m/>
    <m/>
    <m/>
    <m/>
    <s v="Update Not Provided"/>
    <m/>
    <m/>
    <m/>
    <s v="Update not provided"/>
    <m/>
    <s v="Q3"/>
    <s v="Sal Khan"/>
    <s v="Planning"/>
    <s v="Value for Money Council"/>
    <s v="Planning"/>
    <s v="Regeneration &amp; Planning Policy"/>
  </r>
  <r>
    <x v="13"/>
    <s v="VFM47"/>
    <s v="Monitor Local Plan Performance "/>
    <s v="Annual Monitoring Report  Prepared"/>
    <d v="2019-12-31T00:00:00"/>
    <s v="Monitoring to support this report is underway"/>
    <m/>
    <s v="On Track to be Achieved"/>
    <m/>
    <m/>
    <m/>
    <m/>
    <x v="0"/>
    <m/>
    <m/>
    <m/>
    <m/>
    <s v="Update Not Provided"/>
    <m/>
    <m/>
    <m/>
    <s v="Update not provided"/>
    <m/>
    <s v="Q3"/>
    <s v="Sal Khan"/>
    <s v="Planning"/>
    <s v="Value for Money Council"/>
    <s v="Planning"/>
    <s v="Regeneration &amp; Planning Policy"/>
  </r>
  <r>
    <x v="13"/>
    <s v="VFM48"/>
    <s v="Continue to develop SMARTER working practices for Planning"/>
    <s v="Invalid Applications Review and Report"/>
    <d v="2020-03-31T00:00:00"/>
    <s v="Consultation on a new validations website will be launched in August"/>
    <m/>
    <s v="On Track to be Achieved"/>
    <m/>
    <m/>
    <m/>
    <m/>
    <x v="0"/>
    <m/>
    <m/>
    <m/>
    <m/>
    <s v="Update Not Provided"/>
    <m/>
    <m/>
    <m/>
    <s v="Update not provided"/>
    <m/>
    <s v="Q4"/>
    <s v="Sal Khan"/>
    <s v="Planning"/>
    <s v="Value for Money Council"/>
    <s v="Planning"/>
    <s v="Regeneration &amp; Planning Policy"/>
  </r>
  <r>
    <x v="13"/>
    <s v="VFM49"/>
    <s v="Continue to develop SMARTER working practices for Planning"/>
    <s v="Adoption of SMARTER Developer Contributions SPD"/>
    <d v="2019-12-31T00:00:00"/>
    <s v="Report drafted"/>
    <m/>
    <s v="On Track to be Achieved"/>
    <m/>
    <m/>
    <m/>
    <m/>
    <x v="0"/>
    <m/>
    <m/>
    <m/>
    <m/>
    <s v="Update Not Provided"/>
    <m/>
    <m/>
    <m/>
    <s v="Update not provided"/>
    <m/>
    <s v="Q3"/>
    <s v="Sal Khan"/>
    <s v="Planning"/>
    <s v="Value for Money Council"/>
    <s v="Planning"/>
    <s v="Regeneration &amp; Planning Policy"/>
  </r>
  <r>
    <x v="14"/>
    <s v="VFM50"/>
    <s v="Ensure Robust Licensing Policies "/>
    <s v="Complete a Review of the Scrap Metal Dealers Policy "/>
    <d v="2019-09-30T00:00:00"/>
    <s v="Completed and signed EDR June 2019"/>
    <m/>
    <s v="Fully Achieved"/>
    <s v="Completed"/>
    <m/>
    <m/>
    <m/>
    <x v="1"/>
    <m/>
    <m/>
    <m/>
    <m/>
    <s v="Update Not Provided"/>
    <m/>
    <m/>
    <m/>
    <s v="Update not provided"/>
    <m/>
    <s v="Q2"/>
    <s v="Mark Rizk"/>
    <s v="Licensing"/>
    <s v="Value for Money Council"/>
    <s v="Regulatory Services"/>
    <s v="Regulatory &amp; Community Support"/>
  </r>
  <r>
    <x v="14"/>
    <s v="VFM51"/>
    <s v="Ensure Robust Licensing Policies"/>
    <s v="Complete a Review of the Charitable Collection Policy "/>
    <d v="2019-09-30T00:00:00"/>
    <s v="CMT 16 July 2019"/>
    <m/>
    <s v="On Track to be Achieved"/>
    <s v="Licensing Committee 6 August 2019"/>
    <m/>
    <m/>
    <m/>
    <x v="0"/>
    <m/>
    <m/>
    <m/>
    <m/>
    <s v="Update Not Provided"/>
    <m/>
    <m/>
    <m/>
    <s v="Update not provided"/>
    <m/>
    <s v="Q2"/>
    <s v="Mark Rizk"/>
    <s v="Licensing"/>
    <s v="Value for Money Council"/>
    <s v="Regulatory Services"/>
    <s v="Regulatory &amp; Community Support"/>
  </r>
  <r>
    <x v="14"/>
    <s v="VFM52"/>
    <s v="Ensure Robust Licensing Policies"/>
    <s v="Complete a Review of the Licensing Act Policy "/>
    <d v="2020-03-31T00:00:00"/>
    <s v="Policy reviewed awaiting revised CIZ from Police and updated appendix from TS"/>
    <m/>
    <s v="On Track to be Achieved"/>
    <s v="Awaiting document from police analyst"/>
    <m/>
    <m/>
    <m/>
    <x v="0"/>
    <m/>
    <m/>
    <m/>
    <m/>
    <s v="Update Not Provided"/>
    <m/>
    <m/>
    <m/>
    <s v="Update not provided"/>
    <m/>
    <s v="Q4"/>
    <s v="Mark Rizk"/>
    <s v="Licensing"/>
    <s v="Value for Money Council"/>
    <s v="Regulatory Services"/>
    <s v="Regulatory &amp; Community Support"/>
  </r>
  <r>
    <x v="15"/>
    <s v="VFM53"/>
    <s v="Ensure an Effective Selective Licensing Scheme"/>
    <s v="Complete an Evaluation of the Selective Licensing Scheme and consider its future expansion"/>
    <d v="2019-11-30T00:00:00"/>
    <s v="Scoping exercise started for future expansion"/>
    <m/>
    <s v="On Track to be Achieved"/>
    <s v="Update to be provided to DL on selective licensing criteria"/>
    <m/>
    <m/>
    <m/>
    <x v="0"/>
    <m/>
    <m/>
    <m/>
    <m/>
    <s v="Update Not Provided"/>
    <m/>
    <m/>
    <m/>
    <s v="Update not provided"/>
    <m/>
    <s v="Q3"/>
    <s v="Mark Rizk"/>
    <s v="Environmental Health"/>
    <s v="Value for Money Council"/>
    <s v="Regulatory Services"/>
    <s v="Regulatory &amp; Community Support"/>
  </r>
  <r>
    <x v="15"/>
    <s v="VFM54"/>
    <s v="Ensure an Effective Disabled Facilities Grant Service"/>
    <s v="Complete a Review of the Disabled Facilities Grant Service"/>
    <d v="2019-12-31T00:00:00"/>
    <s v="Ongoing monthly reviews undertaken and improvements made to increase service delivery"/>
    <m/>
    <s v="On Track to be Achieved"/>
    <m/>
    <m/>
    <m/>
    <m/>
    <x v="0"/>
    <m/>
    <m/>
    <m/>
    <m/>
    <s v="Update Not Provided"/>
    <m/>
    <m/>
    <m/>
    <s v="Update not provided"/>
    <m/>
    <s v="Q3"/>
    <s v="Mark Rizk"/>
    <s v="Environmental Health"/>
    <s v="Value for Money Council"/>
    <s v="Regulatory Services"/>
    <s v="Regulatory &amp; Community Support"/>
  </r>
  <r>
    <x v="7"/>
    <s v="VFM55"/>
    <s v="Develop the use of technology to improve service delivery"/>
    <s v="Complete a Review of Parking Services and the related use of technology "/>
    <d v="2019-10-31T00:00:00"/>
    <s v="Research has commenced into the varying forms of technology now being employed on car parks. A long list of options are being presented to the Deputy Leader on July 9th with a view to creating a preferrential short list."/>
    <m/>
    <s v="On Track to be Achieved"/>
    <m/>
    <m/>
    <m/>
    <m/>
    <x v="0"/>
    <m/>
    <m/>
    <m/>
    <m/>
    <s v="Update Not Provided"/>
    <m/>
    <m/>
    <m/>
    <s v="Update not provided"/>
    <m/>
    <s v="Q3"/>
    <s v="Mark Rizk"/>
    <s v="Communities &amp; Open Spaces"/>
    <s v="Value for Money Council"/>
    <s v="Regulatory Services"/>
    <s v="Regulatory &amp; Community Support"/>
  </r>
  <r>
    <x v="16"/>
    <s v="VFM56"/>
    <s v="Ensure an Effective Civil and Community Enforcement Service"/>
    <s v="Review Public Space Protection Orders for Dog Fouling and Alcohol consumption"/>
    <d v="2019-10-31T00:00:00"/>
    <s v="Parish Councils have been contacted and the existing PSPO have been confirmed. Notices are to be erected in Q2 regarding consultation on any additions or amendments"/>
    <m/>
    <s v="On Track to be Achieved"/>
    <m/>
    <m/>
    <m/>
    <m/>
    <x v="0"/>
    <m/>
    <m/>
    <m/>
    <m/>
    <s v="Update Not Provided"/>
    <m/>
    <m/>
    <m/>
    <s v="Update not provided"/>
    <m/>
    <s v="Q3"/>
    <s v="Mark Rizk"/>
    <s v="Communities &amp; Open Spaces, &amp; Licensing"/>
    <s v="Value for Money Council"/>
    <s v="Regulatory Services"/>
    <s v="Regulatory &amp; Community Support"/>
  </r>
  <r>
    <x v="17"/>
    <s v="VFM57"/>
    <s v="Achieve further investment for our town centres and large settlements"/>
    <s v="Finalise agreement with SCC to fund the implementation of the co-designed Station Street new public realm project"/>
    <d v="2019-06-30T00:00:00"/>
    <s v="The report relating to this target was ready to be presented at the Full Council meeting in June 2019._x000a__x000a_However, as the Conservative Group membership has changed and there is a new Cabinet, a decision has been made to delay the report going forward for the time being, to allow the new Members to consider the financial implications of the project. "/>
    <m/>
    <s v="Off Target"/>
    <s v="This report will now be taken to the Full Council meeting scheduled to take place in September 2019."/>
    <m/>
    <m/>
    <m/>
    <x v="0"/>
    <m/>
    <m/>
    <m/>
    <m/>
    <s v="Update Not Provided"/>
    <m/>
    <m/>
    <m/>
    <s v="Update not provided"/>
    <m/>
    <s v="Q1"/>
    <s v="Andy O'Brien"/>
    <s v="Corporate &amp; Commercial"/>
    <s v="Value for Money Council"/>
    <s v="Regeneration"/>
    <s v="Regeneration &amp; Planning Policy"/>
  </r>
  <r>
    <x v="18"/>
    <s v="VFM58"/>
    <s v="Achieve further investment for our town centres and large settlements "/>
    <s v="Consider the outcome of the Council’s expression of interest to the Future High Street Fund"/>
    <d v="2019-06-30T00:00:00"/>
    <s v="There has not yet been an announcement from Government on the outcome of the Council's FHSF bid. Members have been updated on the latest available information."/>
    <m/>
    <s v="Fully Achieved"/>
    <s v="Members will be updated on progress in due course, as and when information is made available"/>
    <m/>
    <m/>
    <m/>
    <x v="1"/>
    <m/>
    <m/>
    <m/>
    <m/>
    <s v="Update Not Provided"/>
    <m/>
    <m/>
    <m/>
    <s v="Update not provided"/>
    <m/>
    <s v="Q1"/>
    <s v="Andy O'Brien"/>
    <s v="Enterprise"/>
    <s v="Value for Money Council"/>
    <s v="Regeneration"/>
    <s v="Regeneration &amp; Planning Policy"/>
  </r>
  <r>
    <x v="18"/>
    <s v="VFM59"/>
    <s v="Achieve optimum working in economic partnership "/>
    <s v="Consider the outcome of the national LEP review findings and implication on the Washlands LEP monies "/>
    <d v="2019-06-30T00:00:00"/>
    <s v="Members have been updated on the latest position of the national LEP review, which has not yet issued its findings. There is currently no known impact on Washlands LEP monies."/>
    <m/>
    <s v="Fully Achieved"/>
    <s v="Members will be updated on progress in due course, as and when information is made available"/>
    <m/>
    <m/>
    <m/>
    <x v="1"/>
    <m/>
    <m/>
    <m/>
    <m/>
    <s v="Update Not Provided"/>
    <m/>
    <m/>
    <m/>
    <s v="Update not provided"/>
    <m/>
    <s v="Q1"/>
    <s v="Andy O'Brien"/>
    <s v="Enterprise"/>
    <s v="Value for Money Council"/>
    <s v="Regeneration"/>
    <s v="Regeneration &amp; Planning Policy"/>
  </r>
  <r>
    <x v="18"/>
    <s v="VFM60"/>
    <s v="Progress the commutation of  s106 sums to deliver key brownfield development opportunities"/>
    <s v="Review progress on working in partnership with Burton Rugby Club (Peelcroft) and Molson Coors (Cross Street) "/>
    <d v="2019-10-31T00:00:00"/>
    <s v="The Council continues to engage both Burton Rugby Club and Molson Coors regarding the development of their respective sites and the potential for collaborative working."/>
    <m/>
    <s v="On Track to be Achieved"/>
    <m/>
    <m/>
    <m/>
    <m/>
    <x v="0"/>
    <m/>
    <m/>
    <m/>
    <m/>
    <s v="Update Not Provided"/>
    <m/>
    <m/>
    <m/>
    <s v="Update not provided"/>
    <m/>
    <s v="Q3"/>
    <s v="Andy O'Brien"/>
    <s v="Enterprise"/>
    <s v="Value for Money Council"/>
    <s v="Regeneration"/>
    <s v="Regeneration &amp; Planning Policy"/>
  </r>
  <r>
    <x v="19"/>
    <s v="CR01"/>
    <s v="Market Hall Development Initiatives "/>
    <s v="Hold at least 25 commercial events in the Market Hall "/>
    <d v="2020-03-31T00:00:00"/>
    <n v="10"/>
    <n v="25"/>
    <s v="On Track to be Achieved"/>
    <s v="A diverse number  of events have been held in quarter 1 with more scheduled across the year."/>
    <m/>
    <m/>
    <m/>
    <x v="0"/>
    <m/>
    <m/>
    <m/>
    <m/>
    <s v="Update Not Provided"/>
    <m/>
    <m/>
    <m/>
    <s v="Update not provided"/>
    <m/>
    <s v="Q4"/>
    <s v="Mark Rizk"/>
    <s v="Markets"/>
    <s v="Community Regeneration"/>
    <s v="Cultural Services"/>
    <s v="Leisure, Culture &amp; Tourism"/>
  </r>
  <r>
    <x v="19"/>
    <s v="CR02"/>
    <s v="Market Hall Development Initiatives "/>
    <s v="Utilising previous procurement experience and the APSE Benchmarking Membership an Evaluation of future options for the Market offering will be completed "/>
    <d v="2020-03-31T00:00:00"/>
    <s v="Research has commenced on best practice and trends around market halls and this will continue in quarters 2 and 3 in preparation for a final report"/>
    <m/>
    <s v="Not Yet Due"/>
    <m/>
    <m/>
    <m/>
    <m/>
    <x v="0"/>
    <m/>
    <m/>
    <m/>
    <m/>
    <s v="Update Not Provided"/>
    <m/>
    <m/>
    <m/>
    <s v="Update not provided"/>
    <m/>
    <s v="Q4"/>
    <s v="Mark Rizk"/>
    <s v="Markets"/>
    <s v="Community Regeneration"/>
    <s v="Cultural Services"/>
    <s v="Leisure, Culture &amp; Tourism"/>
  </r>
  <r>
    <x v="13"/>
    <s v="CR03"/>
    <s v="Major Planning Applications Determined Within 13 Weeks"/>
    <s v="Top Quartile as measured against relevant MHCLG figures"/>
    <m/>
    <s v="11 applications all within time - 100%"/>
    <m/>
    <s v="On Track to be Achieved"/>
    <m/>
    <m/>
    <m/>
    <m/>
    <x v="0"/>
    <m/>
    <m/>
    <m/>
    <m/>
    <s v="Update Not Provided"/>
    <m/>
    <m/>
    <m/>
    <s v="Update not provided"/>
    <m/>
    <s v="Qtrly"/>
    <s v="Sal Khan"/>
    <s v="Planning"/>
    <s v="Community Regeneration"/>
    <s v="Planning"/>
    <s v="Regeneration &amp; Planning Policy"/>
  </r>
  <r>
    <x v="13"/>
    <s v="CR04"/>
    <s v="Minor Planning Applications Determined Within 8 Weeks"/>
    <s v="Top Quartile as measured against relevant MHCLG figures"/>
    <m/>
    <s v="74 applications, 73 within time - 99%"/>
    <m/>
    <s v="On Track to be Achieved"/>
    <m/>
    <m/>
    <m/>
    <m/>
    <x v="0"/>
    <m/>
    <m/>
    <m/>
    <m/>
    <s v="Update Not Provided"/>
    <m/>
    <m/>
    <m/>
    <s v="Update not provided"/>
    <m/>
    <s v="Qtrly"/>
    <s v="Sal Khan"/>
    <s v="Planning"/>
    <s v="Community Regeneration"/>
    <s v="Planning"/>
    <s v="Regeneration &amp; Planning Policy"/>
  </r>
  <r>
    <x v="13"/>
    <s v="CR05"/>
    <s v="Other Planning Applications Determined in 8 Weeks"/>
    <s v="Top Quartile as measured against relevant MHCLG figures"/>
    <m/>
    <s v="135 applications, 133 within time - 99%"/>
    <m/>
    <s v="On Track to be Achieved"/>
    <m/>
    <m/>
    <m/>
    <m/>
    <x v="0"/>
    <m/>
    <m/>
    <m/>
    <m/>
    <s v="Update Not Provided"/>
    <m/>
    <m/>
    <m/>
    <s v="Update not provided"/>
    <m/>
    <s v="Qtrly"/>
    <s v="Sal Khan"/>
    <s v="Planning"/>
    <s v="Community Regeneration"/>
    <s v="Planning"/>
    <s v="Regeneration &amp; Planning Policy"/>
  </r>
  <r>
    <x v="13"/>
    <s v="CR06"/>
    <s v="Improve Planning Guidance"/>
    <s v="Endorse Development Guidance for Station Street Southern Brewery Site"/>
    <d v="2019-12-31T00:00:00"/>
    <s v="Work underway"/>
    <m/>
    <s v="On Track to be Achieved"/>
    <m/>
    <m/>
    <m/>
    <m/>
    <x v="0"/>
    <m/>
    <m/>
    <m/>
    <m/>
    <s v="Update Not Provided"/>
    <m/>
    <m/>
    <m/>
    <s v="Update not provided"/>
    <m/>
    <s v="Q1"/>
    <s v="Sal Khan"/>
    <s v="Planning"/>
    <s v="Community Regeneration"/>
    <s v="Planning"/>
    <s v="Regeneration &amp; Planning Policy"/>
  </r>
  <r>
    <x v="13"/>
    <s v="CR07"/>
    <s v="Improve Planning Guidance"/>
    <s v="Revise and adopt Housing Choice SPD"/>
    <d v="2019-12-31T00:00:00"/>
    <s v="Report drafted"/>
    <m/>
    <s v="On Track to be Achieved"/>
    <m/>
    <m/>
    <m/>
    <m/>
    <x v="0"/>
    <m/>
    <m/>
    <m/>
    <m/>
    <s v="Update Not Provided"/>
    <m/>
    <m/>
    <m/>
    <s v="Update not provided"/>
    <m/>
    <s v="Q3"/>
    <s v="Sal Khan"/>
    <s v="Planning"/>
    <s v="Community Regeneration"/>
    <s v="Planning"/>
    <s v="Regeneration &amp; Planning Policy"/>
  </r>
  <r>
    <x v="13"/>
    <s v="CR08"/>
    <s v="Raise Design Quality within the Borough"/>
    <s v="Adopt Shopfronts Design Guide SPD"/>
    <d v="2019-10-31T00:00:00"/>
    <s v="Out for consultation"/>
    <m/>
    <s v="On Track to be Achieved"/>
    <m/>
    <m/>
    <m/>
    <m/>
    <x v="0"/>
    <m/>
    <m/>
    <m/>
    <m/>
    <s v="Update Not Provided"/>
    <m/>
    <m/>
    <m/>
    <s v="Update not provided"/>
    <m/>
    <s v="Q3"/>
    <s v="Sal Khan"/>
    <s v="Planning"/>
    <s v="Community Regeneration"/>
    <s v="Planning"/>
    <s v="Regeneration &amp; Planning Policy"/>
  </r>
  <r>
    <x v="13"/>
    <s v="CR09"/>
    <s v="Raise Design Quality within the Borough"/>
    <s v="Adopt addendum to ESBC Design Guide SPD"/>
    <d v="2019-10-31T00:00:00"/>
    <s v="Out for consultation"/>
    <m/>
    <s v="On Track to be Achieved"/>
    <m/>
    <m/>
    <m/>
    <m/>
    <x v="0"/>
    <m/>
    <m/>
    <m/>
    <m/>
    <s v="Update Not Provided"/>
    <m/>
    <m/>
    <m/>
    <s v="Update not provided"/>
    <m/>
    <s v="Q3"/>
    <s v="Sal Khan"/>
    <s v="Planning"/>
    <s v="Community Regeneration"/>
    <s v="Planning"/>
    <s v="Regeneration &amp; Planning Policy"/>
  </r>
  <r>
    <x v="13"/>
    <s v="CR10"/>
    <s v="Raise Design Quality within the Borough"/>
    <s v="Brewery Building Conversion Design Guidance SPD"/>
    <d v="2020-03-31T00:00:00"/>
    <s v="Early work on this report is underway"/>
    <m/>
    <s v="On Track to be Achieved"/>
    <m/>
    <m/>
    <m/>
    <m/>
    <x v="0"/>
    <m/>
    <m/>
    <m/>
    <m/>
    <s v="Update Not Provided"/>
    <m/>
    <m/>
    <m/>
    <s v="Update not provided"/>
    <m/>
    <s v="Q4"/>
    <s v="Sal Khan"/>
    <s v="Planning"/>
    <s v="Community Regeneration"/>
    <s v="Planning"/>
    <s v="Regeneration &amp; Planning Policy"/>
  </r>
  <r>
    <x v="13"/>
    <s v="CR11"/>
    <s v="Delivering Improvements to the Washlands"/>
    <s v="Contribute to the ongoing partnership working relating to the Washlands "/>
    <d v="2020-03-31T00:00:00"/>
    <s v="There is ingoing work on this project"/>
    <m/>
    <s v="On Track to be Achieved"/>
    <m/>
    <m/>
    <m/>
    <m/>
    <x v="0"/>
    <m/>
    <m/>
    <m/>
    <m/>
    <s v="Update Not Provided"/>
    <m/>
    <m/>
    <m/>
    <s v="Update not provided"/>
    <m/>
    <s v="Q4"/>
    <s v="Sal Khan"/>
    <s v="Planning"/>
    <s v="Community Regeneration"/>
    <s v="Planning"/>
    <s v="Regeneration &amp; Planning Policy"/>
  </r>
  <r>
    <x v="18"/>
    <s v="CR12"/>
    <s v="Improve wayfinding on Worthington Way, High Street  and Washlands area: easy in and out of Burton"/>
    <s v="Establish clearer routes in and out of the town "/>
    <d v="2019-10-31T00:00:00"/>
    <s v="Existing wayfinding arrangements are currently being reviewed."/>
    <m/>
    <s v="On Track to be Achieved"/>
    <m/>
    <m/>
    <m/>
    <m/>
    <x v="0"/>
    <m/>
    <m/>
    <m/>
    <m/>
    <s v="Update Not Provided"/>
    <m/>
    <m/>
    <m/>
    <s v="Update not provided"/>
    <m/>
    <s v="Q3"/>
    <s v="Andy O'Brien"/>
    <s v="Enterprise"/>
    <s v="Community Regeneration"/>
    <s v="Regeneration"/>
    <s v="Regeneration &amp; Planning Policy"/>
  </r>
  <r>
    <x v="20"/>
    <s v="CR13"/>
    <s v="Introduce new public realm civic space"/>
    <s v="Working with new Street traders forum, introduce a food hall concept into the Market Hall "/>
    <d v="2019-12-31T00:00:00"/>
    <m/>
    <m/>
    <s v="Not Yet Due"/>
    <m/>
    <m/>
    <m/>
    <m/>
    <x v="0"/>
    <m/>
    <m/>
    <m/>
    <m/>
    <s v="Update Not Provided"/>
    <m/>
    <m/>
    <m/>
    <s v="Update not provided"/>
    <m/>
    <s v="Q3"/>
    <s v="Mark Rizk"/>
    <s v="Markets"/>
    <s v="Community Regeneration"/>
    <s v="Regeneration"/>
    <s v="Regeneration &amp; Planning Policy"/>
  </r>
  <r>
    <x v="18"/>
    <s v="CR14"/>
    <s v="Look to roll out learning from improvements made in Burton to Uttoxeter and other large settlements"/>
    <s v="Consider learnings from regeneration that can be applied elsewhere in the borough with a view to applying for funds from phase 2 of the Future High Street Funds"/>
    <d v="2020-03-31T00:00:00"/>
    <m/>
    <m/>
    <s v="Not Yet Due"/>
    <m/>
    <m/>
    <m/>
    <m/>
    <x v="0"/>
    <m/>
    <m/>
    <m/>
    <m/>
    <s v="Update Not Provided"/>
    <m/>
    <m/>
    <m/>
    <s v="Update not provided"/>
    <m/>
    <s v="Q4"/>
    <s v="Andy O'Brien"/>
    <s v="Enterprise"/>
    <s v="Community Regeneration"/>
    <s v="Regeneration"/>
    <s v="Regeneration &amp; Planning Policy"/>
  </r>
  <r>
    <x v="18"/>
    <s v="CR15"/>
    <s v="Consider a Business Improvement District (BID) in Burton Town Centre to stimulate private sector investment in the Town Centre"/>
    <s v="Seek a BID ‘memorandum of understanding’ with the Burton Chamber of Commerce and Burton Small Business Federation "/>
    <d v="2019-10-31T00:00:00"/>
    <s v="Work is progressing to finalise a MoU."/>
    <m/>
    <s v="On Track to be Achieved"/>
    <m/>
    <m/>
    <m/>
    <m/>
    <x v="0"/>
    <m/>
    <m/>
    <m/>
    <m/>
    <s v="Update Not Provided"/>
    <m/>
    <m/>
    <m/>
    <s v="Update not provided"/>
    <m/>
    <s v="Q3"/>
    <s v="Andy O'Brien"/>
    <s v="Enterprise"/>
    <s v="Community Regeneration"/>
    <s v="Regeneration"/>
    <s v="Regeneration &amp; Planning Policy"/>
  </r>
  <r>
    <x v="18"/>
    <s v="CR16"/>
    <s v="Promote local employment opportunities"/>
    <s v="Support the delivery of three job fairs "/>
    <d v="2020-03-31T00:00:00"/>
    <s v="A jobs fair was delivered in June 2019."/>
    <s v="3 or 4"/>
    <s v="On Track to be Achieved"/>
    <s v="The next jobs fair is planned for 10th September 2019, however there may be an interim event to address a more pressing employment issue in Burton."/>
    <m/>
    <m/>
    <m/>
    <x v="0"/>
    <m/>
    <m/>
    <m/>
    <m/>
    <s v="Update Not Provided"/>
    <m/>
    <m/>
    <m/>
    <s v="Update not provided"/>
    <m/>
    <s v="Q4"/>
    <s v="Andy O'Brien"/>
    <s v="Enterprise"/>
    <s v="Community Regeneration"/>
    <s v="Regeneration"/>
    <s v="Regeneration &amp; Planning Policy"/>
  </r>
  <r>
    <x v="18"/>
    <s v="CR17"/>
    <s v="Consider business activity and economic performance in East Staffordshire "/>
    <s v="Report on local business activity during 2019 "/>
    <d v="2020-03-31T00:00:00"/>
    <s v="A procurement exercise is currently underway to appoint a consultant who will conduct a quantitative survey of businesses in East Staffordshire. This will provide information for the report."/>
    <m/>
    <s v="On Track to be Achieved"/>
    <s v="The survey work will take place over the Summer and likely complete in October/November 2019."/>
    <m/>
    <m/>
    <m/>
    <x v="0"/>
    <m/>
    <m/>
    <m/>
    <m/>
    <s v="Update Not Provided"/>
    <m/>
    <m/>
    <m/>
    <s v="Update not provided"/>
    <m/>
    <s v="Q4"/>
    <s v="Andy O'Brien"/>
    <s v="Enterprise"/>
    <s v="Community Regeneration"/>
    <s v="Regeneration"/>
    <s v="Regeneration &amp; Planning Policy"/>
  </r>
  <r>
    <x v="21"/>
    <s v="CR18"/>
    <s v="Neighbourhood Fund implementation"/>
    <s v="7 existing projects and 5 new projects brought to completion "/>
    <d v="2020-03-31T00:00:00"/>
    <s v="2 existing projects brought to completion and 2 new projects brought to completion"/>
    <m/>
    <s v="On Track to be Achieved"/>
    <m/>
    <m/>
    <m/>
    <m/>
    <x v="0"/>
    <m/>
    <m/>
    <m/>
    <m/>
    <s v="Update Not Provided"/>
    <m/>
    <m/>
    <m/>
    <s v="Update not provided"/>
    <m/>
    <s v="Q4"/>
    <s v="Mark Rizk"/>
    <s v="Neighbourhood Working"/>
    <s v="Community Regeneration"/>
    <s v="Regeneration"/>
    <s v="Regulatory &amp; Community Support"/>
  </r>
  <r>
    <x v="21"/>
    <s v="CR19"/>
    <s v="Neighbourhood Fund implementation"/>
    <s v="All Neighbourhood Fund projects to be identified with funding allocated "/>
    <d v="2019-09-30T00:00:00"/>
    <s v="Progress to be reviewed in Q2, funding panel meetings commenced end of May 2019 "/>
    <m/>
    <s v="On Track to be Achieved"/>
    <m/>
    <m/>
    <m/>
    <m/>
    <x v="0"/>
    <m/>
    <m/>
    <m/>
    <m/>
    <s v="Update Not Provided"/>
    <m/>
    <m/>
    <m/>
    <s v="Update not provided"/>
    <m/>
    <s v="Q2"/>
    <s v="Mark Rizk"/>
    <s v="Neighbourhood Working"/>
    <s v="Community Regeneration"/>
    <s v="Regeneration"/>
    <s v="Regulatory &amp; Community Support"/>
  </r>
  <r>
    <x v="21"/>
    <s v="CR20"/>
    <s v="Neighbourhood Fund implementation "/>
    <s v="Review the Neighbourhood Fund project "/>
    <d v="2020-03-31T00:00:00"/>
    <s v="Will start end of Q3"/>
    <m/>
    <s v="Not Yet Due"/>
    <m/>
    <m/>
    <m/>
    <m/>
    <x v="0"/>
    <m/>
    <m/>
    <m/>
    <m/>
    <s v="Update Not Provided"/>
    <m/>
    <m/>
    <m/>
    <s v="Update not provided"/>
    <m/>
    <s v="Q4"/>
    <s v="Mark Rizk"/>
    <s v="Neighbourhood Working"/>
    <s v="Community Regeneration"/>
    <s v="Regeneration"/>
    <s v="Regulatory &amp; Community Support"/>
  </r>
  <r>
    <x v="7"/>
    <s v="EHW01"/>
    <s v="Develop a Town Centre planting strategy"/>
    <s v="Develop a Borough wide Planting Strategy "/>
    <d v="2019-10-31T00:00:00"/>
    <s v="Site visits and potential costs relating to a potential planting scheme have taken place. Draft report with images and costs to be presented to the Deputy Leader in Qtr2 "/>
    <m/>
    <s v="On Track to be Achieved"/>
    <m/>
    <m/>
    <m/>
    <m/>
    <x v="0"/>
    <m/>
    <m/>
    <m/>
    <m/>
    <s v="Update Not Provided"/>
    <m/>
    <m/>
    <m/>
    <s v="Update not provided"/>
    <m/>
    <s v="Q3"/>
    <s v="Mark Rizk"/>
    <s v="Communities &amp; Open Spaces"/>
    <s v="Environment and Health &amp; Wellbeing"/>
    <s v="Cultural Services"/>
    <s v="Leisure, Culture &amp; Tourism"/>
  </r>
  <r>
    <x v="7"/>
    <s v="EHW02"/>
    <s v="In Bloom/Green Flag"/>
    <s v="Deliver a minimum of two Golds at the regional “In Bloom awards” and support Winshill In Bloom at the National RHS Awards    "/>
    <d v="2019-09-30T00:00:00"/>
    <s v="Judging taking place in July with results expected in September"/>
    <m/>
    <s v="Not Yet Due"/>
    <m/>
    <m/>
    <m/>
    <m/>
    <x v="0"/>
    <m/>
    <m/>
    <m/>
    <m/>
    <s v="Update Not Provided"/>
    <m/>
    <m/>
    <m/>
    <s v="Update not provided"/>
    <m/>
    <s v="Q2"/>
    <s v="Mark Rizk"/>
    <s v="Communities &amp; Open Spaces"/>
    <s v="Environment and Health &amp; Wellbeing"/>
    <s v="Cultural Services"/>
    <s v="Leisure, Culture &amp; Tourism"/>
  </r>
  <r>
    <x v="7"/>
    <s v="EHW03"/>
    <s v="In Bloom/Green Flag"/>
    <s v="Achieve 2 Green Flag Awards at Bramshall Park and Stapenhill Gardens"/>
    <d v="2019-11-30T00:00:00"/>
    <s v="Judging took place in May. Results are expected to be announced in July and September"/>
    <m/>
    <s v="Not Yet Due"/>
    <m/>
    <m/>
    <m/>
    <m/>
    <x v="0"/>
    <m/>
    <m/>
    <m/>
    <m/>
    <s v="Update Not Provided"/>
    <m/>
    <m/>
    <m/>
    <s v="Update not provided"/>
    <m/>
    <s v="Q3"/>
    <s v="Mark Rizk"/>
    <s v="Communities &amp; Open Spaces"/>
    <s v="Environment and Health &amp; Wellbeing"/>
    <s v="Cultural Services"/>
    <s v="Leisure, Culture &amp; Tourism"/>
  </r>
  <r>
    <x v="11"/>
    <s v="EHW04"/>
    <s v="Street Cleansing - Litter"/>
    <s v="Maintain Top Quartile Performance"/>
    <m/>
    <s v="Surveys run April - July.  These results due in Q2"/>
    <m/>
    <s v="Not Yet Due"/>
    <m/>
    <m/>
    <m/>
    <m/>
    <x v="0"/>
    <m/>
    <m/>
    <m/>
    <m/>
    <s v="Update Not Provided"/>
    <m/>
    <m/>
    <m/>
    <s v="Update not provided"/>
    <m/>
    <s v="Qtrly"/>
    <s v="Sal Khan"/>
    <s v="Environment"/>
    <s v="Environment and Health &amp; Wellbeing"/>
    <s v="Environment"/>
    <s v="Environment &amp; Housing"/>
  </r>
  <r>
    <x v="11"/>
    <s v="EHW05"/>
    <s v="Street Cleansing - Detritus"/>
    <s v="Maintain Top Quartile Performance"/>
    <m/>
    <s v="Surveys run April - July.  These results due in Q2"/>
    <m/>
    <s v="Not Yet Due"/>
    <m/>
    <m/>
    <m/>
    <m/>
    <x v="0"/>
    <m/>
    <m/>
    <m/>
    <m/>
    <s v="Update Not Provided"/>
    <m/>
    <m/>
    <m/>
    <s v="Update not provided"/>
    <m/>
    <s v="Qtrly"/>
    <s v="Sal Khan"/>
    <s v="Environment"/>
    <s v="Environment and Health &amp; Wellbeing"/>
    <s v="Environment"/>
    <s v="Environment &amp; Housing"/>
  </r>
  <r>
    <x v="11"/>
    <s v="EHW06"/>
    <s v="Street Cleansing - Graffiti"/>
    <s v="Maintain Top Quartile Performance"/>
    <m/>
    <s v="Surveys run April - July.  These results due in Q2"/>
    <m/>
    <s v="Not Yet Due"/>
    <m/>
    <m/>
    <m/>
    <m/>
    <x v="0"/>
    <m/>
    <m/>
    <m/>
    <m/>
    <s v="Update Not Provided"/>
    <m/>
    <m/>
    <m/>
    <s v="Update not provided"/>
    <m/>
    <s v="Qtrly"/>
    <s v="Sal Khan"/>
    <s v="Environment"/>
    <s v="Environment and Health &amp; Wellbeing"/>
    <s v="Environment"/>
    <s v="Environment &amp; Housing"/>
  </r>
  <r>
    <x v="11"/>
    <s v="EHW07"/>
    <s v="Street Cleansing – Fly-Posting"/>
    <s v="Maintain Top Quartile Performance"/>
    <m/>
    <s v="Surveys run April - July.  These results due in Q2"/>
    <m/>
    <s v="Not Yet Due"/>
    <m/>
    <m/>
    <m/>
    <m/>
    <x v="0"/>
    <m/>
    <m/>
    <m/>
    <m/>
    <s v="Update Not Provided"/>
    <m/>
    <m/>
    <m/>
    <s v="Update not provided"/>
    <m/>
    <s v="Qtrly"/>
    <s v="Sal Khan"/>
    <s v="Environment"/>
    <s v="Environment and Health &amp; Wellbeing"/>
    <s v="Environment"/>
    <s v="Environment &amp; Housing"/>
  </r>
  <r>
    <x v="11"/>
    <s v="EHW08"/>
    <s v="Recycling "/>
    <s v="Household Waste Recycled and Composted:_x000a_Maintain Top Quartile Performance"/>
    <m/>
    <s v="50.6% estimated as not all tonnage data received"/>
    <m/>
    <s v="On Track to be Achieved"/>
    <m/>
    <m/>
    <m/>
    <m/>
    <x v="0"/>
    <m/>
    <m/>
    <m/>
    <m/>
    <s v="Update Not Provided"/>
    <m/>
    <m/>
    <m/>
    <s v="Update not provided"/>
    <m/>
    <s v="Qtrly"/>
    <s v="Sal Khan"/>
    <s v="Environment"/>
    <s v="Environment and Health &amp; Wellbeing"/>
    <s v="Environment"/>
    <s v="Environment &amp; Housing"/>
  </r>
  <r>
    <x v="11"/>
    <s v="EHW09"/>
    <s v="Waste Reduction "/>
    <s v="Residual Household Waste Per Household: _x000a_Maintain Top Quartile Performance"/>
    <m/>
    <s v="117.16kg - estimated as not all tonnage data received"/>
    <m/>
    <s v="On Track to be Achieved"/>
    <m/>
    <m/>
    <m/>
    <m/>
    <x v="0"/>
    <m/>
    <m/>
    <m/>
    <m/>
    <s v="Update Not Provided"/>
    <m/>
    <m/>
    <m/>
    <s v="Update not provided"/>
    <m/>
    <s v="Qtrly"/>
    <s v="Sal Khan"/>
    <s v="Environment"/>
    <s v="Environment and Health &amp; Wellbeing"/>
    <s v="Environment"/>
    <s v="Environment &amp; Housing"/>
  </r>
  <r>
    <x v="22"/>
    <s v="EHW10"/>
    <s v="Delivering Better Services to Support Homelessness"/>
    <s v="Average time from appointment to initial decision for homeless applicants of 10 days"/>
    <m/>
    <s v="58 Initial Decisions were taken this quarter with the majority of these decisions having been made the same day. "/>
    <s v="2 days"/>
    <s v="On Track to be Achieved"/>
    <s v="It is noticable that there were fewer contentious decisions than normal in Q1, and therefore the end of year forecast needs to take account of this."/>
    <m/>
    <m/>
    <m/>
    <x v="0"/>
    <m/>
    <m/>
    <m/>
    <m/>
    <s v="Update Not Provided"/>
    <m/>
    <m/>
    <m/>
    <s v="Update not provided"/>
    <m/>
    <s v="Qtrly"/>
    <s v="Sal Khan"/>
    <s v="Housing Options"/>
    <s v="Environment and Health &amp; Wellbeing"/>
    <s v="Housing &amp; Homelessness"/>
    <s v="Environment &amp; Housing"/>
  </r>
  <r>
    <x v="22"/>
    <s v="EHW11"/>
    <s v="Continue to Maximise Utilisation of Self Contained Temporary Accommodation for Homeless Applicants"/>
    <s v="Reduce ‘Key to Key’ Void Turnaround to an average of 6 working days"/>
    <m/>
    <s v="The current average of 12 days is behind target, however there is confidence the target can be met across the 12 months. "/>
    <s v="6 days"/>
    <s v="In Danger of Falling Behind Target"/>
    <s v="There have been anomalies in Q1 which are unlikely to be repeated, and the overall process has been sharpened to drive significant improvements in Q2. One property has been removed from the figures  as it was in need of serious maintenance, (VERY) deep cleaning, redecorating etc as the property was soiled and in a squalid state due to the occupant’s long term hoarding behaviours."/>
    <m/>
    <m/>
    <m/>
    <x v="0"/>
    <m/>
    <m/>
    <m/>
    <m/>
    <s v="Update Not Provided"/>
    <m/>
    <m/>
    <m/>
    <s v="Update not provided"/>
    <m/>
    <s v="Qtrly"/>
    <s v="Sal Khan"/>
    <s v="Housing Options"/>
    <s v="Environment and Health &amp; Wellbeing"/>
    <s v="Housing &amp; Homelessness"/>
    <s v="Environment &amp; Housing"/>
  </r>
  <r>
    <x v="22"/>
    <s v="EHW12"/>
    <s v="Review options for continuing outreach services to Rough Sleepers"/>
    <s v="Report completed "/>
    <d v="2019-07-31T00:00:00"/>
    <s v="A report reviewing the options for continuing the Rough Sleepers Outreach Service is on the agenda for Cabinet on 15 July 2019. "/>
    <m/>
    <s v="On Track to be Achieved"/>
    <m/>
    <m/>
    <m/>
    <m/>
    <x v="0"/>
    <m/>
    <m/>
    <m/>
    <m/>
    <s v="Update Not Provided"/>
    <m/>
    <m/>
    <m/>
    <s v="Update not provided"/>
    <m/>
    <s v="Q2"/>
    <s v="Sal Khan"/>
    <s v="Housing Options"/>
    <s v="Environment and Health &amp; Wellbeing"/>
    <s v="Housing &amp; Homelessness"/>
    <s v="Environment &amp; Housing"/>
  </r>
  <r>
    <x v="22"/>
    <s v="EHW13"/>
    <s v="Delivering Better Services to Support Homelessness"/>
    <s v="Launch Campaign to raise awareness of rough sleeping, street living and street begging"/>
    <d v="2019-06-30T00:00:00"/>
    <s v="The campaign was launched by the forming of 'Burton &amp; East Staffordshire Homelessness Partnership' on 19 June 2019. "/>
    <m/>
    <s v="Fully Achieved"/>
    <s v="This partnership with the third sector homelessness service providers will be an effective means of raising awareness."/>
    <m/>
    <m/>
    <m/>
    <x v="1"/>
    <m/>
    <m/>
    <m/>
    <m/>
    <s v="Update Not Provided"/>
    <m/>
    <m/>
    <m/>
    <s v="Update not provided"/>
    <m/>
    <s v="Q1"/>
    <s v="Sal Khan"/>
    <s v="Housing Options"/>
    <s v="Environment and Health &amp; Wellbeing"/>
    <s v="Housing &amp; Homelessness"/>
    <s v="Environment &amp; Housing"/>
  </r>
  <r>
    <x v="22"/>
    <s v="EHW14"/>
    <s v="Produce a Business Plan to tackle selected empty homes"/>
    <s v="Business Plan Produced"/>
    <d v="2019-04-30T00:00:00"/>
    <s v="A Business Plan was produced, and a decision was made by EDR no 1010/19 dated 11 April 2019 to appoint Grafton (UK) Ltd to deliver an empty homes service on behalf of the Council."/>
    <m/>
    <s v="Fully Achieved"/>
    <s v="The contract mobilised on 1 May 2019 for a 5 year period."/>
    <m/>
    <m/>
    <m/>
    <x v="1"/>
    <m/>
    <m/>
    <m/>
    <m/>
    <s v="Update Not Provided"/>
    <m/>
    <m/>
    <m/>
    <s v="Update not provided"/>
    <m/>
    <s v="Q1"/>
    <s v="Sal Khan"/>
    <s v="Housing Options"/>
    <s v="Environment and Health &amp; Wellbeing"/>
    <s v="Housing &amp; Homelessness"/>
    <s v="Environment &amp; Housing"/>
  </r>
  <r>
    <x v="14"/>
    <s v="EHW15"/>
    <s v="Deliver Focussed Environmental Health Initiatives"/>
    <s v="Provide a six monthly report on Regulatory Services activity including initiatives covering licensed gambling premises, Civil Enforcement, Scrap metal compliance etc "/>
    <d v="2019-10-31T00:00:00"/>
    <s v="Initiatives are arranged, report to be pulled together"/>
    <m/>
    <s v="On Track to be Achieved"/>
    <s v="Pull together report detailing the initiatives that have been undertaken so far."/>
    <m/>
    <m/>
    <m/>
    <x v="0"/>
    <m/>
    <m/>
    <m/>
    <m/>
    <s v="Update Not Provided"/>
    <m/>
    <m/>
    <m/>
    <s v="Update not provided"/>
    <m/>
    <s v="Q3"/>
    <s v="Mark Rizk"/>
    <s v="Licensing"/>
    <s v="Environment and Health &amp; Wellbeing"/>
    <s v="Regulatory Services"/>
    <s v="Regulatory &amp; Community Support"/>
  </r>
  <r>
    <x v="15"/>
    <s v="EHW16"/>
    <s v="Deliver Focussed Environmental Health Initiatives"/>
    <s v="Undertake a targeted initiative to identify Unlicensed Houses in Multiple Occupation"/>
    <d v="2020-03-31T00:00:00"/>
    <s v="Application for and execution of a warrant in an unlicensed HMO. Enforcement action currently being taken. "/>
    <m/>
    <s v="On Track to be Achieved"/>
    <s v="Further large scale intitiative to begin in August 2019"/>
    <m/>
    <m/>
    <m/>
    <x v="0"/>
    <m/>
    <m/>
    <m/>
    <m/>
    <s v="Update Not Provided"/>
    <m/>
    <m/>
    <m/>
    <s v="Update not provided"/>
    <m/>
    <s v="Q4"/>
    <s v="Mark Rizk"/>
    <s v="Environmental Health"/>
    <s v="Environment and Health &amp; Wellbeing"/>
    <s v="Regulatory Services"/>
    <s v="Regulatory &amp; Community Support"/>
  </r>
  <r>
    <x v="15"/>
    <s v="EHW17"/>
    <s v="Deliver Focussed Environmental Health Initiatives"/>
    <s v="Complete an evaluation of all Licensable Animal Activities and report to DEFRA"/>
    <d v="2020-03-31T00:00:00"/>
    <s v="Animal Licensing has been completed for all renewals. Performing animals are currently being reviewed and will feed in to the annual return to DEFRA"/>
    <m/>
    <s v="On Track to be Achieved"/>
    <s v="Dynamics to be updated for reporting"/>
    <m/>
    <m/>
    <m/>
    <x v="0"/>
    <m/>
    <m/>
    <m/>
    <m/>
    <s v="Update Not Provided"/>
    <m/>
    <m/>
    <m/>
    <s v="Update not provided"/>
    <m/>
    <s v="Q4"/>
    <s v="Mark Rizk"/>
    <s v="Environmental Health"/>
    <s v="Environment and Health &amp; Wellbeing"/>
    <s v="Regulatory Services"/>
    <s v="Regulatory &amp; Community Support"/>
  </r>
  <r>
    <x v="18"/>
    <s v="EHW18"/>
    <s v="Improve active links: easy in and easy out of Burton"/>
    <s v="Working with SCC, audit the existing walking and cycling network and propose the upgrade and improvement of the network to ensure Burton is well connected to and from its town centre "/>
    <d v="2019-12-31T00:00:00"/>
    <s v="Initial audit work is underway, looking at the existing walking and cycling network in Burton town centre and the Washlands."/>
    <m/>
    <s v="On Track to be Achieved"/>
    <m/>
    <m/>
    <m/>
    <m/>
    <x v="0"/>
    <m/>
    <m/>
    <m/>
    <m/>
    <s v="Update Not Provided"/>
    <m/>
    <m/>
    <m/>
    <s v="Update not provided"/>
    <m/>
    <s v="Q3"/>
    <s v="Andy O'Brien"/>
    <s v="Enterprise"/>
    <s v="Environment and Health &amp; Wellbeing"/>
    <s v="Regeneration"/>
    <s v="Regeneration &amp; Planning Policy"/>
  </r>
  <r>
    <x v="18"/>
    <s v="EHW19"/>
    <s v="Improve active and green links: easy in and easy out of Burton"/>
    <s v="Begin scoping works for a bus interchange and active travel hubs in the Burton Place area "/>
    <d v="2019-12-31T00:00:00"/>
    <s v="Intitial discussions with Staffordshire County Council have taken place, looking at understanding the scope of technical reports that will be required."/>
    <m/>
    <s v="On Track to be Achieved"/>
    <m/>
    <m/>
    <m/>
    <m/>
    <x v="0"/>
    <m/>
    <m/>
    <m/>
    <m/>
    <s v="Update Not Provided"/>
    <m/>
    <m/>
    <m/>
    <s v="Update not provided"/>
    <m/>
    <s v="Q3"/>
    <s v="Andy O'Brien"/>
    <s v="Enterprise"/>
    <s v="Environment and Health &amp; Wellbeing"/>
    <s v="Regeneration"/>
    <s v="Regeneration &amp; Planning Policy"/>
  </r>
  <r>
    <x v="18"/>
    <s v="EHW20"/>
    <s v="Upgrade Burton Railway Station in terms of functionality and aesthetics"/>
    <s v="Continue to work with the relevant rail authorities and partners to invest in and improve  the fabric of Burton Railway Station building "/>
    <d v="2020-03-31T00:00:00"/>
    <s v="The Council continues to work with a number of partners towards supporting the improvement of the Burton Railway Station building."/>
    <m/>
    <s v="On Track to be Achieved"/>
    <m/>
    <m/>
    <m/>
    <m/>
    <x v="0"/>
    <m/>
    <m/>
    <m/>
    <m/>
    <s v="Update Not Provided"/>
    <m/>
    <m/>
    <m/>
    <s v="Update not provided"/>
    <m/>
    <s v="Q4"/>
    <s v="Andy O'Brien"/>
    <s v="Enterprise"/>
    <s v="Environment and Health &amp; Wellbeing"/>
    <s v="Regeneration"/>
    <s v="Regeneration &amp; Planning Policy"/>
  </r>
  <r>
    <x v="18"/>
    <s v="EHW21"/>
    <s v="Upgrade Burton Railway Station in terms of functionality and aesthetics"/>
    <s v="Work with partners to lobby for the opening of the Burton to Lichfield and Ivanhoe rail links "/>
    <d v="2020-03-31T00:00:00"/>
    <m/>
    <m/>
    <s v="Not Yet Due"/>
    <m/>
    <m/>
    <m/>
    <m/>
    <x v="0"/>
    <m/>
    <m/>
    <m/>
    <m/>
    <s v="Update Not Provided"/>
    <m/>
    <m/>
    <m/>
    <s v="Update not provided"/>
    <m/>
    <s v="Q4"/>
    <s v="Andy O'Brien"/>
    <s v="Enterprise"/>
    <s v="Environment and Health &amp; Wellbeing"/>
    <s v="Regeneration"/>
    <s v="Regeneration &amp; Planning Policy"/>
  </r>
  <r>
    <x v="7"/>
    <s v="EHW22"/>
    <s v="Achieve optimum working in economic partnership"/>
    <s v="Continue to work with strategic tourism partners to facilitate the promotion of tourism "/>
    <d v="2020-03-31T00:00:00"/>
    <s v="Officers remain engaged with strategic partners and  are working with the Deputy Leader to agree a pathway for promoting tourism"/>
    <m/>
    <s v="Not Yet Due"/>
    <m/>
    <m/>
    <m/>
    <m/>
    <x v="0"/>
    <m/>
    <m/>
    <m/>
    <m/>
    <s v="Update Not Provided"/>
    <m/>
    <m/>
    <m/>
    <s v="Update not provided"/>
    <m/>
    <s v="Q4"/>
    <s v="Mark Rizk"/>
    <s v="Communities &amp; Open Spaces"/>
    <s v="Environment and Health &amp; Wellbeing"/>
    <s v="Regeneration"/>
    <s v="Leisure, Culture &amp; Tourism"/>
  </r>
  <r>
    <x v="18"/>
    <s v="EHW23"/>
    <s v="Achieve optimum working in economic partnership"/>
    <s v="Support partners such as the National Forest and Transforming The Trent Valley in delivering environmental enhancement projects, such as the Brook Hollows project "/>
    <d v="2020-03-31T00:00:00"/>
    <s v="The Council continues to work with strategic tourism partners on enhancing local regeneration projects such as the Washlands and Brook Hollows."/>
    <m/>
    <s v="On Track to be Achieved"/>
    <m/>
    <m/>
    <m/>
    <m/>
    <x v="0"/>
    <m/>
    <m/>
    <m/>
    <m/>
    <s v="Update Not Provided"/>
    <m/>
    <m/>
    <m/>
    <s v="Update not provided"/>
    <m/>
    <s v="Q4"/>
    <s v="Andy O'Brien"/>
    <s v="Enterprise"/>
    <s v="Environment and Health &amp; Wellbeing"/>
    <s v="Regeneration"/>
    <s v="Regeneration &amp; Planning Policy"/>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5" minRefreshableVersion="3" useAutoFormatting="1" itemPrintTitles="1" createdVersion="5" indent="0" showHeaders="0" outline="1" outlineData="1" multipleFieldFilters="0">
  <location ref="A2:C19" firstHeaderRow="1" firstDataRow="1" firstDataCol="0"/>
  <pivotFields count="29">
    <pivotField showAll="0">
      <items count="25">
        <item x="5"/>
        <item m="1" x="23"/>
        <item x="22"/>
        <item x="19"/>
        <item x="9"/>
        <item x="2"/>
        <item x="3"/>
        <item x="6"/>
        <item x="4"/>
        <item x="0"/>
        <item x="14"/>
        <item x="7"/>
        <item x="16"/>
        <item x="10"/>
        <item x="11"/>
        <item x="8"/>
        <item x="15"/>
        <item x="21"/>
        <item x="12"/>
        <item x="18"/>
        <item x="1"/>
        <item x="13"/>
        <item x="17"/>
        <item x="20"/>
        <item t="default"/>
      </items>
    </pivotField>
    <pivotField showAll="0"/>
    <pivotField showAll="0"/>
    <pivotField showAll="0"/>
    <pivotField showAll="0"/>
    <pivotField showAll="0"/>
    <pivotField showAll="0"/>
    <pivotField showAll="0"/>
    <pivotField showAll="0"/>
    <pivotField showAll="0"/>
    <pivotField showAll="0" defaultSubtotal="0"/>
    <pivotField showAll="0"/>
    <pivotField showAll="0">
      <items count="3">
        <item x="0"/>
        <item x="1"/>
        <item t="default"/>
      </items>
    </pivotField>
    <pivotField showAll="0"/>
    <pivotField showAll="0"/>
    <pivotField showAll="0" defaultSubtotal="0"/>
    <pivotField showAll="0"/>
    <pivotField showAll="0"/>
    <pivotField showAll="0"/>
    <pivotField showAll="0"/>
    <pivotField showAll="0" defaultSubtotal="0"/>
    <pivotField showAll="0" defaultSubtota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8"/>
  <sheetViews>
    <sheetView tabSelected="1" view="pageBreakPreview" topLeftCell="B1" zoomScale="70" zoomScaleNormal="70" zoomScaleSheetLayoutView="70" workbookViewId="0">
      <pane xSplit="5" ySplit="2" topLeftCell="K3" activePane="bottomRight" state="frozen"/>
      <selection activeCell="B1" sqref="B1"/>
      <selection pane="topRight" activeCell="F1" sqref="F1"/>
      <selection pane="bottomLeft" activeCell="B3" sqref="B3"/>
      <selection pane="bottomRight" activeCell="B2" sqref="B2"/>
    </sheetView>
  </sheetViews>
  <sheetFormatPr defaultRowHeight="15.75"/>
  <cols>
    <col min="1" max="2" width="20.42578125" style="119" customWidth="1"/>
    <col min="3" max="3" width="14.85546875" style="120" customWidth="1"/>
    <col min="4" max="4" width="49.5703125" style="121" customWidth="1"/>
    <col min="5" max="5" width="50" style="121" customWidth="1"/>
    <col min="6" max="6" width="19.28515625" style="120" customWidth="1"/>
    <col min="7" max="7" width="51.140625" style="327" customWidth="1"/>
    <col min="8" max="9" width="18.5703125" style="327" hidden="1" customWidth="1"/>
    <col min="10" max="10" width="22.7109375" style="327" hidden="1" customWidth="1"/>
    <col min="11" max="11" width="50.5703125" style="161" customWidth="1"/>
    <col min="12" max="13" width="18.42578125" style="161" customWidth="1"/>
    <col min="14" max="14" width="18.5703125" style="161" customWidth="1"/>
    <col min="15" max="15" width="50.42578125" style="161" customWidth="1"/>
    <col min="16" max="16" width="73.140625" style="327" hidden="1" customWidth="1"/>
    <col min="17" max="17" width="18.42578125" style="327" hidden="1" customWidth="1"/>
    <col min="18" max="19" width="18.5703125" style="327" hidden="1" customWidth="1"/>
    <col min="20" max="20" width="22" style="327" hidden="1" customWidth="1"/>
    <col min="21" max="21" width="48" style="327" hidden="1" customWidth="1"/>
    <col min="22" max="23" width="18.5703125" style="327" hidden="1" customWidth="1"/>
    <col min="24" max="24" width="44.28515625" style="327" hidden="1" customWidth="1"/>
    <col min="25" max="25" width="8.140625" style="120" hidden="1" customWidth="1"/>
    <col min="26" max="26" width="19.7109375" style="121" customWidth="1"/>
    <col min="27" max="28" width="20.42578125" style="119" customWidth="1"/>
    <col min="29" max="29" width="19.7109375" style="121" customWidth="1"/>
    <col min="30" max="30" width="19.7109375" style="121" hidden="1" customWidth="1"/>
    <col min="31" max="31" width="9.140625" style="124" hidden="1" customWidth="1"/>
    <col min="32" max="32" width="15.28515625" style="121" hidden="1" customWidth="1"/>
    <col min="33" max="33" width="9.140625" style="125"/>
    <col min="34" max="34" width="18.140625" style="125" customWidth="1"/>
    <col min="35" max="16384" width="9.140625" style="125"/>
  </cols>
  <sheetData>
    <row r="1" spans="1:32" ht="27.75" customHeight="1">
      <c r="F1" s="122"/>
      <c r="G1" s="334" t="s">
        <v>321</v>
      </c>
      <c r="H1" s="334"/>
      <c r="I1" s="334"/>
      <c r="J1" s="334"/>
      <c r="K1" s="335" t="s">
        <v>324</v>
      </c>
      <c r="L1" s="335"/>
      <c r="M1" s="335"/>
      <c r="N1" s="335"/>
      <c r="O1" s="335"/>
      <c r="P1" s="336" t="s">
        <v>326</v>
      </c>
      <c r="Q1" s="336"/>
      <c r="R1" s="336"/>
      <c r="S1" s="336"/>
      <c r="T1" s="336"/>
      <c r="U1" s="336" t="s">
        <v>329</v>
      </c>
      <c r="V1" s="336"/>
      <c r="W1" s="336"/>
      <c r="X1" s="336"/>
      <c r="Y1" s="123"/>
      <c r="AF1" s="276"/>
    </row>
    <row r="2" spans="1:32" s="132" customFormat="1" ht="103.5" customHeight="1" thickBot="1">
      <c r="A2" s="126" t="s">
        <v>71</v>
      </c>
      <c r="B2" s="126" t="s">
        <v>71</v>
      </c>
      <c r="C2" s="127" t="s">
        <v>91</v>
      </c>
      <c r="D2" s="128" t="s">
        <v>0</v>
      </c>
      <c r="E2" s="128" t="s">
        <v>447</v>
      </c>
      <c r="F2" s="129" t="s">
        <v>87</v>
      </c>
      <c r="G2" s="278" t="s">
        <v>320</v>
      </c>
      <c r="H2" s="278" t="s">
        <v>88</v>
      </c>
      <c r="I2" s="278" t="s">
        <v>89</v>
      </c>
      <c r="J2" s="278" t="s">
        <v>90</v>
      </c>
      <c r="K2" s="149" t="s">
        <v>322</v>
      </c>
      <c r="L2" s="149" t="s">
        <v>323</v>
      </c>
      <c r="M2" s="149" t="s">
        <v>107</v>
      </c>
      <c r="N2" s="149" t="s">
        <v>108</v>
      </c>
      <c r="O2" s="149" t="s">
        <v>109</v>
      </c>
      <c r="P2" s="279" t="s">
        <v>325</v>
      </c>
      <c r="Q2" s="279" t="s">
        <v>327</v>
      </c>
      <c r="R2" s="279" t="s">
        <v>110</v>
      </c>
      <c r="S2" s="279" t="s">
        <v>111</v>
      </c>
      <c r="T2" s="279" t="s">
        <v>112</v>
      </c>
      <c r="U2" s="279" t="s">
        <v>328</v>
      </c>
      <c r="V2" s="279" t="s">
        <v>167</v>
      </c>
      <c r="W2" s="279" t="s">
        <v>168</v>
      </c>
      <c r="X2" s="279" t="s">
        <v>113</v>
      </c>
      <c r="Y2" s="130" t="s">
        <v>65</v>
      </c>
      <c r="Z2" s="126" t="s">
        <v>59</v>
      </c>
      <c r="AA2" s="126" t="s">
        <v>70</v>
      </c>
      <c r="AB2" s="126" t="s">
        <v>145</v>
      </c>
      <c r="AC2" s="126" t="s">
        <v>56</v>
      </c>
      <c r="AD2" s="126"/>
      <c r="AE2" s="131" t="s">
        <v>86</v>
      </c>
      <c r="AF2" s="272" t="s">
        <v>424</v>
      </c>
    </row>
    <row r="3" spans="1:32" ht="146.25" customHeight="1" thickBot="1">
      <c r="A3" s="133"/>
      <c r="B3" s="280" t="s">
        <v>74</v>
      </c>
      <c r="C3" s="168" t="s">
        <v>5</v>
      </c>
      <c r="D3" s="172" t="s">
        <v>170</v>
      </c>
      <c r="E3" s="173" t="s">
        <v>171</v>
      </c>
      <c r="F3" s="174"/>
      <c r="G3" s="281" t="s">
        <v>412</v>
      </c>
      <c r="H3" s="281"/>
      <c r="I3" s="281" t="s">
        <v>102</v>
      </c>
      <c r="J3" s="282"/>
      <c r="K3" s="154" t="s">
        <v>449</v>
      </c>
      <c r="L3" s="150"/>
      <c r="M3" s="151"/>
      <c r="N3" s="152" t="s">
        <v>102</v>
      </c>
      <c r="O3" s="153"/>
      <c r="P3" s="283"/>
      <c r="Q3" s="283"/>
      <c r="R3" s="284"/>
      <c r="S3" s="285"/>
      <c r="T3" s="286"/>
      <c r="U3" s="283"/>
      <c r="V3" s="284"/>
      <c r="W3" s="285"/>
      <c r="X3" s="286"/>
      <c r="Y3" s="134"/>
      <c r="Z3" s="167" t="s">
        <v>61</v>
      </c>
      <c r="AA3" s="167" t="s">
        <v>85</v>
      </c>
      <c r="AB3" s="167" t="s">
        <v>63</v>
      </c>
      <c r="AC3" s="167" t="s">
        <v>117</v>
      </c>
      <c r="AD3" s="168" t="s">
        <v>267</v>
      </c>
      <c r="AE3" s="135" t="s">
        <v>336</v>
      </c>
      <c r="AF3" s="270" t="s">
        <v>334</v>
      </c>
    </row>
    <row r="4" spans="1:32" ht="99.95" customHeight="1" thickBot="1">
      <c r="A4" s="133"/>
      <c r="B4" s="280" t="s">
        <v>265</v>
      </c>
      <c r="C4" s="168" t="s">
        <v>6</v>
      </c>
      <c r="D4" s="172" t="s">
        <v>170</v>
      </c>
      <c r="E4" s="173" t="s">
        <v>172</v>
      </c>
      <c r="F4" s="174" t="s">
        <v>173</v>
      </c>
      <c r="G4" s="281" t="s">
        <v>413</v>
      </c>
      <c r="H4" s="281"/>
      <c r="I4" s="281" t="s">
        <v>102</v>
      </c>
      <c r="J4" s="282"/>
      <c r="K4" s="154" t="s">
        <v>455</v>
      </c>
      <c r="L4" s="154"/>
      <c r="M4" s="155"/>
      <c r="N4" s="152" t="s">
        <v>102</v>
      </c>
      <c r="O4" s="153" t="s">
        <v>449</v>
      </c>
      <c r="P4" s="287"/>
      <c r="Q4" s="287"/>
      <c r="R4" s="288"/>
      <c r="S4" s="285"/>
      <c r="T4" s="289"/>
      <c r="U4" s="287"/>
      <c r="V4" s="288"/>
      <c r="W4" s="285"/>
      <c r="X4" s="289"/>
      <c r="Y4" s="136"/>
      <c r="Z4" s="167" t="s">
        <v>61</v>
      </c>
      <c r="AA4" s="167" t="s">
        <v>85</v>
      </c>
      <c r="AB4" s="167" t="s">
        <v>63</v>
      </c>
      <c r="AC4" s="167" t="s">
        <v>117</v>
      </c>
      <c r="AD4" s="168" t="s">
        <v>268</v>
      </c>
      <c r="AE4" s="135" t="s">
        <v>337</v>
      </c>
      <c r="AF4" s="270" t="s">
        <v>334</v>
      </c>
    </row>
    <row r="5" spans="1:32" ht="99.95" customHeight="1" thickBot="1">
      <c r="A5" s="133"/>
      <c r="B5" s="280" t="s">
        <v>72</v>
      </c>
      <c r="C5" s="168" t="s">
        <v>9</v>
      </c>
      <c r="D5" s="172" t="s">
        <v>2</v>
      </c>
      <c r="E5" s="173" t="s">
        <v>430</v>
      </c>
      <c r="F5" s="174"/>
      <c r="G5" s="281" t="s">
        <v>409</v>
      </c>
      <c r="H5" s="281" t="s">
        <v>410</v>
      </c>
      <c r="I5" s="281" t="s">
        <v>102</v>
      </c>
      <c r="J5" s="282" t="s">
        <v>440</v>
      </c>
      <c r="K5" s="328" t="s">
        <v>466</v>
      </c>
      <c r="L5" s="329" t="s">
        <v>467</v>
      </c>
      <c r="M5" s="328" t="s">
        <v>468</v>
      </c>
      <c r="N5" s="152" t="s">
        <v>102</v>
      </c>
      <c r="O5" s="153"/>
      <c r="P5" s="283"/>
      <c r="Q5" s="283"/>
      <c r="R5" s="284"/>
      <c r="S5" s="285"/>
      <c r="T5" s="286"/>
      <c r="U5" s="283"/>
      <c r="V5" s="284"/>
      <c r="W5" s="285"/>
      <c r="X5" s="286"/>
      <c r="Y5" s="136"/>
      <c r="Z5" s="167" t="s">
        <v>61</v>
      </c>
      <c r="AA5" s="167" t="s">
        <v>262</v>
      </c>
      <c r="AB5" s="167" t="s">
        <v>63</v>
      </c>
      <c r="AC5" s="167" t="s">
        <v>117</v>
      </c>
      <c r="AD5" s="168" t="s">
        <v>269</v>
      </c>
      <c r="AE5" s="135" t="s">
        <v>338</v>
      </c>
      <c r="AF5" s="270" t="s">
        <v>334</v>
      </c>
    </row>
    <row r="6" spans="1:32" ht="90" customHeight="1" thickBot="1">
      <c r="A6" s="133"/>
      <c r="B6" s="280" t="s">
        <v>72</v>
      </c>
      <c r="C6" s="168" t="s">
        <v>11</v>
      </c>
      <c r="D6" s="172" t="s">
        <v>3</v>
      </c>
      <c r="E6" s="173" t="s">
        <v>431</v>
      </c>
      <c r="F6" s="174"/>
      <c r="G6" s="281" t="s">
        <v>394</v>
      </c>
      <c r="H6" s="281" t="s">
        <v>395</v>
      </c>
      <c r="I6" s="281" t="s">
        <v>102</v>
      </c>
      <c r="J6" s="282" t="s">
        <v>441</v>
      </c>
      <c r="K6" s="154" t="s">
        <v>395</v>
      </c>
      <c r="L6" s="154" t="s">
        <v>395</v>
      </c>
      <c r="M6" s="155" t="s">
        <v>395</v>
      </c>
      <c r="N6" s="152" t="s">
        <v>102</v>
      </c>
      <c r="O6" s="156"/>
      <c r="P6" s="287"/>
      <c r="Q6" s="287"/>
      <c r="R6" s="288"/>
      <c r="S6" s="290"/>
      <c r="T6" s="289"/>
      <c r="U6" s="287"/>
      <c r="V6" s="288"/>
      <c r="W6" s="285"/>
      <c r="X6" s="289"/>
      <c r="Y6" s="136"/>
      <c r="Z6" s="167" t="s">
        <v>61</v>
      </c>
      <c r="AA6" s="167" t="s">
        <v>262</v>
      </c>
      <c r="AB6" s="167" t="s">
        <v>63</v>
      </c>
      <c r="AC6" s="167" t="s">
        <v>117</v>
      </c>
      <c r="AD6" s="168" t="s">
        <v>270</v>
      </c>
      <c r="AE6" s="135" t="s">
        <v>339</v>
      </c>
      <c r="AF6" s="270" t="s">
        <v>334</v>
      </c>
    </row>
    <row r="7" spans="1:32" ht="90" customHeight="1" thickBot="1">
      <c r="A7" s="133"/>
      <c r="B7" s="280" t="s">
        <v>73</v>
      </c>
      <c r="C7" s="168" t="s">
        <v>13</v>
      </c>
      <c r="D7" s="172" t="s">
        <v>4</v>
      </c>
      <c r="E7" s="173" t="s">
        <v>174</v>
      </c>
      <c r="F7" s="174" t="s">
        <v>175</v>
      </c>
      <c r="G7" s="291"/>
      <c r="H7" s="281"/>
      <c r="I7" s="281" t="s">
        <v>106</v>
      </c>
      <c r="J7" s="292"/>
      <c r="K7" s="154" t="s">
        <v>482</v>
      </c>
      <c r="L7" s="154"/>
      <c r="M7" s="155"/>
      <c r="N7" s="152" t="s">
        <v>93</v>
      </c>
      <c r="O7" s="156"/>
      <c r="P7" s="287"/>
      <c r="Q7" s="287"/>
      <c r="R7" s="288"/>
      <c r="S7" s="290"/>
      <c r="T7" s="289"/>
      <c r="U7" s="287"/>
      <c r="V7" s="288"/>
      <c r="W7" s="285"/>
      <c r="X7" s="289"/>
      <c r="Y7" s="136"/>
      <c r="Z7" s="167" t="s">
        <v>61</v>
      </c>
      <c r="AA7" s="167" t="s">
        <v>75</v>
      </c>
      <c r="AB7" s="167" t="s">
        <v>63</v>
      </c>
      <c r="AC7" s="167" t="s">
        <v>117</v>
      </c>
      <c r="AD7" s="168" t="s">
        <v>271</v>
      </c>
      <c r="AE7" s="135" t="s">
        <v>340</v>
      </c>
      <c r="AF7" s="270" t="s">
        <v>334</v>
      </c>
    </row>
    <row r="8" spans="1:32" ht="90" customHeight="1" thickBot="1">
      <c r="A8" s="133"/>
      <c r="B8" s="280" t="s">
        <v>73</v>
      </c>
      <c r="C8" s="168" t="s">
        <v>14</v>
      </c>
      <c r="D8" s="172" t="s">
        <v>4</v>
      </c>
      <c r="E8" s="173" t="s">
        <v>176</v>
      </c>
      <c r="F8" s="174" t="s">
        <v>173</v>
      </c>
      <c r="G8" s="281"/>
      <c r="H8" s="281"/>
      <c r="I8" s="281" t="s">
        <v>106</v>
      </c>
      <c r="J8" s="282"/>
      <c r="K8" s="154"/>
      <c r="L8" s="154"/>
      <c r="M8" s="155"/>
      <c r="N8" s="152" t="s">
        <v>453</v>
      </c>
      <c r="O8" s="156"/>
      <c r="P8" s="287"/>
      <c r="Q8" s="287"/>
      <c r="R8" s="288"/>
      <c r="S8" s="290"/>
      <c r="T8" s="289"/>
      <c r="U8" s="287"/>
      <c r="V8" s="288"/>
      <c r="W8" s="285"/>
      <c r="X8" s="289"/>
      <c r="Y8" s="136"/>
      <c r="Z8" s="167" t="s">
        <v>61</v>
      </c>
      <c r="AA8" s="167" t="s">
        <v>75</v>
      </c>
      <c r="AB8" s="167" t="s">
        <v>63</v>
      </c>
      <c r="AC8" s="167" t="s">
        <v>117</v>
      </c>
      <c r="AD8" s="168" t="s">
        <v>272</v>
      </c>
      <c r="AE8" s="135" t="s">
        <v>341</v>
      </c>
      <c r="AF8" s="270" t="s">
        <v>334</v>
      </c>
    </row>
    <row r="9" spans="1:32" ht="90" customHeight="1" thickBot="1">
      <c r="A9" s="133"/>
      <c r="B9" s="280" t="s">
        <v>76</v>
      </c>
      <c r="C9" s="168" t="s">
        <v>15</v>
      </c>
      <c r="D9" s="172" t="s">
        <v>177</v>
      </c>
      <c r="E9" s="173" t="s">
        <v>178</v>
      </c>
      <c r="F9" s="174" t="s">
        <v>179</v>
      </c>
      <c r="G9" s="281" t="s">
        <v>402</v>
      </c>
      <c r="H9" s="281"/>
      <c r="I9" s="281" t="s">
        <v>93</v>
      </c>
      <c r="J9" s="282"/>
      <c r="K9" s="154" t="s">
        <v>472</v>
      </c>
      <c r="L9" s="154"/>
      <c r="M9" s="155"/>
      <c r="N9" s="152" t="s">
        <v>93</v>
      </c>
      <c r="O9" s="156"/>
      <c r="P9" s="287"/>
      <c r="Q9" s="287"/>
      <c r="R9" s="288"/>
      <c r="S9" s="285"/>
      <c r="T9" s="289"/>
      <c r="U9" s="287"/>
      <c r="V9" s="288"/>
      <c r="W9" s="285"/>
      <c r="X9" s="289"/>
      <c r="Y9" s="136"/>
      <c r="Z9" s="167" t="s">
        <v>62</v>
      </c>
      <c r="AA9" s="167" t="s">
        <v>263</v>
      </c>
      <c r="AB9" s="167" t="s">
        <v>63</v>
      </c>
      <c r="AC9" s="167" t="s">
        <v>146</v>
      </c>
      <c r="AD9" s="168" t="s">
        <v>273</v>
      </c>
      <c r="AE9" s="135" t="s">
        <v>342</v>
      </c>
      <c r="AF9" s="270" t="s">
        <v>334</v>
      </c>
    </row>
    <row r="10" spans="1:32" ht="90" customHeight="1" thickBot="1">
      <c r="A10" s="133"/>
      <c r="B10" s="280" t="s">
        <v>76</v>
      </c>
      <c r="C10" s="168" t="s">
        <v>16</v>
      </c>
      <c r="D10" s="172" t="s">
        <v>180</v>
      </c>
      <c r="E10" s="173" t="s">
        <v>181</v>
      </c>
      <c r="F10" s="174" t="s">
        <v>173</v>
      </c>
      <c r="G10" s="293" t="s">
        <v>432</v>
      </c>
      <c r="H10" s="281"/>
      <c r="I10" s="281" t="s">
        <v>100</v>
      </c>
      <c r="J10" s="292"/>
      <c r="K10" s="277" t="s">
        <v>503</v>
      </c>
      <c r="L10" s="162" t="s">
        <v>450</v>
      </c>
      <c r="M10" s="162" t="s">
        <v>450</v>
      </c>
      <c r="N10" s="152" t="s">
        <v>100</v>
      </c>
      <c r="O10" s="156" t="s">
        <v>504</v>
      </c>
      <c r="P10" s="287"/>
      <c r="Q10" s="295"/>
      <c r="R10" s="294"/>
      <c r="S10" s="290"/>
      <c r="T10" s="289"/>
      <c r="U10" s="287"/>
      <c r="V10" s="294"/>
      <c r="W10" s="285"/>
      <c r="X10" s="289"/>
      <c r="Y10" s="136"/>
      <c r="Z10" s="167" t="s">
        <v>62</v>
      </c>
      <c r="AA10" s="167" t="s">
        <v>82</v>
      </c>
      <c r="AB10" s="167" t="s">
        <v>63</v>
      </c>
      <c r="AC10" s="167" t="s">
        <v>146</v>
      </c>
      <c r="AD10" s="168" t="s">
        <v>274</v>
      </c>
      <c r="AE10" s="135" t="s">
        <v>343</v>
      </c>
      <c r="AF10" s="270" t="s">
        <v>334</v>
      </c>
    </row>
    <row r="11" spans="1:32" ht="90" customHeight="1" thickBot="1">
      <c r="A11" s="133"/>
      <c r="B11" s="280" t="s">
        <v>76</v>
      </c>
      <c r="C11" s="168" t="s">
        <v>17</v>
      </c>
      <c r="D11" s="172" t="s">
        <v>182</v>
      </c>
      <c r="E11" s="173" t="s">
        <v>433</v>
      </c>
      <c r="F11" s="174" t="s">
        <v>173</v>
      </c>
      <c r="G11" s="281" t="s">
        <v>434</v>
      </c>
      <c r="H11" s="281"/>
      <c r="I11" s="281" t="s">
        <v>102</v>
      </c>
      <c r="J11" s="282"/>
      <c r="K11" s="155" t="s">
        <v>469</v>
      </c>
      <c r="L11" s="154"/>
      <c r="M11" s="155"/>
      <c r="N11" s="152" t="s">
        <v>103</v>
      </c>
      <c r="O11" s="156"/>
      <c r="P11" s="287"/>
      <c r="Q11" s="287"/>
      <c r="R11" s="288"/>
      <c r="S11" s="290"/>
      <c r="T11" s="289"/>
      <c r="U11" s="287"/>
      <c r="V11" s="288"/>
      <c r="W11" s="285"/>
      <c r="X11" s="289"/>
      <c r="Y11" s="136"/>
      <c r="Z11" s="167" t="s">
        <v>62</v>
      </c>
      <c r="AA11" s="167" t="s">
        <v>82</v>
      </c>
      <c r="AB11" s="167" t="s">
        <v>63</v>
      </c>
      <c r="AC11" s="167" t="s">
        <v>146</v>
      </c>
      <c r="AD11" s="168" t="s">
        <v>275</v>
      </c>
      <c r="AE11" s="135" t="s">
        <v>344</v>
      </c>
      <c r="AF11" s="270" t="s">
        <v>334</v>
      </c>
    </row>
    <row r="12" spans="1:32" ht="90" customHeight="1" thickBot="1">
      <c r="A12" s="133"/>
      <c r="B12" s="280" t="s">
        <v>76</v>
      </c>
      <c r="C12" s="168" t="s">
        <v>18</v>
      </c>
      <c r="D12" s="172" t="s">
        <v>180</v>
      </c>
      <c r="E12" s="173" t="s">
        <v>183</v>
      </c>
      <c r="F12" s="174" t="s">
        <v>173</v>
      </c>
      <c r="G12" s="281" t="s">
        <v>448</v>
      </c>
      <c r="H12" s="281"/>
      <c r="I12" s="281" t="s">
        <v>102</v>
      </c>
      <c r="J12" s="282"/>
      <c r="K12" s="150" t="s">
        <v>470</v>
      </c>
      <c r="L12" s="150"/>
      <c r="M12" s="151"/>
      <c r="N12" s="152" t="s">
        <v>93</v>
      </c>
      <c r="O12" s="153"/>
      <c r="P12" s="283"/>
      <c r="Q12" s="283"/>
      <c r="R12" s="284"/>
      <c r="S12" s="285"/>
      <c r="T12" s="286"/>
      <c r="U12" s="283"/>
      <c r="V12" s="284"/>
      <c r="W12" s="285"/>
      <c r="X12" s="286"/>
      <c r="Y12" s="134"/>
      <c r="Z12" s="167" t="s">
        <v>62</v>
      </c>
      <c r="AA12" s="167" t="s">
        <v>82</v>
      </c>
      <c r="AB12" s="167" t="s">
        <v>63</v>
      </c>
      <c r="AC12" s="167" t="s">
        <v>146</v>
      </c>
      <c r="AD12" s="168" t="s">
        <v>276</v>
      </c>
      <c r="AE12" s="135" t="s">
        <v>345</v>
      </c>
      <c r="AF12" s="270" t="s">
        <v>334</v>
      </c>
    </row>
    <row r="13" spans="1:32" ht="90" customHeight="1" thickBot="1">
      <c r="A13" s="133"/>
      <c r="B13" s="280" t="s">
        <v>452</v>
      </c>
      <c r="C13" s="168" t="s">
        <v>19</v>
      </c>
      <c r="D13" s="172" t="s">
        <v>7</v>
      </c>
      <c r="E13" s="173" t="s">
        <v>8</v>
      </c>
      <c r="F13" s="174"/>
      <c r="G13" s="281" t="s">
        <v>414</v>
      </c>
      <c r="H13" s="281"/>
      <c r="I13" s="281" t="s">
        <v>102</v>
      </c>
      <c r="J13" s="282" t="s">
        <v>417</v>
      </c>
      <c r="K13" s="150" t="s">
        <v>491</v>
      </c>
      <c r="L13" s="333">
        <v>100</v>
      </c>
      <c r="M13" s="151"/>
      <c r="N13" s="152" t="s">
        <v>102</v>
      </c>
      <c r="O13" s="153" t="s">
        <v>494</v>
      </c>
      <c r="P13" s="283"/>
      <c r="Q13" s="283"/>
      <c r="R13" s="284"/>
      <c r="S13" s="285"/>
      <c r="T13" s="286"/>
      <c r="U13" s="283"/>
      <c r="V13" s="284"/>
      <c r="W13" s="285"/>
      <c r="X13" s="286"/>
      <c r="Y13" s="134"/>
      <c r="Z13" s="167" t="s">
        <v>60</v>
      </c>
      <c r="AA13" s="167" t="s">
        <v>58</v>
      </c>
      <c r="AB13" s="167" t="s">
        <v>63</v>
      </c>
      <c r="AC13" s="167" t="s">
        <v>114</v>
      </c>
      <c r="AD13" s="168" t="s">
        <v>277</v>
      </c>
      <c r="AE13" s="135" t="s">
        <v>346</v>
      </c>
      <c r="AF13" s="270" t="s">
        <v>334</v>
      </c>
    </row>
    <row r="14" spans="1:32" ht="90" customHeight="1" thickBot="1">
      <c r="A14" s="133"/>
      <c r="B14" s="280" t="s">
        <v>452</v>
      </c>
      <c r="C14" s="168" t="s">
        <v>20</v>
      </c>
      <c r="D14" s="172" t="s">
        <v>10</v>
      </c>
      <c r="E14" s="173" t="s">
        <v>8</v>
      </c>
      <c r="F14" s="174"/>
      <c r="G14" s="281" t="s">
        <v>415</v>
      </c>
      <c r="H14" s="281"/>
      <c r="I14" s="281" t="s">
        <v>102</v>
      </c>
      <c r="J14" s="282" t="s">
        <v>417</v>
      </c>
      <c r="K14" s="150" t="s">
        <v>492</v>
      </c>
      <c r="L14" s="333" t="s">
        <v>501</v>
      </c>
      <c r="M14" s="151"/>
      <c r="N14" s="152" t="s">
        <v>102</v>
      </c>
      <c r="O14" s="153" t="s">
        <v>494</v>
      </c>
      <c r="P14" s="283"/>
      <c r="Q14" s="283"/>
      <c r="R14" s="284"/>
      <c r="S14" s="285"/>
      <c r="T14" s="286"/>
      <c r="U14" s="283"/>
      <c r="V14" s="284"/>
      <c r="W14" s="285"/>
      <c r="X14" s="286"/>
      <c r="Y14" s="134"/>
      <c r="Z14" s="167" t="s">
        <v>60</v>
      </c>
      <c r="AA14" s="167" t="s">
        <v>58</v>
      </c>
      <c r="AB14" s="167" t="s">
        <v>63</v>
      </c>
      <c r="AC14" s="167" t="s">
        <v>114</v>
      </c>
      <c r="AD14" s="168" t="s">
        <v>278</v>
      </c>
      <c r="AE14" s="135" t="s">
        <v>347</v>
      </c>
      <c r="AF14" s="270" t="s">
        <v>334</v>
      </c>
    </row>
    <row r="15" spans="1:32" ht="90" customHeight="1" thickBot="1">
      <c r="A15" s="133"/>
      <c r="B15" s="280" t="s">
        <v>452</v>
      </c>
      <c r="C15" s="168" t="s">
        <v>21</v>
      </c>
      <c r="D15" s="172" t="s">
        <v>12</v>
      </c>
      <c r="E15" s="173" t="s">
        <v>8</v>
      </c>
      <c r="F15" s="174"/>
      <c r="G15" s="296" t="s">
        <v>416</v>
      </c>
      <c r="H15" s="296"/>
      <c r="I15" s="296" t="s">
        <v>102</v>
      </c>
      <c r="J15" s="297" t="s">
        <v>417</v>
      </c>
      <c r="K15" s="157" t="s">
        <v>493</v>
      </c>
      <c r="L15" s="333" t="s">
        <v>502</v>
      </c>
      <c r="M15" s="158"/>
      <c r="N15" s="152" t="s">
        <v>102</v>
      </c>
      <c r="O15" s="159" t="s">
        <v>494</v>
      </c>
      <c r="P15" s="298"/>
      <c r="Q15" s="298"/>
      <c r="R15" s="299"/>
      <c r="S15" s="301"/>
      <c r="T15" s="300"/>
      <c r="U15" s="298"/>
      <c r="V15" s="299"/>
      <c r="W15" s="285"/>
      <c r="X15" s="300"/>
      <c r="Y15" s="137"/>
      <c r="Z15" s="167" t="s">
        <v>60</v>
      </c>
      <c r="AA15" s="167" t="s">
        <v>58</v>
      </c>
      <c r="AB15" s="167" t="s">
        <v>63</v>
      </c>
      <c r="AC15" s="167" t="s">
        <v>114</v>
      </c>
      <c r="AD15" s="168" t="s">
        <v>279</v>
      </c>
      <c r="AE15" s="135" t="s">
        <v>348</v>
      </c>
      <c r="AF15" s="270" t="s">
        <v>334</v>
      </c>
    </row>
    <row r="16" spans="1:32" ht="90" customHeight="1" thickBot="1">
      <c r="A16" s="133"/>
      <c r="B16" s="280" t="s">
        <v>452</v>
      </c>
      <c r="C16" s="168" t="s">
        <v>22</v>
      </c>
      <c r="D16" s="172" t="s">
        <v>184</v>
      </c>
      <c r="E16" s="173" t="s">
        <v>185</v>
      </c>
      <c r="F16" s="274" t="s">
        <v>186</v>
      </c>
      <c r="G16" s="296" t="s">
        <v>435</v>
      </c>
      <c r="H16" s="296"/>
      <c r="I16" s="281" t="s">
        <v>100</v>
      </c>
      <c r="J16" s="297"/>
      <c r="K16" s="277" t="s">
        <v>451</v>
      </c>
      <c r="L16" s="162" t="s">
        <v>450</v>
      </c>
      <c r="M16" s="162" t="s">
        <v>450</v>
      </c>
      <c r="N16" s="152" t="s">
        <v>100</v>
      </c>
      <c r="O16" s="159"/>
      <c r="P16" s="298"/>
      <c r="Q16" s="298"/>
      <c r="R16" s="299"/>
      <c r="S16" s="301"/>
      <c r="T16" s="300"/>
      <c r="U16" s="298"/>
      <c r="V16" s="299"/>
      <c r="W16" s="285"/>
      <c r="X16" s="300"/>
      <c r="Y16" s="137"/>
      <c r="Z16" s="167" t="s">
        <v>60</v>
      </c>
      <c r="AA16" s="167" t="s">
        <v>58</v>
      </c>
      <c r="AB16" s="167" t="s">
        <v>63</v>
      </c>
      <c r="AC16" s="167" t="s">
        <v>114</v>
      </c>
      <c r="AD16" s="168" t="s">
        <v>280</v>
      </c>
      <c r="AE16" s="135" t="s">
        <v>349</v>
      </c>
      <c r="AF16" s="270" t="s">
        <v>334</v>
      </c>
    </row>
    <row r="17" spans="1:32" ht="90" customHeight="1" thickBot="1">
      <c r="A17" s="133"/>
      <c r="B17" s="280" t="s">
        <v>452</v>
      </c>
      <c r="C17" s="168" t="s">
        <v>23</v>
      </c>
      <c r="D17" s="172" t="s">
        <v>187</v>
      </c>
      <c r="E17" s="173" t="s">
        <v>188</v>
      </c>
      <c r="F17" s="174" t="s">
        <v>189</v>
      </c>
      <c r="G17" s="281" t="s">
        <v>391</v>
      </c>
      <c r="H17" s="281"/>
      <c r="I17" s="281" t="s">
        <v>102</v>
      </c>
      <c r="J17" s="282"/>
      <c r="K17" s="151" t="s">
        <v>488</v>
      </c>
      <c r="L17" s="150"/>
      <c r="M17" s="151"/>
      <c r="N17" s="152" t="s">
        <v>102</v>
      </c>
      <c r="O17" s="153"/>
      <c r="P17" s="283"/>
      <c r="Q17" s="283"/>
      <c r="R17" s="284"/>
      <c r="S17" s="285"/>
      <c r="T17" s="286"/>
      <c r="U17" s="283"/>
      <c r="V17" s="284"/>
      <c r="W17" s="285"/>
      <c r="X17" s="286"/>
      <c r="Y17" s="138"/>
      <c r="Z17" s="167" t="s">
        <v>60</v>
      </c>
      <c r="AA17" s="167" t="s">
        <v>58</v>
      </c>
      <c r="AB17" s="167" t="s">
        <v>63</v>
      </c>
      <c r="AC17" s="167" t="s">
        <v>114</v>
      </c>
      <c r="AD17" s="168" t="s">
        <v>281</v>
      </c>
      <c r="AE17" s="135" t="s">
        <v>350</v>
      </c>
      <c r="AF17" s="270" t="s">
        <v>334</v>
      </c>
    </row>
    <row r="18" spans="1:32" ht="90" customHeight="1" thickBot="1">
      <c r="A18" s="133"/>
      <c r="B18" s="280" t="s">
        <v>452</v>
      </c>
      <c r="C18" s="168" t="s">
        <v>25</v>
      </c>
      <c r="D18" s="172" t="s">
        <v>187</v>
      </c>
      <c r="E18" s="173" t="s">
        <v>190</v>
      </c>
      <c r="F18" s="174" t="s">
        <v>173</v>
      </c>
      <c r="G18" s="281" t="s">
        <v>391</v>
      </c>
      <c r="H18" s="281"/>
      <c r="I18" s="281" t="s">
        <v>102</v>
      </c>
      <c r="J18" s="282"/>
      <c r="K18" s="151" t="s">
        <v>489</v>
      </c>
      <c r="L18" s="150"/>
      <c r="M18" s="151"/>
      <c r="N18" s="152" t="s">
        <v>102</v>
      </c>
      <c r="O18" s="153"/>
      <c r="P18" s="283"/>
      <c r="Q18" s="283"/>
      <c r="R18" s="284"/>
      <c r="S18" s="285"/>
      <c r="T18" s="286"/>
      <c r="U18" s="283"/>
      <c r="V18" s="284"/>
      <c r="W18" s="285"/>
      <c r="X18" s="286"/>
      <c r="Y18" s="138"/>
      <c r="Z18" s="167" t="s">
        <v>60</v>
      </c>
      <c r="AA18" s="167" t="s">
        <v>58</v>
      </c>
      <c r="AB18" s="167" t="s">
        <v>63</v>
      </c>
      <c r="AC18" s="167" t="s">
        <v>114</v>
      </c>
      <c r="AD18" s="168" t="s">
        <v>282</v>
      </c>
      <c r="AE18" s="135" t="s">
        <v>351</v>
      </c>
      <c r="AF18" s="270" t="s">
        <v>334</v>
      </c>
    </row>
    <row r="19" spans="1:32" ht="90" customHeight="1" thickBot="1">
      <c r="A19" s="133"/>
      <c r="B19" s="280" t="s">
        <v>452</v>
      </c>
      <c r="C19" s="168" t="s">
        <v>26</v>
      </c>
      <c r="D19" s="172" t="s">
        <v>187</v>
      </c>
      <c r="E19" s="173" t="s">
        <v>191</v>
      </c>
      <c r="F19" s="174" t="s">
        <v>189</v>
      </c>
      <c r="G19" s="296" t="s">
        <v>392</v>
      </c>
      <c r="H19" s="296"/>
      <c r="I19" s="296" t="s">
        <v>102</v>
      </c>
      <c r="J19" s="297"/>
      <c r="K19" s="151" t="s">
        <v>490</v>
      </c>
      <c r="L19" s="157"/>
      <c r="M19" s="158"/>
      <c r="N19" s="152" t="s">
        <v>102</v>
      </c>
      <c r="O19" s="159"/>
      <c r="P19" s="299"/>
      <c r="Q19" s="298"/>
      <c r="R19" s="299"/>
      <c r="S19" s="301"/>
      <c r="T19" s="300"/>
      <c r="U19" s="299"/>
      <c r="V19" s="299"/>
      <c r="W19" s="285"/>
      <c r="X19" s="300"/>
      <c r="Y19" s="137"/>
      <c r="Z19" s="167" t="s">
        <v>60</v>
      </c>
      <c r="AA19" s="167" t="s">
        <v>58</v>
      </c>
      <c r="AB19" s="167" t="s">
        <v>63</v>
      </c>
      <c r="AC19" s="167" t="s">
        <v>114</v>
      </c>
      <c r="AD19" s="168" t="s">
        <v>283</v>
      </c>
      <c r="AE19" s="135" t="s">
        <v>352</v>
      </c>
      <c r="AF19" s="271"/>
    </row>
    <row r="20" spans="1:32" ht="90" customHeight="1" thickBot="1">
      <c r="A20" s="133"/>
      <c r="B20" s="280" t="s">
        <v>452</v>
      </c>
      <c r="C20" s="168" t="s">
        <v>27</v>
      </c>
      <c r="D20" s="172" t="s">
        <v>187</v>
      </c>
      <c r="E20" s="173" t="s">
        <v>192</v>
      </c>
      <c r="F20" s="174" t="s">
        <v>189</v>
      </c>
      <c r="G20" s="281" t="s">
        <v>391</v>
      </c>
      <c r="H20" s="281"/>
      <c r="I20" s="281" t="s">
        <v>102</v>
      </c>
      <c r="J20" s="282"/>
      <c r="K20" s="151" t="s">
        <v>488</v>
      </c>
      <c r="L20" s="150"/>
      <c r="M20" s="151"/>
      <c r="N20" s="152" t="s">
        <v>102</v>
      </c>
      <c r="O20" s="153"/>
      <c r="P20" s="283"/>
      <c r="Q20" s="283"/>
      <c r="R20" s="284"/>
      <c r="S20" s="285"/>
      <c r="T20" s="286"/>
      <c r="U20" s="283"/>
      <c r="V20" s="284"/>
      <c r="W20" s="285"/>
      <c r="X20" s="286"/>
      <c r="Y20" s="134"/>
      <c r="Z20" s="167" t="s">
        <v>60</v>
      </c>
      <c r="AA20" s="167" t="s">
        <v>58</v>
      </c>
      <c r="AB20" s="167" t="s">
        <v>63</v>
      </c>
      <c r="AC20" s="167" t="s">
        <v>114</v>
      </c>
      <c r="AD20" s="168" t="s">
        <v>284</v>
      </c>
      <c r="AE20" s="135" t="s">
        <v>353</v>
      </c>
      <c r="AF20" s="270" t="s">
        <v>334</v>
      </c>
    </row>
    <row r="21" spans="1:32" ht="170.25" customHeight="1" thickBot="1">
      <c r="A21" s="133"/>
      <c r="B21" s="280" t="s">
        <v>169</v>
      </c>
      <c r="C21" s="168" t="s">
        <v>28</v>
      </c>
      <c r="D21" s="172" t="s">
        <v>193</v>
      </c>
      <c r="E21" s="173" t="s">
        <v>194</v>
      </c>
      <c r="F21" s="174" t="s">
        <v>189</v>
      </c>
      <c r="G21" s="281" t="s">
        <v>389</v>
      </c>
      <c r="H21" s="281"/>
      <c r="I21" s="281" t="s">
        <v>102</v>
      </c>
      <c r="J21" s="282"/>
      <c r="K21" s="151" t="s">
        <v>454</v>
      </c>
      <c r="L21" s="150"/>
      <c r="M21" s="151"/>
      <c r="N21" s="152" t="s">
        <v>102</v>
      </c>
      <c r="O21" s="153"/>
      <c r="P21" s="283"/>
      <c r="Q21" s="283"/>
      <c r="R21" s="284"/>
      <c r="S21" s="285"/>
      <c r="T21" s="286"/>
      <c r="U21" s="283"/>
      <c r="V21" s="284"/>
      <c r="W21" s="285"/>
      <c r="X21" s="286"/>
      <c r="Y21" s="136"/>
      <c r="Z21" s="167" t="s">
        <v>61</v>
      </c>
      <c r="AA21" s="167" t="s">
        <v>80</v>
      </c>
      <c r="AB21" s="167" t="s">
        <v>63</v>
      </c>
      <c r="AC21" s="167" t="s">
        <v>114</v>
      </c>
      <c r="AD21" s="168" t="s">
        <v>285</v>
      </c>
      <c r="AE21" s="135" t="s">
        <v>354</v>
      </c>
      <c r="AF21" s="271"/>
    </row>
    <row r="22" spans="1:32" ht="159.75" customHeight="1" thickBot="1">
      <c r="A22" s="133"/>
      <c r="B22" s="280" t="s">
        <v>81</v>
      </c>
      <c r="C22" s="168" t="s">
        <v>195</v>
      </c>
      <c r="D22" s="172" t="s">
        <v>196</v>
      </c>
      <c r="E22" s="173" t="s">
        <v>197</v>
      </c>
      <c r="F22" s="174" t="s">
        <v>173</v>
      </c>
      <c r="G22" s="281" t="s">
        <v>403</v>
      </c>
      <c r="H22" s="281"/>
      <c r="I22" s="281" t="s">
        <v>102</v>
      </c>
      <c r="J22" s="282"/>
      <c r="K22" s="154" t="s">
        <v>500</v>
      </c>
      <c r="L22" s="154"/>
      <c r="M22" s="155"/>
      <c r="N22" s="152" t="s">
        <v>102</v>
      </c>
      <c r="O22" s="156"/>
      <c r="P22" s="289"/>
      <c r="Q22" s="287"/>
      <c r="R22" s="288"/>
      <c r="S22" s="290"/>
      <c r="T22" s="289"/>
      <c r="U22" s="287"/>
      <c r="V22" s="288"/>
      <c r="W22" s="285"/>
      <c r="X22" s="289"/>
      <c r="Y22" s="136"/>
      <c r="Z22" s="167" t="s">
        <v>61</v>
      </c>
      <c r="AA22" s="167" t="s">
        <v>80</v>
      </c>
      <c r="AB22" s="167" t="s">
        <v>63</v>
      </c>
      <c r="AC22" s="167" t="s">
        <v>114</v>
      </c>
      <c r="AD22" s="168" t="s">
        <v>286</v>
      </c>
      <c r="AE22" s="135" t="s">
        <v>355</v>
      </c>
      <c r="AF22" s="270" t="s">
        <v>334</v>
      </c>
    </row>
    <row r="23" spans="1:32" ht="90" customHeight="1" thickBot="1">
      <c r="A23" s="133"/>
      <c r="B23" s="280" t="s">
        <v>81</v>
      </c>
      <c r="C23" s="168" t="s">
        <v>198</v>
      </c>
      <c r="D23" s="172" t="s">
        <v>199</v>
      </c>
      <c r="E23" s="173" t="s">
        <v>200</v>
      </c>
      <c r="F23" s="174" t="s">
        <v>173</v>
      </c>
      <c r="G23" s="291" t="s">
        <v>404</v>
      </c>
      <c r="H23" s="281"/>
      <c r="I23" s="281" t="s">
        <v>102</v>
      </c>
      <c r="J23" s="282"/>
      <c r="K23" s="330" t="s">
        <v>404</v>
      </c>
      <c r="L23" s="154"/>
      <c r="M23" s="155"/>
      <c r="N23" s="152" t="s">
        <v>102</v>
      </c>
      <c r="O23" s="156"/>
      <c r="P23" s="287"/>
      <c r="Q23" s="287"/>
      <c r="R23" s="288"/>
      <c r="S23" s="285"/>
      <c r="T23" s="289"/>
      <c r="U23" s="287"/>
      <c r="V23" s="288"/>
      <c r="W23" s="285"/>
      <c r="X23" s="289"/>
      <c r="Y23" s="136"/>
      <c r="Z23" s="167" t="s">
        <v>61</v>
      </c>
      <c r="AA23" s="167" t="s">
        <v>80</v>
      </c>
      <c r="AB23" s="167" t="s">
        <v>63</v>
      </c>
      <c r="AC23" s="167" t="s">
        <v>114</v>
      </c>
      <c r="AD23" s="168" t="s">
        <v>287</v>
      </c>
      <c r="AE23" s="135" t="s">
        <v>356</v>
      </c>
      <c r="AF23" s="270" t="s">
        <v>334</v>
      </c>
    </row>
    <row r="24" spans="1:32" ht="90" customHeight="1" thickBot="1">
      <c r="A24" s="133"/>
      <c r="B24" s="280" t="s">
        <v>81</v>
      </c>
      <c r="C24" s="168" t="s">
        <v>201</v>
      </c>
      <c r="D24" s="172" t="s">
        <v>202</v>
      </c>
      <c r="E24" s="173" t="s">
        <v>203</v>
      </c>
      <c r="F24" s="174" t="s">
        <v>189</v>
      </c>
      <c r="G24" s="291"/>
      <c r="H24" s="281"/>
      <c r="I24" s="281" t="s">
        <v>106</v>
      </c>
      <c r="J24" s="292"/>
      <c r="K24" s="154" t="s">
        <v>483</v>
      </c>
      <c r="L24" s="154"/>
      <c r="M24" s="155"/>
      <c r="N24" s="152" t="s">
        <v>102</v>
      </c>
      <c r="O24" s="156"/>
      <c r="P24" s="287"/>
      <c r="Q24" s="287"/>
      <c r="R24" s="288"/>
      <c r="S24" s="285"/>
      <c r="T24" s="289"/>
      <c r="U24" s="287"/>
      <c r="V24" s="288"/>
      <c r="W24" s="285"/>
      <c r="X24" s="289"/>
      <c r="Y24" s="136"/>
      <c r="Z24" s="167" t="s">
        <v>61</v>
      </c>
      <c r="AA24" s="167" t="s">
        <v>80</v>
      </c>
      <c r="AB24" s="167" t="s">
        <v>63</v>
      </c>
      <c r="AC24" s="167" t="s">
        <v>114</v>
      </c>
      <c r="AD24" s="168" t="s">
        <v>288</v>
      </c>
      <c r="AE24" s="135" t="s">
        <v>357</v>
      </c>
      <c r="AF24" s="271"/>
    </row>
    <row r="25" spans="1:32" ht="286.5" customHeight="1" thickBot="1">
      <c r="A25" s="133"/>
      <c r="B25" s="280" t="s">
        <v>169</v>
      </c>
      <c r="C25" s="168" t="s">
        <v>204</v>
      </c>
      <c r="D25" s="172" t="s">
        <v>205</v>
      </c>
      <c r="E25" s="173" t="s">
        <v>206</v>
      </c>
      <c r="F25" s="174" t="s">
        <v>179</v>
      </c>
      <c r="G25" s="291" t="s">
        <v>390</v>
      </c>
      <c r="H25" s="281"/>
      <c r="I25" s="281" t="s">
        <v>102</v>
      </c>
      <c r="J25" s="282"/>
      <c r="K25" s="154" t="s">
        <v>496</v>
      </c>
      <c r="L25" s="154"/>
      <c r="M25" s="155"/>
      <c r="N25" s="152" t="s">
        <v>102</v>
      </c>
      <c r="O25" s="156"/>
      <c r="P25" s="287"/>
      <c r="Q25" s="287"/>
      <c r="R25" s="288"/>
      <c r="S25" s="285"/>
      <c r="T25" s="289"/>
      <c r="U25" s="287"/>
      <c r="V25" s="288"/>
      <c r="W25" s="285"/>
      <c r="X25" s="289"/>
      <c r="Y25" s="134"/>
      <c r="Z25" s="167" t="s">
        <v>61</v>
      </c>
      <c r="AA25" s="167" t="s">
        <v>80</v>
      </c>
      <c r="AB25" s="167" t="s">
        <v>63</v>
      </c>
      <c r="AC25" s="167" t="s">
        <v>114</v>
      </c>
      <c r="AD25" s="168" t="s">
        <v>289</v>
      </c>
      <c r="AE25" s="135" t="s">
        <v>358</v>
      </c>
      <c r="AF25" s="270" t="s">
        <v>334</v>
      </c>
    </row>
    <row r="26" spans="1:32" ht="122.25" customHeight="1" thickBot="1">
      <c r="A26" s="133"/>
      <c r="B26" s="280" t="s">
        <v>81</v>
      </c>
      <c r="C26" s="168" t="s">
        <v>207</v>
      </c>
      <c r="D26" s="172" t="s">
        <v>24</v>
      </c>
      <c r="E26" s="173" t="s">
        <v>208</v>
      </c>
      <c r="F26" s="174" t="s">
        <v>173</v>
      </c>
      <c r="G26" s="281" t="s">
        <v>405</v>
      </c>
      <c r="H26" s="281"/>
      <c r="I26" s="281" t="s">
        <v>103</v>
      </c>
      <c r="J26" s="282"/>
      <c r="K26" s="154" t="s">
        <v>484</v>
      </c>
      <c r="L26" s="332" t="s">
        <v>495</v>
      </c>
      <c r="M26" s="155"/>
      <c r="N26" s="152" t="s">
        <v>102</v>
      </c>
      <c r="O26" s="156"/>
      <c r="P26" s="287"/>
      <c r="Q26" s="287"/>
      <c r="R26" s="288"/>
      <c r="S26" s="290"/>
      <c r="T26" s="289"/>
      <c r="U26" s="287"/>
      <c r="V26" s="288"/>
      <c r="W26" s="285"/>
      <c r="X26" s="289"/>
      <c r="Y26" s="136"/>
      <c r="Z26" s="167" t="s">
        <v>61</v>
      </c>
      <c r="AA26" s="167" t="s">
        <v>80</v>
      </c>
      <c r="AB26" s="167" t="s">
        <v>63</v>
      </c>
      <c r="AC26" s="167" t="s">
        <v>114</v>
      </c>
      <c r="AD26" s="168" t="s">
        <v>290</v>
      </c>
      <c r="AE26" s="135" t="s">
        <v>359</v>
      </c>
      <c r="AF26" s="270" t="s">
        <v>334</v>
      </c>
    </row>
    <row r="27" spans="1:32" ht="149.25" customHeight="1" thickBot="1">
      <c r="A27" s="133"/>
      <c r="B27" s="280" t="s">
        <v>81</v>
      </c>
      <c r="C27" s="168" t="s">
        <v>209</v>
      </c>
      <c r="D27" s="172" t="s">
        <v>210</v>
      </c>
      <c r="E27" s="173" t="s">
        <v>211</v>
      </c>
      <c r="F27" s="174" t="s">
        <v>173</v>
      </c>
      <c r="G27" s="281"/>
      <c r="H27" s="281"/>
      <c r="I27" s="281" t="s">
        <v>106</v>
      </c>
      <c r="J27" s="292"/>
      <c r="K27" s="154" t="s">
        <v>485</v>
      </c>
      <c r="L27" s="154"/>
      <c r="M27" s="155"/>
      <c r="N27" s="152" t="s">
        <v>102</v>
      </c>
      <c r="O27" s="156"/>
      <c r="P27" s="283"/>
      <c r="Q27" s="287"/>
      <c r="R27" s="288"/>
      <c r="S27" s="290"/>
      <c r="T27" s="289"/>
      <c r="U27" s="287"/>
      <c r="V27" s="288"/>
      <c r="W27" s="285"/>
      <c r="X27" s="289"/>
      <c r="Y27" s="136"/>
      <c r="Z27" s="167" t="s">
        <v>61</v>
      </c>
      <c r="AA27" s="167" t="s">
        <v>80</v>
      </c>
      <c r="AB27" s="167" t="s">
        <v>63</v>
      </c>
      <c r="AC27" s="167" t="s">
        <v>114</v>
      </c>
      <c r="AD27" s="168" t="s">
        <v>291</v>
      </c>
      <c r="AE27" s="135" t="s">
        <v>360</v>
      </c>
      <c r="AF27" s="270" t="s">
        <v>334</v>
      </c>
    </row>
    <row r="28" spans="1:32" ht="140.25" customHeight="1" thickBot="1">
      <c r="A28" s="133"/>
      <c r="B28" s="280" t="s">
        <v>81</v>
      </c>
      <c r="C28" s="168" t="s">
        <v>212</v>
      </c>
      <c r="D28" s="172" t="s">
        <v>210</v>
      </c>
      <c r="E28" s="173" t="s">
        <v>213</v>
      </c>
      <c r="F28" s="174" t="s">
        <v>173</v>
      </c>
      <c r="G28" s="281" t="s">
        <v>406</v>
      </c>
      <c r="H28" s="281"/>
      <c r="I28" s="281" t="s">
        <v>102</v>
      </c>
      <c r="J28" s="282"/>
      <c r="K28" s="331" t="s">
        <v>406</v>
      </c>
      <c r="L28" s="154"/>
      <c r="M28" s="155"/>
      <c r="N28" s="152" t="s">
        <v>102</v>
      </c>
      <c r="O28" s="156"/>
      <c r="P28" s="287"/>
      <c r="Q28" s="287"/>
      <c r="R28" s="288"/>
      <c r="S28" s="290"/>
      <c r="T28" s="289"/>
      <c r="U28" s="287"/>
      <c r="V28" s="288"/>
      <c r="W28" s="285"/>
      <c r="X28" s="289"/>
      <c r="Y28" s="134"/>
      <c r="Z28" s="167" t="s">
        <v>61</v>
      </c>
      <c r="AA28" s="167" t="s">
        <v>80</v>
      </c>
      <c r="AB28" s="167" t="s">
        <v>63</v>
      </c>
      <c r="AC28" s="167" t="s">
        <v>114</v>
      </c>
      <c r="AD28" s="168" t="s">
        <v>292</v>
      </c>
      <c r="AE28" s="135" t="s">
        <v>361</v>
      </c>
      <c r="AF28" s="270" t="s">
        <v>334</v>
      </c>
    </row>
    <row r="29" spans="1:32" ht="137.25" customHeight="1" thickBot="1">
      <c r="A29" s="133"/>
      <c r="B29" s="280" t="s">
        <v>81</v>
      </c>
      <c r="C29" s="168" t="s">
        <v>214</v>
      </c>
      <c r="D29" s="172" t="s">
        <v>215</v>
      </c>
      <c r="E29" s="173" t="s">
        <v>216</v>
      </c>
      <c r="F29" s="174" t="s">
        <v>173</v>
      </c>
      <c r="G29" s="281" t="s">
        <v>407</v>
      </c>
      <c r="H29" s="281"/>
      <c r="I29" s="281" t="s">
        <v>102</v>
      </c>
      <c r="J29" s="292" t="s">
        <v>425</v>
      </c>
      <c r="K29" s="331" t="s">
        <v>486</v>
      </c>
      <c r="L29" s="154"/>
      <c r="M29" s="155"/>
      <c r="N29" s="152" t="s">
        <v>102</v>
      </c>
      <c r="O29" s="156"/>
      <c r="P29" s="287"/>
      <c r="Q29" s="287"/>
      <c r="R29" s="288"/>
      <c r="S29" s="290"/>
      <c r="T29" s="289"/>
      <c r="U29" s="287"/>
      <c r="V29" s="288"/>
      <c r="W29" s="285"/>
      <c r="X29" s="289"/>
      <c r="Y29" s="136"/>
      <c r="Z29" s="167" t="s">
        <v>61</v>
      </c>
      <c r="AA29" s="167" t="s">
        <v>80</v>
      </c>
      <c r="AB29" s="167" t="s">
        <v>63</v>
      </c>
      <c r="AC29" s="167" t="s">
        <v>114</v>
      </c>
      <c r="AD29" s="168" t="s">
        <v>293</v>
      </c>
      <c r="AE29" s="135" t="s">
        <v>362</v>
      </c>
      <c r="AF29" s="270" t="s">
        <v>334</v>
      </c>
    </row>
    <row r="30" spans="1:32" ht="122.25" customHeight="1" thickBot="1">
      <c r="A30" s="133"/>
      <c r="B30" s="280" t="s">
        <v>84</v>
      </c>
      <c r="C30" s="168" t="s">
        <v>29</v>
      </c>
      <c r="D30" s="172" t="s">
        <v>40</v>
      </c>
      <c r="E30" s="173" t="s">
        <v>217</v>
      </c>
      <c r="F30" s="174" t="s">
        <v>218</v>
      </c>
      <c r="G30" s="281" t="s">
        <v>426</v>
      </c>
      <c r="H30" s="281"/>
      <c r="I30" s="281" t="s">
        <v>102</v>
      </c>
      <c r="J30" s="282"/>
      <c r="K30" s="150" t="s">
        <v>497</v>
      </c>
      <c r="L30" s="150"/>
      <c r="M30" s="151"/>
      <c r="N30" s="152" t="s">
        <v>102</v>
      </c>
      <c r="O30" s="153"/>
      <c r="P30" s="283"/>
      <c r="Q30" s="283"/>
      <c r="R30" s="284"/>
      <c r="S30" s="285"/>
      <c r="T30" s="286"/>
      <c r="U30" s="283"/>
      <c r="V30" s="284"/>
      <c r="W30" s="285"/>
      <c r="X30" s="286"/>
      <c r="Y30" s="136"/>
      <c r="Z30" s="167" t="s">
        <v>60</v>
      </c>
      <c r="AA30" s="167" t="s">
        <v>83</v>
      </c>
      <c r="AB30" s="167" t="s">
        <v>335</v>
      </c>
      <c r="AC30" s="167" t="s">
        <v>116</v>
      </c>
      <c r="AD30" s="168" t="s">
        <v>294</v>
      </c>
      <c r="AE30" s="135" t="s">
        <v>363</v>
      </c>
      <c r="AF30" s="271"/>
    </row>
    <row r="31" spans="1:32" ht="163.5" customHeight="1" thickBot="1">
      <c r="A31" s="133"/>
      <c r="B31" s="280" t="s">
        <v>84</v>
      </c>
      <c r="C31" s="168" t="s">
        <v>30</v>
      </c>
      <c r="D31" s="172" t="s">
        <v>40</v>
      </c>
      <c r="E31" s="173" t="s">
        <v>219</v>
      </c>
      <c r="F31" s="174" t="s">
        <v>220</v>
      </c>
      <c r="G31" s="281" t="s">
        <v>422</v>
      </c>
      <c r="H31" s="281"/>
      <c r="I31" s="281" t="s">
        <v>102</v>
      </c>
      <c r="J31" s="282"/>
      <c r="K31" s="150" t="s">
        <v>457</v>
      </c>
      <c r="L31" s="150"/>
      <c r="M31" s="151"/>
      <c r="N31" s="152" t="s">
        <v>102</v>
      </c>
      <c r="O31" s="153"/>
      <c r="P31" s="283"/>
      <c r="Q31" s="283"/>
      <c r="R31" s="284"/>
      <c r="S31" s="285"/>
      <c r="T31" s="286"/>
      <c r="U31" s="283"/>
      <c r="V31" s="284"/>
      <c r="W31" s="285"/>
      <c r="X31" s="286"/>
      <c r="Y31" s="136"/>
      <c r="Z31" s="167" t="s">
        <v>60</v>
      </c>
      <c r="AA31" s="167" t="s">
        <v>83</v>
      </c>
      <c r="AB31" s="167" t="s">
        <v>335</v>
      </c>
      <c r="AC31" s="167" t="s">
        <v>116</v>
      </c>
      <c r="AD31" s="168" t="s">
        <v>295</v>
      </c>
      <c r="AE31" s="135" t="s">
        <v>364</v>
      </c>
      <c r="AF31" s="271"/>
    </row>
    <row r="32" spans="1:32" ht="117" customHeight="1" thickBot="1">
      <c r="A32" s="133"/>
      <c r="B32" s="280" t="s">
        <v>84</v>
      </c>
      <c r="C32" s="168" t="s">
        <v>31</v>
      </c>
      <c r="D32" s="172" t="s">
        <v>221</v>
      </c>
      <c r="E32" s="173" t="s">
        <v>222</v>
      </c>
      <c r="F32" s="174" t="s">
        <v>173</v>
      </c>
      <c r="G32" s="281" t="s">
        <v>418</v>
      </c>
      <c r="H32" s="281"/>
      <c r="I32" s="281" t="s">
        <v>102</v>
      </c>
      <c r="J32" s="282"/>
      <c r="K32" s="150" t="s">
        <v>459</v>
      </c>
      <c r="L32" s="150"/>
      <c r="M32" s="151"/>
      <c r="N32" s="152" t="s">
        <v>102</v>
      </c>
      <c r="O32" s="153"/>
      <c r="P32" s="283"/>
      <c r="Q32" s="283"/>
      <c r="R32" s="284"/>
      <c r="S32" s="285"/>
      <c r="T32" s="286"/>
      <c r="U32" s="283"/>
      <c r="V32" s="284"/>
      <c r="W32" s="285"/>
      <c r="X32" s="286"/>
      <c r="Y32" s="134"/>
      <c r="Z32" s="167" t="s">
        <v>60</v>
      </c>
      <c r="AA32" s="167" t="s">
        <v>83</v>
      </c>
      <c r="AB32" s="167" t="s">
        <v>335</v>
      </c>
      <c r="AC32" s="167" t="s">
        <v>116</v>
      </c>
      <c r="AD32" s="168" t="s">
        <v>296</v>
      </c>
      <c r="AE32" s="135" t="s">
        <v>365</v>
      </c>
      <c r="AF32" s="271"/>
    </row>
    <row r="33" spans="1:32" ht="90" customHeight="1" thickBot="1">
      <c r="A33" s="133"/>
      <c r="B33" s="280" t="s">
        <v>84</v>
      </c>
      <c r="C33" s="168" t="s">
        <v>32</v>
      </c>
      <c r="D33" s="172" t="s">
        <v>40</v>
      </c>
      <c r="E33" s="173" t="s">
        <v>223</v>
      </c>
      <c r="F33" s="174"/>
      <c r="G33" s="281" t="s">
        <v>419</v>
      </c>
      <c r="H33" s="281" t="s">
        <v>420</v>
      </c>
      <c r="I33" s="281" t="s">
        <v>102</v>
      </c>
      <c r="J33" s="282"/>
      <c r="K33" s="154" t="s">
        <v>475</v>
      </c>
      <c r="L33" s="154" t="s">
        <v>476</v>
      </c>
      <c r="M33" s="155" t="s">
        <v>477</v>
      </c>
      <c r="N33" s="152" t="s">
        <v>102</v>
      </c>
      <c r="O33" s="156"/>
      <c r="P33" s="287"/>
      <c r="Q33" s="287"/>
      <c r="R33" s="288"/>
      <c r="S33" s="290"/>
      <c r="T33" s="289"/>
      <c r="U33" s="287"/>
      <c r="V33" s="288"/>
      <c r="W33" s="285"/>
      <c r="X33" s="289"/>
      <c r="Y33" s="136"/>
      <c r="Z33" s="167" t="s">
        <v>60</v>
      </c>
      <c r="AA33" s="167" t="s">
        <v>83</v>
      </c>
      <c r="AB33" s="167" t="s">
        <v>335</v>
      </c>
      <c r="AC33" s="167" t="s">
        <v>116</v>
      </c>
      <c r="AD33" s="168" t="s">
        <v>297</v>
      </c>
      <c r="AE33" s="135" t="s">
        <v>366</v>
      </c>
      <c r="AF33" s="270" t="s">
        <v>334</v>
      </c>
    </row>
    <row r="34" spans="1:32" ht="124.5" customHeight="1" thickBot="1">
      <c r="A34" s="133"/>
      <c r="B34" s="280" t="s">
        <v>84</v>
      </c>
      <c r="C34" s="168" t="s">
        <v>34</v>
      </c>
      <c r="D34" s="172" t="s">
        <v>42</v>
      </c>
      <c r="E34" s="173" t="s">
        <v>43</v>
      </c>
      <c r="F34" s="174"/>
      <c r="G34" s="281" t="s">
        <v>423</v>
      </c>
      <c r="H34" s="281" t="s">
        <v>408</v>
      </c>
      <c r="I34" s="281" t="s">
        <v>102</v>
      </c>
      <c r="J34" s="282"/>
      <c r="K34" s="150" t="s">
        <v>473</v>
      </c>
      <c r="L34" s="150" t="s">
        <v>474</v>
      </c>
      <c r="M34" s="151" t="s">
        <v>408</v>
      </c>
      <c r="N34" s="152" t="s">
        <v>102</v>
      </c>
      <c r="O34" s="153"/>
      <c r="P34" s="283"/>
      <c r="Q34" s="283"/>
      <c r="R34" s="284"/>
      <c r="S34" s="285"/>
      <c r="T34" s="286"/>
      <c r="U34" s="283"/>
      <c r="V34" s="284"/>
      <c r="W34" s="285"/>
      <c r="X34" s="286"/>
      <c r="Y34" s="136"/>
      <c r="Z34" s="167" t="s">
        <v>60</v>
      </c>
      <c r="AA34" s="167" t="s">
        <v>83</v>
      </c>
      <c r="AB34" s="167" t="s">
        <v>335</v>
      </c>
      <c r="AC34" s="167" t="s">
        <v>116</v>
      </c>
      <c r="AD34" s="168" t="s">
        <v>298</v>
      </c>
      <c r="AE34" s="135" t="s">
        <v>367</v>
      </c>
      <c r="AF34" s="271"/>
    </row>
    <row r="35" spans="1:32" ht="90" customHeight="1" thickBot="1">
      <c r="A35" s="133"/>
      <c r="B35" s="280" t="s">
        <v>84</v>
      </c>
      <c r="C35" s="168" t="s">
        <v>35</v>
      </c>
      <c r="D35" s="172" t="s">
        <v>224</v>
      </c>
      <c r="E35" s="173" t="s">
        <v>225</v>
      </c>
      <c r="F35" s="174" t="s">
        <v>179</v>
      </c>
      <c r="G35" s="291" t="s">
        <v>421</v>
      </c>
      <c r="H35" s="281"/>
      <c r="I35" s="281" t="s">
        <v>102</v>
      </c>
      <c r="J35" s="282"/>
      <c r="K35" s="150" t="s">
        <v>458</v>
      </c>
      <c r="L35" s="150"/>
      <c r="M35" s="151"/>
      <c r="N35" s="152" t="s">
        <v>102</v>
      </c>
      <c r="O35" s="170"/>
      <c r="P35" s="283"/>
      <c r="Q35" s="283"/>
      <c r="R35" s="284"/>
      <c r="S35" s="285"/>
      <c r="T35" s="286"/>
      <c r="U35" s="283"/>
      <c r="V35" s="284"/>
      <c r="W35" s="285"/>
      <c r="X35" s="286"/>
      <c r="Y35" s="136"/>
      <c r="Z35" s="167" t="s">
        <v>60</v>
      </c>
      <c r="AA35" s="167" t="s">
        <v>83</v>
      </c>
      <c r="AB35" s="167" t="s">
        <v>335</v>
      </c>
      <c r="AC35" s="167" t="s">
        <v>116</v>
      </c>
      <c r="AD35" s="168" t="s">
        <v>299</v>
      </c>
      <c r="AE35" s="135" t="s">
        <v>368</v>
      </c>
      <c r="AF35" s="271"/>
    </row>
    <row r="36" spans="1:32" ht="135" customHeight="1" thickBot="1">
      <c r="A36" s="133"/>
      <c r="B36" s="280" t="s">
        <v>84</v>
      </c>
      <c r="C36" s="168" t="s">
        <v>36</v>
      </c>
      <c r="D36" s="172" t="s">
        <v>226</v>
      </c>
      <c r="E36" s="173" t="s">
        <v>227</v>
      </c>
      <c r="F36" s="174" t="s">
        <v>179</v>
      </c>
      <c r="G36" s="296" t="s">
        <v>427</v>
      </c>
      <c r="H36" s="296"/>
      <c r="I36" s="296" t="s">
        <v>102</v>
      </c>
      <c r="J36" s="297"/>
      <c r="K36" s="157" t="s">
        <v>498</v>
      </c>
      <c r="L36" s="157"/>
      <c r="M36" s="158"/>
      <c r="N36" s="152" t="s">
        <v>102</v>
      </c>
      <c r="O36" s="159"/>
      <c r="P36" s="298"/>
      <c r="Q36" s="298"/>
      <c r="R36" s="299"/>
      <c r="S36" s="301"/>
      <c r="T36" s="300"/>
      <c r="U36" s="298"/>
      <c r="V36" s="299"/>
      <c r="W36" s="285"/>
      <c r="X36" s="300"/>
      <c r="Y36" s="137"/>
      <c r="Z36" s="167" t="s">
        <v>60</v>
      </c>
      <c r="AA36" s="167" t="s">
        <v>83</v>
      </c>
      <c r="AB36" s="167" t="s">
        <v>335</v>
      </c>
      <c r="AC36" s="167" t="s">
        <v>116</v>
      </c>
      <c r="AD36" s="168" t="s">
        <v>300</v>
      </c>
      <c r="AE36" s="135" t="s">
        <v>369</v>
      </c>
      <c r="AF36" s="270" t="s">
        <v>334</v>
      </c>
    </row>
    <row r="37" spans="1:32" ht="90" customHeight="1" thickBot="1">
      <c r="A37" s="133"/>
      <c r="B37" s="280" t="s">
        <v>77</v>
      </c>
      <c r="C37" s="168" t="s">
        <v>37</v>
      </c>
      <c r="D37" s="172" t="s">
        <v>228</v>
      </c>
      <c r="E37" s="173" t="s">
        <v>33</v>
      </c>
      <c r="F37" s="174"/>
      <c r="G37" s="302" t="s">
        <v>393</v>
      </c>
      <c r="H37" s="303"/>
      <c r="I37" s="296" t="s">
        <v>106</v>
      </c>
      <c r="J37" s="297"/>
      <c r="K37" s="163" t="s">
        <v>456</v>
      </c>
      <c r="L37" s="163"/>
      <c r="M37" s="165"/>
      <c r="N37" s="152" t="s">
        <v>102</v>
      </c>
      <c r="O37" s="159"/>
      <c r="P37" s="304"/>
      <c r="Q37" s="304"/>
      <c r="R37" s="305"/>
      <c r="S37" s="301"/>
      <c r="T37" s="300"/>
      <c r="U37" s="304"/>
      <c r="V37" s="306"/>
      <c r="W37" s="285"/>
      <c r="X37" s="300"/>
      <c r="Y37" s="137"/>
      <c r="Z37" s="167" t="s">
        <v>60</v>
      </c>
      <c r="AA37" s="167" t="s">
        <v>57</v>
      </c>
      <c r="AB37" s="167" t="s">
        <v>335</v>
      </c>
      <c r="AC37" s="167" t="s">
        <v>116</v>
      </c>
      <c r="AD37" s="168" t="s">
        <v>301</v>
      </c>
      <c r="AE37" s="135" t="s">
        <v>370</v>
      </c>
      <c r="AF37" s="270" t="s">
        <v>334</v>
      </c>
    </row>
    <row r="38" spans="1:32" ht="90" customHeight="1" thickBot="1">
      <c r="A38" s="133"/>
      <c r="B38" s="280" t="s">
        <v>77</v>
      </c>
      <c r="C38" s="168" t="s">
        <v>38</v>
      </c>
      <c r="D38" s="172" t="s">
        <v>229</v>
      </c>
      <c r="E38" s="173" t="s">
        <v>33</v>
      </c>
      <c r="F38" s="174"/>
      <c r="G38" s="302" t="s">
        <v>393</v>
      </c>
      <c r="H38" s="303"/>
      <c r="I38" s="296" t="s">
        <v>106</v>
      </c>
      <c r="J38" s="297"/>
      <c r="K38" s="163" t="s">
        <v>456</v>
      </c>
      <c r="L38" s="163"/>
      <c r="M38" s="165"/>
      <c r="N38" s="152" t="s">
        <v>102</v>
      </c>
      <c r="O38" s="159"/>
      <c r="P38" s="304"/>
      <c r="Q38" s="304"/>
      <c r="R38" s="305"/>
      <c r="S38" s="301"/>
      <c r="T38" s="300"/>
      <c r="U38" s="304"/>
      <c r="V38" s="306"/>
      <c r="W38" s="285"/>
      <c r="X38" s="300"/>
      <c r="Y38" s="137"/>
      <c r="Z38" s="167" t="s">
        <v>60</v>
      </c>
      <c r="AA38" s="167" t="s">
        <v>57</v>
      </c>
      <c r="AB38" s="167" t="s">
        <v>335</v>
      </c>
      <c r="AC38" s="167" t="s">
        <v>116</v>
      </c>
      <c r="AD38" s="168" t="s">
        <v>302</v>
      </c>
      <c r="AE38" s="135" t="s">
        <v>371</v>
      </c>
      <c r="AF38" s="270" t="s">
        <v>334</v>
      </c>
    </row>
    <row r="39" spans="1:32" ht="90" customHeight="1" thickBot="1">
      <c r="A39" s="133"/>
      <c r="B39" s="280" t="s">
        <v>77</v>
      </c>
      <c r="C39" s="168" t="s">
        <v>39</v>
      </c>
      <c r="D39" s="172" t="s">
        <v>230</v>
      </c>
      <c r="E39" s="173" t="s">
        <v>33</v>
      </c>
      <c r="F39" s="174"/>
      <c r="G39" s="307" t="s">
        <v>393</v>
      </c>
      <c r="H39" s="308"/>
      <c r="I39" s="296" t="s">
        <v>106</v>
      </c>
      <c r="J39" s="297"/>
      <c r="K39" s="171" t="s">
        <v>456</v>
      </c>
      <c r="L39" s="171"/>
      <c r="M39" s="169"/>
      <c r="N39" s="152" t="s">
        <v>102</v>
      </c>
      <c r="O39" s="159"/>
      <c r="P39" s="309"/>
      <c r="Q39" s="309"/>
      <c r="R39" s="310"/>
      <c r="S39" s="301"/>
      <c r="T39" s="300"/>
      <c r="U39" s="298"/>
      <c r="V39" s="311"/>
      <c r="W39" s="285"/>
      <c r="X39" s="300"/>
      <c r="Y39" s="137"/>
      <c r="Z39" s="167" t="s">
        <v>60</v>
      </c>
      <c r="AA39" s="167" t="s">
        <v>57</v>
      </c>
      <c r="AB39" s="167" t="s">
        <v>335</v>
      </c>
      <c r="AC39" s="167" t="s">
        <v>116</v>
      </c>
      <c r="AD39" s="168" t="s">
        <v>303</v>
      </c>
      <c r="AE39" s="135" t="s">
        <v>372</v>
      </c>
      <c r="AF39" s="270" t="s">
        <v>334</v>
      </c>
    </row>
    <row r="40" spans="1:32" ht="90" customHeight="1" thickBot="1">
      <c r="A40" s="133"/>
      <c r="B40" s="280" t="s">
        <v>77</v>
      </c>
      <c r="C40" s="168" t="s">
        <v>41</v>
      </c>
      <c r="D40" s="172" t="s">
        <v>231</v>
      </c>
      <c r="E40" s="173" t="s">
        <v>33</v>
      </c>
      <c r="F40" s="174"/>
      <c r="G40" s="307" t="s">
        <v>393</v>
      </c>
      <c r="H40" s="308"/>
      <c r="I40" s="296" t="s">
        <v>106</v>
      </c>
      <c r="J40" s="297"/>
      <c r="K40" s="171" t="s">
        <v>456</v>
      </c>
      <c r="L40" s="171"/>
      <c r="M40" s="169"/>
      <c r="N40" s="152" t="s">
        <v>102</v>
      </c>
      <c r="O40" s="159"/>
      <c r="P40" s="309"/>
      <c r="Q40" s="309"/>
      <c r="R40" s="310"/>
      <c r="S40" s="301"/>
      <c r="T40" s="300"/>
      <c r="U40" s="298"/>
      <c r="V40" s="311"/>
      <c r="W40" s="285"/>
      <c r="X40" s="300"/>
      <c r="Y40" s="137"/>
      <c r="Z40" s="167" t="s">
        <v>60</v>
      </c>
      <c r="AA40" s="167" t="s">
        <v>57</v>
      </c>
      <c r="AB40" s="167" t="s">
        <v>335</v>
      </c>
      <c r="AC40" s="167" t="s">
        <v>116</v>
      </c>
      <c r="AD40" s="168" t="s">
        <v>304</v>
      </c>
      <c r="AE40" s="135" t="s">
        <v>373</v>
      </c>
      <c r="AF40" s="270" t="s">
        <v>334</v>
      </c>
    </row>
    <row r="41" spans="1:32" ht="90" customHeight="1" thickBot="1">
      <c r="A41" s="133"/>
      <c r="B41" s="280" t="s">
        <v>77</v>
      </c>
      <c r="C41" s="168" t="s">
        <v>44</v>
      </c>
      <c r="D41" s="172" t="s">
        <v>232</v>
      </c>
      <c r="E41" s="173" t="s">
        <v>233</v>
      </c>
      <c r="F41" s="174"/>
      <c r="G41" s="308" t="s">
        <v>411</v>
      </c>
      <c r="H41" s="308"/>
      <c r="I41" s="296" t="s">
        <v>102</v>
      </c>
      <c r="J41" s="297"/>
      <c r="K41" s="171" t="s">
        <v>460</v>
      </c>
      <c r="L41" s="163" t="s">
        <v>462</v>
      </c>
      <c r="M41" s="169" t="s">
        <v>464</v>
      </c>
      <c r="N41" s="152" t="s">
        <v>102</v>
      </c>
      <c r="O41" s="159"/>
      <c r="P41" s="309"/>
      <c r="Q41" s="309"/>
      <c r="R41" s="310"/>
      <c r="S41" s="301"/>
      <c r="T41" s="300"/>
      <c r="U41" s="298"/>
      <c r="V41" s="311"/>
      <c r="W41" s="285"/>
      <c r="X41" s="300"/>
      <c r="Y41" s="137"/>
      <c r="Z41" s="167" t="s">
        <v>60</v>
      </c>
      <c r="AA41" s="167" t="s">
        <v>57</v>
      </c>
      <c r="AB41" s="167" t="s">
        <v>335</v>
      </c>
      <c r="AC41" s="167" t="s">
        <v>116</v>
      </c>
      <c r="AD41" s="168" t="s">
        <v>305</v>
      </c>
      <c r="AE41" s="135" t="s">
        <v>374</v>
      </c>
      <c r="AF41" s="270" t="s">
        <v>334</v>
      </c>
    </row>
    <row r="42" spans="1:32" ht="90" customHeight="1" thickBot="1">
      <c r="A42" s="133"/>
      <c r="B42" s="280" t="s">
        <v>77</v>
      </c>
      <c r="C42" s="168" t="s">
        <v>45</v>
      </c>
      <c r="D42" s="172" t="s">
        <v>234</v>
      </c>
      <c r="E42" s="173" t="s">
        <v>235</v>
      </c>
      <c r="F42" s="174"/>
      <c r="G42" s="303" t="s">
        <v>428</v>
      </c>
      <c r="H42" s="303"/>
      <c r="I42" s="296" t="s">
        <v>102</v>
      </c>
      <c r="J42" s="297"/>
      <c r="K42" s="164" t="s">
        <v>461</v>
      </c>
      <c r="L42" s="164" t="s">
        <v>463</v>
      </c>
      <c r="M42" s="165" t="s">
        <v>465</v>
      </c>
      <c r="N42" s="152" t="s">
        <v>102</v>
      </c>
      <c r="O42" s="159"/>
      <c r="P42" s="312"/>
      <c r="Q42" s="312"/>
      <c r="R42" s="305"/>
      <c r="S42" s="301"/>
      <c r="T42" s="300"/>
      <c r="U42" s="312"/>
      <c r="V42" s="305"/>
      <c r="W42" s="285"/>
      <c r="X42" s="300"/>
      <c r="Y42" s="137"/>
      <c r="Z42" s="167" t="s">
        <v>60</v>
      </c>
      <c r="AA42" s="167" t="s">
        <v>57</v>
      </c>
      <c r="AB42" s="167" t="s">
        <v>335</v>
      </c>
      <c r="AC42" s="167" t="s">
        <v>116</v>
      </c>
      <c r="AD42" s="168" t="s">
        <v>306</v>
      </c>
      <c r="AE42" s="135" t="s">
        <v>375</v>
      </c>
      <c r="AF42" s="270" t="s">
        <v>334</v>
      </c>
    </row>
    <row r="43" spans="1:32" ht="90" customHeight="1" thickBot="1">
      <c r="A43" s="133"/>
      <c r="B43" s="280" t="s">
        <v>76</v>
      </c>
      <c r="C43" s="168" t="s">
        <v>46</v>
      </c>
      <c r="D43" s="172" t="s">
        <v>236</v>
      </c>
      <c r="E43" s="173" t="s">
        <v>237</v>
      </c>
      <c r="F43" s="174" t="s">
        <v>179</v>
      </c>
      <c r="G43" s="303"/>
      <c r="H43" s="303"/>
      <c r="I43" s="296" t="s">
        <v>106</v>
      </c>
      <c r="J43" s="313"/>
      <c r="K43" s="164"/>
      <c r="L43" s="164"/>
      <c r="M43" s="165"/>
      <c r="N43" s="152" t="s">
        <v>106</v>
      </c>
      <c r="O43" s="159"/>
      <c r="P43" s="312"/>
      <c r="Q43" s="312"/>
      <c r="R43" s="305"/>
      <c r="S43" s="301"/>
      <c r="T43" s="300"/>
      <c r="U43" s="312"/>
      <c r="V43" s="305"/>
      <c r="W43" s="285"/>
      <c r="X43" s="300"/>
      <c r="Y43" s="137"/>
      <c r="Z43" s="167" t="s">
        <v>62</v>
      </c>
      <c r="AA43" s="167" t="s">
        <v>263</v>
      </c>
      <c r="AB43" s="167" t="s">
        <v>335</v>
      </c>
      <c r="AC43" s="167" t="s">
        <v>146</v>
      </c>
      <c r="AD43" s="168" t="s">
        <v>307</v>
      </c>
      <c r="AE43" s="135" t="s">
        <v>376</v>
      </c>
      <c r="AF43" s="271"/>
    </row>
    <row r="44" spans="1:32" ht="90" customHeight="1" thickBot="1">
      <c r="A44" s="133"/>
      <c r="B44" s="280" t="s">
        <v>76</v>
      </c>
      <c r="C44" s="168" t="s">
        <v>47</v>
      </c>
      <c r="D44" s="172" t="s">
        <v>236</v>
      </c>
      <c r="E44" s="173" t="s">
        <v>238</v>
      </c>
      <c r="F44" s="174" t="s">
        <v>175</v>
      </c>
      <c r="G44" s="303" t="s">
        <v>436</v>
      </c>
      <c r="H44" s="314"/>
      <c r="I44" s="314" t="s">
        <v>100</v>
      </c>
      <c r="J44" s="297"/>
      <c r="K44" s="277" t="s">
        <v>451</v>
      </c>
      <c r="L44" s="162" t="s">
        <v>450</v>
      </c>
      <c r="M44" s="162" t="s">
        <v>450</v>
      </c>
      <c r="N44" s="152" t="s">
        <v>100</v>
      </c>
      <c r="O44" s="166"/>
      <c r="P44" s="316"/>
      <c r="Q44" s="316"/>
      <c r="R44" s="317"/>
      <c r="S44" s="285"/>
      <c r="T44" s="318"/>
      <c r="U44" s="316"/>
      <c r="V44" s="317"/>
      <c r="W44" s="285"/>
      <c r="X44" s="318"/>
      <c r="Y44" s="137"/>
      <c r="Z44" s="167" t="s">
        <v>62</v>
      </c>
      <c r="AA44" s="167" t="s">
        <v>263</v>
      </c>
      <c r="AB44" s="167" t="s">
        <v>335</v>
      </c>
      <c r="AC44" s="167" t="s">
        <v>146</v>
      </c>
      <c r="AD44" s="168" t="s">
        <v>308</v>
      </c>
      <c r="AE44" s="135" t="s">
        <v>377</v>
      </c>
      <c r="AF44" s="270" t="s">
        <v>334</v>
      </c>
    </row>
    <row r="45" spans="1:32" ht="90" customHeight="1" thickBot="1">
      <c r="A45" s="133"/>
      <c r="B45" s="280" t="s">
        <v>76</v>
      </c>
      <c r="C45" s="168" t="s">
        <v>48</v>
      </c>
      <c r="D45" s="172" t="s">
        <v>236</v>
      </c>
      <c r="E45" s="173" t="s">
        <v>239</v>
      </c>
      <c r="F45" s="174" t="s">
        <v>175</v>
      </c>
      <c r="G45" s="303" t="s">
        <v>436</v>
      </c>
      <c r="H45" s="314"/>
      <c r="I45" s="314" t="s">
        <v>100</v>
      </c>
      <c r="J45" s="297"/>
      <c r="K45" s="277" t="s">
        <v>451</v>
      </c>
      <c r="L45" s="162" t="s">
        <v>450</v>
      </c>
      <c r="M45" s="162" t="s">
        <v>450</v>
      </c>
      <c r="N45" s="152" t="s">
        <v>100</v>
      </c>
      <c r="O45" s="166"/>
      <c r="P45" s="319"/>
      <c r="Q45" s="317"/>
      <c r="R45" s="317"/>
      <c r="S45" s="320"/>
      <c r="T45" s="300"/>
      <c r="U45" s="321"/>
      <c r="V45" s="322"/>
      <c r="W45" s="285"/>
      <c r="X45" s="315"/>
      <c r="Y45" s="137"/>
      <c r="Z45" s="167" t="s">
        <v>62</v>
      </c>
      <c r="AA45" s="167" t="s">
        <v>263</v>
      </c>
      <c r="AB45" s="167" t="s">
        <v>335</v>
      </c>
      <c r="AC45" s="167" t="s">
        <v>146</v>
      </c>
      <c r="AD45" s="168" t="s">
        <v>309</v>
      </c>
      <c r="AE45" s="135" t="s">
        <v>378</v>
      </c>
      <c r="AF45" s="270" t="s">
        <v>334</v>
      </c>
    </row>
    <row r="46" spans="1:32" ht="90" customHeight="1" thickBot="1">
      <c r="A46" s="133"/>
      <c r="B46" s="280" t="s">
        <v>76</v>
      </c>
      <c r="C46" s="168" t="s">
        <v>49</v>
      </c>
      <c r="D46" s="172" t="s">
        <v>240</v>
      </c>
      <c r="E46" s="173" t="s">
        <v>241</v>
      </c>
      <c r="F46" s="174" t="s">
        <v>175</v>
      </c>
      <c r="G46" s="303" t="s">
        <v>436</v>
      </c>
      <c r="H46" s="296"/>
      <c r="I46" s="314" t="s">
        <v>100</v>
      </c>
      <c r="J46" s="297"/>
      <c r="K46" s="277" t="s">
        <v>451</v>
      </c>
      <c r="L46" s="162" t="s">
        <v>450</v>
      </c>
      <c r="M46" s="162" t="s">
        <v>450</v>
      </c>
      <c r="N46" s="152" t="s">
        <v>100</v>
      </c>
      <c r="O46" s="160"/>
      <c r="P46" s="323"/>
      <c r="Q46" s="324"/>
      <c r="R46" s="325"/>
      <c r="S46" s="326"/>
      <c r="T46" s="318"/>
      <c r="U46" s="321"/>
      <c r="V46" s="322"/>
      <c r="W46" s="285"/>
      <c r="X46" s="318"/>
      <c r="Y46" s="137"/>
      <c r="Z46" s="167" t="s">
        <v>62</v>
      </c>
      <c r="AA46" s="167" t="s">
        <v>263</v>
      </c>
      <c r="AB46" s="167" t="s">
        <v>335</v>
      </c>
      <c r="AC46" s="167" t="s">
        <v>146</v>
      </c>
      <c r="AD46" s="168" t="s">
        <v>310</v>
      </c>
      <c r="AE46" s="135" t="s">
        <v>379</v>
      </c>
      <c r="AF46" s="270" t="s">
        <v>334</v>
      </c>
    </row>
    <row r="47" spans="1:32" ht="90" customHeight="1" thickBot="1">
      <c r="A47" s="133"/>
      <c r="B47" s="280" t="s">
        <v>76</v>
      </c>
      <c r="C47" s="168" t="s">
        <v>50</v>
      </c>
      <c r="D47" s="172" t="s">
        <v>242</v>
      </c>
      <c r="E47" s="173" t="s">
        <v>243</v>
      </c>
      <c r="F47" s="174" t="s">
        <v>189</v>
      </c>
      <c r="G47" s="303" t="s">
        <v>429</v>
      </c>
      <c r="H47" s="303"/>
      <c r="I47" s="296" t="s">
        <v>102</v>
      </c>
      <c r="J47" s="297"/>
      <c r="K47" s="163" t="s">
        <v>471</v>
      </c>
      <c r="L47" s="163"/>
      <c r="M47" s="165"/>
      <c r="N47" s="152" t="s">
        <v>102</v>
      </c>
      <c r="O47" s="159"/>
      <c r="P47" s="304"/>
      <c r="Q47" s="304"/>
      <c r="R47" s="305"/>
      <c r="S47" s="301"/>
      <c r="T47" s="300"/>
      <c r="U47" s="304"/>
      <c r="V47" s="306"/>
      <c r="W47" s="285"/>
      <c r="X47" s="300"/>
      <c r="Y47" s="137"/>
      <c r="Z47" s="167" t="s">
        <v>62</v>
      </c>
      <c r="AA47" s="167" t="s">
        <v>263</v>
      </c>
      <c r="AB47" s="167" t="s">
        <v>335</v>
      </c>
      <c r="AC47" s="167" t="s">
        <v>146</v>
      </c>
      <c r="AD47" s="168" t="s">
        <v>311</v>
      </c>
      <c r="AE47" s="135" t="s">
        <v>380</v>
      </c>
      <c r="AF47" s="271"/>
    </row>
    <row r="48" spans="1:32" ht="90" customHeight="1" thickBot="1">
      <c r="A48" s="133"/>
      <c r="B48" s="280" t="s">
        <v>79</v>
      </c>
      <c r="C48" s="168" t="s">
        <v>51</v>
      </c>
      <c r="D48" s="172" t="s">
        <v>244</v>
      </c>
      <c r="E48" s="173" t="s">
        <v>245</v>
      </c>
      <c r="F48" s="174" t="s">
        <v>173</v>
      </c>
      <c r="G48" s="302" t="s">
        <v>399</v>
      </c>
      <c r="H48" s="303"/>
      <c r="I48" s="296" t="s">
        <v>102</v>
      </c>
      <c r="J48" s="297"/>
      <c r="K48" s="163" t="s">
        <v>479</v>
      </c>
      <c r="L48" s="163"/>
      <c r="M48" s="165"/>
      <c r="N48" s="152" t="s">
        <v>102</v>
      </c>
      <c r="O48" s="159"/>
      <c r="P48" s="304"/>
      <c r="Q48" s="304"/>
      <c r="R48" s="305"/>
      <c r="S48" s="301"/>
      <c r="T48" s="300"/>
      <c r="U48" s="312"/>
      <c r="V48" s="306"/>
      <c r="W48" s="285"/>
      <c r="X48" s="300"/>
      <c r="Y48" s="137"/>
      <c r="Z48" s="167" t="s">
        <v>62</v>
      </c>
      <c r="AA48" s="167" t="s">
        <v>78</v>
      </c>
      <c r="AB48" s="167" t="s">
        <v>335</v>
      </c>
      <c r="AC48" s="167" t="s">
        <v>115</v>
      </c>
      <c r="AD48" s="168" t="s">
        <v>312</v>
      </c>
      <c r="AE48" s="135" t="s">
        <v>381</v>
      </c>
      <c r="AF48" s="270" t="s">
        <v>334</v>
      </c>
    </row>
    <row r="49" spans="1:32" ht="148.5" customHeight="1" thickBot="1">
      <c r="A49" s="133"/>
      <c r="B49" s="280" t="s">
        <v>266</v>
      </c>
      <c r="C49" s="168" t="s">
        <v>52</v>
      </c>
      <c r="D49" s="172" t="s">
        <v>246</v>
      </c>
      <c r="E49" s="173" t="s">
        <v>247</v>
      </c>
      <c r="F49" s="174" t="s">
        <v>173</v>
      </c>
      <c r="G49" s="281" t="s">
        <v>400</v>
      </c>
      <c r="H49" s="281"/>
      <c r="I49" s="281" t="s">
        <v>103</v>
      </c>
      <c r="J49" s="282" t="s">
        <v>401</v>
      </c>
      <c r="K49" s="154" t="s">
        <v>505</v>
      </c>
      <c r="L49" s="154"/>
      <c r="M49" s="155"/>
      <c r="N49" s="152" t="s">
        <v>103</v>
      </c>
      <c r="O49" s="156"/>
      <c r="P49" s="287"/>
      <c r="Q49" s="287"/>
      <c r="R49" s="288"/>
      <c r="S49" s="285"/>
      <c r="T49" s="289"/>
      <c r="U49" s="287"/>
      <c r="V49" s="288"/>
      <c r="W49" s="285"/>
      <c r="X49" s="289"/>
      <c r="Y49" s="134"/>
      <c r="Z49" s="167" t="s">
        <v>62</v>
      </c>
      <c r="AA49" s="167" t="s">
        <v>264</v>
      </c>
      <c r="AB49" s="167" t="s">
        <v>335</v>
      </c>
      <c r="AC49" s="167" t="s">
        <v>115</v>
      </c>
      <c r="AD49" s="168" t="s">
        <v>313</v>
      </c>
      <c r="AE49" s="135" t="s">
        <v>382</v>
      </c>
      <c r="AF49" s="270" t="s">
        <v>334</v>
      </c>
    </row>
    <row r="50" spans="1:32" ht="90" customHeight="1" thickBot="1">
      <c r="A50" s="133"/>
      <c r="B50" s="280" t="s">
        <v>79</v>
      </c>
      <c r="C50" s="168" t="s">
        <v>53</v>
      </c>
      <c r="D50" s="172" t="s">
        <v>248</v>
      </c>
      <c r="E50" s="173" t="s">
        <v>249</v>
      </c>
      <c r="F50" s="274" t="s">
        <v>186</v>
      </c>
      <c r="G50" s="281" t="s">
        <v>437</v>
      </c>
      <c r="H50" s="281"/>
      <c r="I50" s="314" t="s">
        <v>100</v>
      </c>
      <c r="J50" s="282"/>
      <c r="K50" s="277" t="s">
        <v>451</v>
      </c>
      <c r="L50" s="162" t="s">
        <v>450</v>
      </c>
      <c r="M50" s="162" t="s">
        <v>450</v>
      </c>
      <c r="N50" s="152" t="s">
        <v>100</v>
      </c>
      <c r="O50" s="156"/>
      <c r="P50" s="287"/>
      <c r="Q50" s="287"/>
      <c r="R50" s="288"/>
      <c r="S50" s="290"/>
      <c r="T50" s="289"/>
      <c r="U50" s="287"/>
      <c r="V50" s="288"/>
      <c r="W50" s="285"/>
      <c r="X50" s="289"/>
      <c r="Y50" s="136"/>
      <c r="Z50" s="167" t="s">
        <v>62</v>
      </c>
      <c r="AA50" s="167" t="s">
        <v>78</v>
      </c>
      <c r="AB50" s="167" t="s">
        <v>335</v>
      </c>
      <c r="AC50" s="167" t="s">
        <v>115</v>
      </c>
      <c r="AD50" s="168" t="s">
        <v>314</v>
      </c>
      <c r="AE50" s="135" t="s">
        <v>383</v>
      </c>
      <c r="AF50" s="270" t="s">
        <v>334</v>
      </c>
    </row>
    <row r="51" spans="1:32" ht="90" customHeight="1" thickBot="1">
      <c r="A51" s="133"/>
      <c r="B51" s="280" t="s">
        <v>79</v>
      </c>
      <c r="C51" s="168" t="s">
        <v>54</v>
      </c>
      <c r="D51" s="172" t="s">
        <v>248</v>
      </c>
      <c r="E51" s="173" t="s">
        <v>250</v>
      </c>
      <c r="F51" s="174" t="s">
        <v>251</v>
      </c>
      <c r="G51" s="281" t="s">
        <v>396</v>
      </c>
      <c r="H51" s="281"/>
      <c r="I51" s="281" t="s">
        <v>102</v>
      </c>
      <c r="J51" s="282"/>
      <c r="K51" s="154" t="s">
        <v>478</v>
      </c>
      <c r="L51" s="154"/>
      <c r="M51" s="155"/>
      <c r="N51" s="152" t="s">
        <v>102</v>
      </c>
      <c r="O51" s="156"/>
      <c r="P51" s="287"/>
      <c r="Q51" s="287"/>
      <c r="R51" s="288"/>
      <c r="S51" s="290"/>
      <c r="T51" s="289"/>
      <c r="U51" s="287"/>
      <c r="V51" s="288"/>
      <c r="W51" s="285"/>
      <c r="X51" s="289"/>
      <c r="Y51" s="136"/>
      <c r="Z51" s="167" t="s">
        <v>62</v>
      </c>
      <c r="AA51" s="167" t="s">
        <v>78</v>
      </c>
      <c r="AB51" s="167" t="s">
        <v>335</v>
      </c>
      <c r="AC51" s="167" t="s">
        <v>115</v>
      </c>
      <c r="AD51" s="168" t="s">
        <v>315</v>
      </c>
      <c r="AE51" s="135" t="s">
        <v>384</v>
      </c>
      <c r="AF51" s="270" t="s">
        <v>334</v>
      </c>
    </row>
    <row r="52" spans="1:32" ht="90" customHeight="1" thickBot="1">
      <c r="A52" s="133"/>
      <c r="B52" s="280" t="s">
        <v>79</v>
      </c>
      <c r="C52" s="168" t="s">
        <v>55</v>
      </c>
      <c r="D52" s="172" t="s">
        <v>252</v>
      </c>
      <c r="E52" s="173" t="s">
        <v>253</v>
      </c>
      <c r="F52" s="174" t="s">
        <v>173</v>
      </c>
      <c r="G52" s="296" t="s">
        <v>397</v>
      </c>
      <c r="H52" s="296"/>
      <c r="I52" s="296" t="s">
        <v>102</v>
      </c>
      <c r="J52" s="297"/>
      <c r="K52" s="157" t="s">
        <v>499</v>
      </c>
      <c r="L52" s="157"/>
      <c r="M52" s="158"/>
      <c r="N52" s="152" t="s">
        <v>106</v>
      </c>
      <c r="O52" s="159"/>
      <c r="P52" s="298"/>
      <c r="Q52" s="298"/>
      <c r="R52" s="299"/>
      <c r="S52" s="301"/>
      <c r="T52" s="300"/>
      <c r="U52" s="298"/>
      <c r="V52" s="299"/>
      <c r="W52" s="285"/>
      <c r="X52" s="300"/>
      <c r="Y52" s="137"/>
      <c r="Z52" s="167" t="s">
        <v>62</v>
      </c>
      <c r="AA52" s="167" t="s">
        <v>78</v>
      </c>
      <c r="AB52" s="167" t="s">
        <v>335</v>
      </c>
      <c r="AC52" s="167" t="s">
        <v>115</v>
      </c>
      <c r="AD52" s="168" t="s">
        <v>316</v>
      </c>
      <c r="AE52" s="135" t="s">
        <v>385</v>
      </c>
      <c r="AF52" s="270" t="s">
        <v>334</v>
      </c>
    </row>
    <row r="53" spans="1:32" ht="90" customHeight="1" thickBot="1">
      <c r="A53" s="133"/>
      <c r="B53" s="280" t="s">
        <v>79</v>
      </c>
      <c r="C53" s="168" t="s">
        <v>254</v>
      </c>
      <c r="D53" s="172" t="s">
        <v>255</v>
      </c>
      <c r="E53" s="173" t="s">
        <v>256</v>
      </c>
      <c r="F53" s="174" t="s">
        <v>179</v>
      </c>
      <c r="G53" s="281" t="s">
        <v>396</v>
      </c>
      <c r="H53" s="281"/>
      <c r="I53" s="281" t="s">
        <v>102</v>
      </c>
      <c r="J53" s="282"/>
      <c r="K53" s="151" t="s">
        <v>480</v>
      </c>
      <c r="L53" s="150"/>
      <c r="M53" s="151"/>
      <c r="N53" s="152" t="s">
        <v>102</v>
      </c>
      <c r="O53" s="153"/>
      <c r="P53" s="283"/>
      <c r="Q53" s="283"/>
      <c r="R53" s="284"/>
      <c r="S53" s="285"/>
      <c r="T53" s="286"/>
      <c r="U53" s="283"/>
      <c r="V53" s="284"/>
      <c r="W53" s="285"/>
      <c r="X53" s="286"/>
      <c r="Y53" s="134"/>
      <c r="Z53" s="167" t="s">
        <v>62</v>
      </c>
      <c r="AA53" s="167" t="s">
        <v>78</v>
      </c>
      <c r="AB53" s="167" t="s">
        <v>335</v>
      </c>
      <c r="AC53" s="167" t="s">
        <v>115</v>
      </c>
      <c r="AD53" s="168" t="s">
        <v>317</v>
      </c>
      <c r="AE53" s="135" t="s">
        <v>386</v>
      </c>
      <c r="AF53" s="270" t="s">
        <v>334</v>
      </c>
    </row>
    <row r="54" spans="1:32" ht="90" customHeight="1" thickBot="1">
      <c r="A54" s="133"/>
      <c r="B54" s="280" t="s">
        <v>79</v>
      </c>
      <c r="C54" s="168" t="s">
        <v>257</v>
      </c>
      <c r="D54" s="172" t="s">
        <v>258</v>
      </c>
      <c r="E54" s="173" t="s">
        <v>259</v>
      </c>
      <c r="F54" s="275" t="s">
        <v>438</v>
      </c>
      <c r="G54" s="281" t="s">
        <v>398</v>
      </c>
      <c r="H54" s="281"/>
      <c r="I54" s="281" t="s">
        <v>102</v>
      </c>
      <c r="J54" s="282"/>
      <c r="K54" s="151" t="s">
        <v>481</v>
      </c>
      <c r="L54" s="150"/>
      <c r="M54" s="151"/>
      <c r="N54" s="152" t="s">
        <v>93</v>
      </c>
      <c r="O54" s="153"/>
      <c r="P54" s="283"/>
      <c r="Q54" s="283"/>
      <c r="R54" s="284"/>
      <c r="S54" s="285"/>
      <c r="T54" s="286"/>
      <c r="U54" s="283"/>
      <c r="V54" s="284"/>
      <c r="W54" s="285"/>
      <c r="X54" s="286"/>
      <c r="Y54" s="134"/>
      <c r="Z54" s="167" t="s">
        <v>62</v>
      </c>
      <c r="AA54" s="167" t="s">
        <v>78</v>
      </c>
      <c r="AB54" s="167" t="s">
        <v>335</v>
      </c>
      <c r="AC54" s="167" t="s">
        <v>115</v>
      </c>
      <c r="AD54" s="168" t="s">
        <v>318</v>
      </c>
      <c r="AE54" s="135" t="s">
        <v>387</v>
      </c>
      <c r="AF54" s="270" t="s">
        <v>334</v>
      </c>
    </row>
    <row r="55" spans="1:32" ht="135.75" thickBot="1">
      <c r="A55" s="133"/>
      <c r="B55" s="280" t="s">
        <v>79</v>
      </c>
      <c r="C55" s="168" t="s">
        <v>260</v>
      </c>
      <c r="D55" s="172" t="s">
        <v>261</v>
      </c>
      <c r="E55" s="173" t="s">
        <v>439</v>
      </c>
      <c r="F55" s="174" t="s">
        <v>173</v>
      </c>
      <c r="G55" s="281" t="s">
        <v>442</v>
      </c>
      <c r="H55" s="281"/>
      <c r="I55" s="281" t="s">
        <v>102</v>
      </c>
      <c r="J55" s="282"/>
      <c r="K55" s="154" t="s">
        <v>487</v>
      </c>
      <c r="L55" s="154"/>
      <c r="M55" s="155"/>
      <c r="N55" s="152" t="s">
        <v>102</v>
      </c>
      <c r="O55" s="156"/>
      <c r="P55" s="287"/>
      <c r="Q55" s="287"/>
      <c r="R55" s="288"/>
      <c r="S55" s="290"/>
      <c r="T55" s="289"/>
      <c r="U55" s="287"/>
      <c r="V55" s="288"/>
      <c r="W55" s="285"/>
      <c r="X55" s="289"/>
      <c r="Y55" s="136"/>
      <c r="Z55" s="167" t="s">
        <v>62</v>
      </c>
      <c r="AA55" s="167" t="s">
        <v>78</v>
      </c>
      <c r="AB55" s="167" t="s">
        <v>335</v>
      </c>
      <c r="AC55" s="167" t="s">
        <v>115</v>
      </c>
      <c r="AD55" s="168" t="s">
        <v>319</v>
      </c>
      <c r="AE55" s="135" t="s">
        <v>388</v>
      </c>
      <c r="AF55" s="270" t="s">
        <v>334</v>
      </c>
    </row>
    <row r="72" spans="1:2">
      <c r="A72" s="1" t="s">
        <v>92</v>
      </c>
      <c r="B72" s="1" t="s">
        <v>92</v>
      </c>
    </row>
    <row r="73" spans="1:2">
      <c r="A73" s="1" t="s">
        <v>93</v>
      </c>
      <c r="B73" s="1" t="s">
        <v>93</v>
      </c>
    </row>
    <row r="74" spans="1:2">
      <c r="A74" s="1" t="s">
        <v>94</v>
      </c>
      <c r="B74" s="1" t="s">
        <v>94</v>
      </c>
    </row>
    <row r="75" spans="1:2">
      <c r="A75" s="1" t="s">
        <v>95</v>
      </c>
      <c r="B75" s="1" t="s">
        <v>95</v>
      </c>
    </row>
    <row r="76" spans="1:2">
      <c r="A76" s="1" t="s">
        <v>96</v>
      </c>
      <c r="B76" s="1" t="s">
        <v>96</v>
      </c>
    </row>
    <row r="77" spans="1:2">
      <c r="A77" s="1" t="s">
        <v>97</v>
      </c>
      <c r="B77" s="1" t="s">
        <v>97</v>
      </c>
    </row>
    <row r="78" spans="1:2">
      <c r="A78" s="1" t="s">
        <v>98</v>
      </c>
      <c r="B78" s="1" t="s">
        <v>98</v>
      </c>
    </row>
    <row r="79" spans="1:2">
      <c r="A79" s="1" t="s">
        <v>99</v>
      </c>
      <c r="B79" s="1" t="s">
        <v>99</v>
      </c>
    </row>
    <row r="80" spans="1:2">
      <c r="A80" s="1" t="s">
        <v>100</v>
      </c>
      <c r="B80" s="1" t="s">
        <v>100</v>
      </c>
    </row>
    <row r="81" spans="1:2">
      <c r="A81" s="1" t="s">
        <v>101</v>
      </c>
      <c r="B81" s="1" t="s">
        <v>101</v>
      </c>
    </row>
    <row r="82" spans="1:2">
      <c r="A82" s="2"/>
      <c r="B82" s="2"/>
    </row>
    <row r="83" spans="1:2">
      <c r="A83" s="2"/>
      <c r="B83" s="2"/>
    </row>
    <row r="84" spans="1:2">
      <c r="A84" s="2"/>
      <c r="B84" s="2"/>
    </row>
    <row r="85" spans="1:2">
      <c r="A85" s="3"/>
      <c r="B85" s="3"/>
    </row>
    <row r="86" spans="1:2">
      <c r="A86" s="3"/>
      <c r="B86" s="3"/>
    </row>
    <row r="87" spans="1:2">
      <c r="A87" s="2"/>
      <c r="B87" s="2"/>
    </row>
    <row r="88" spans="1:2">
      <c r="A88" s="2"/>
      <c r="B88" s="2"/>
    </row>
    <row r="89" spans="1:2">
      <c r="A89" s="2"/>
      <c r="B89" s="2"/>
    </row>
    <row r="90" spans="1:2">
      <c r="A90" s="5" t="s">
        <v>93</v>
      </c>
      <c r="B90" s="5" t="s">
        <v>93</v>
      </c>
    </row>
    <row r="91" spans="1:2">
      <c r="A91" s="5" t="s">
        <v>102</v>
      </c>
      <c r="B91" s="5" t="s">
        <v>102</v>
      </c>
    </row>
    <row r="92" spans="1:2">
      <c r="A92" s="5" t="s">
        <v>103</v>
      </c>
      <c r="B92" s="5" t="s">
        <v>103</v>
      </c>
    </row>
    <row r="93" spans="1:2">
      <c r="A93" s="5" t="s">
        <v>97</v>
      </c>
      <c r="B93" s="5" t="s">
        <v>97</v>
      </c>
    </row>
    <row r="94" spans="1:2">
      <c r="A94" s="5" t="s">
        <v>104</v>
      </c>
      <c r="B94" s="5" t="s">
        <v>104</v>
      </c>
    </row>
    <row r="95" spans="1:2">
      <c r="A95" s="6" t="s">
        <v>101</v>
      </c>
      <c r="B95" s="6" t="s">
        <v>101</v>
      </c>
    </row>
    <row r="96" spans="1:2">
      <c r="A96" s="5" t="s">
        <v>106</v>
      </c>
      <c r="B96" s="5" t="s">
        <v>106</v>
      </c>
    </row>
    <row r="97" spans="1:2">
      <c r="A97" s="5" t="s">
        <v>105</v>
      </c>
      <c r="B97" s="5" t="s">
        <v>105</v>
      </c>
    </row>
    <row r="98" spans="1:2">
      <c r="A98" s="4" t="s">
        <v>100</v>
      </c>
      <c r="B98" s="4" t="s">
        <v>100</v>
      </c>
    </row>
  </sheetData>
  <sheetProtection selectLockedCells="1" autoFilter="0" pivotTables="0"/>
  <autoFilter ref="A2:AF55"/>
  <mergeCells count="4">
    <mergeCell ref="G1:J1"/>
    <mergeCell ref="K1:O1"/>
    <mergeCell ref="P1:T1"/>
    <mergeCell ref="U1:X1"/>
  </mergeCells>
  <conditionalFormatting sqref="I39 I42 I44 I46:I47 I49 S49:S55 I3:I4 S3:S37 I7:I15 I17:I37 I51:I53 I55 N3:N55">
    <cfRule type="containsText" dxfId="4307" priority="1048" operator="containsText" text="Deferred">
      <formula>NOT(ISERROR(SEARCH("Deferred",I3)))</formula>
    </cfRule>
    <cfRule type="containsText" dxfId="4306" priority="1050" operator="containsText" text="Update Not Provided">
      <formula>NOT(ISERROR(SEARCH("Update Not Provided",I3)))</formula>
    </cfRule>
    <cfRule type="containsText" dxfId="4305" priority="1051" operator="containsText" text="Not Yet Due">
      <formula>NOT(ISERROR(SEARCH("Not Yet Due",I3)))</formula>
    </cfRule>
    <cfRule type="containsText" dxfId="4304" priority="1052" operator="containsText" text="Deleted">
      <formula>NOT(ISERROR(SEARCH("Deleted",I3)))</formula>
    </cfRule>
    <cfRule type="containsText" dxfId="4303" priority="1053" operator="containsText" text="Completed Behind Schedule">
      <formula>NOT(ISERROR(SEARCH("Completed Behind Schedule",I3)))</formula>
    </cfRule>
    <cfRule type="containsText" dxfId="4302" priority="1054" operator="containsText" text="Off Target">
      <formula>NOT(ISERROR(SEARCH("Off Target",I3)))</formula>
    </cfRule>
    <cfRule type="containsText" dxfId="4301" priority="1055" operator="containsText" text="In Danger of Falling Behind Target">
      <formula>NOT(ISERROR(SEARCH("In Danger of Falling Behind Target",I3)))</formula>
    </cfRule>
    <cfRule type="containsText" dxfId="4300" priority="1056" operator="containsText" text="Fully Achieved">
      <formula>NOT(ISERROR(SEARCH("Fully Achieved",I3)))</formula>
    </cfRule>
    <cfRule type="containsText" dxfId="4299" priority="1057" operator="containsText" text="On track to be achieved">
      <formula>NOT(ISERROR(SEARCH("On track to be achieved",I3)))</formula>
    </cfRule>
  </conditionalFormatting>
  <conditionalFormatting sqref="W3">
    <cfRule type="containsText" dxfId="4298" priority="993" operator="containsText" text="Deleted">
      <formula>NOT(ISERROR(SEARCH("Deleted",W3)))</formula>
    </cfRule>
    <cfRule type="containsText" dxfId="4297" priority="994" operator="containsText" text="Deferred">
      <formula>NOT(ISERROR(SEARCH("Deferred",W3)))</formula>
    </cfRule>
    <cfRule type="containsText" dxfId="4296" priority="995" operator="containsText" text="Completion date within reasonable tolerance">
      <formula>NOT(ISERROR(SEARCH("Completion date within reasonable tolerance",W3)))</formula>
    </cfRule>
    <cfRule type="containsText" dxfId="4295" priority="996" operator="containsText" text="completed significantly after target deadline">
      <formula>NOT(ISERROR(SEARCH("completed significantly after target deadline",W3)))</formula>
    </cfRule>
    <cfRule type="containsText" dxfId="4294" priority="997" operator="containsText" text="Off target">
      <formula>NOT(ISERROR(SEARCH("Off target",W3)))</formula>
    </cfRule>
    <cfRule type="containsText" dxfId="4293" priority="998" operator="containsText" text="Target partially met">
      <formula>NOT(ISERROR(SEARCH("Target partially met",W3)))</formula>
    </cfRule>
    <cfRule type="containsText" dxfId="4292" priority="999" operator="containsText" text="Numerical outturn within 10% tolerance">
      <formula>NOT(ISERROR(SEARCH("Numerical outturn within 10% tolerance",W3)))</formula>
    </cfRule>
    <cfRule type="containsText" dxfId="4291" priority="1000" operator="containsText" text="Numerical outturn within 5% Tolerance">
      <formula>NOT(ISERROR(SEARCH("Numerical outturn within 5% Tolerance",W3)))</formula>
    </cfRule>
    <cfRule type="containsText" dxfId="4290" priority="1001" operator="containsText" text="Fully Achieved">
      <formula>NOT(ISERROR(SEARCH("Fully Achieved",W3)))</formula>
    </cfRule>
    <cfRule type="containsText" dxfId="4289" priority="1002" operator="containsText" text="Update Not Provided">
      <formula>NOT(ISERROR(SEARCH("Update Not Provided",W3)))</formula>
    </cfRule>
    <cfRule type="containsText" dxfId="4288" priority="1021" operator="containsText" text="Deferred">
      <formula>NOT(ISERROR(SEARCH("Deferred",W3)))</formula>
    </cfRule>
    <cfRule type="containsText" dxfId="4287" priority="1022" operator="containsText" text="Update Not Provided">
      <formula>NOT(ISERROR(SEARCH("Update Not Provided",W3)))</formula>
    </cfRule>
    <cfRule type="containsText" dxfId="4286" priority="1023" operator="containsText" text="Not Yet Due">
      <formula>NOT(ISERROR(SEARCH("Not Yet Due",W3)))</formula>
    </cfRule>
    <cfRule type="containsText" dxfId="4285" priority="1024" operator="containsText" text="Deleted">
      <formula>NOT(ISERROR(SEARCH("Deleted",W3)))</formula>
    </cfRule>
    <cfRule type="containsText" dxfId="4284" priority="1025" operator="containsText" text="Completed Behind Schedule">
      <formula>NOT(ISERROR(SEARCH("Completed Behind Schedule",W3)))</formula>
    </cfRule>
    <cfRule type="containsText" dxfId="4283" priority="1026" operator="containsText" text="Off Target">
      <formula>NOT(ISERROR(SEARCH("Off Target",W3)))</formula>
    </cfRule>
    <cfRule type="containsText" dxfId="4282" priority="1027" operator="containsText" text="In Danger of Falling Behind Target">
      <formula>NOT(ISERROR(SEARCH("In Danger of Falling Behind Target",W3)))</formula>
    </cfRule>
    <cfRule type="containsText" dxfId="4281" priority="1028" operator="containsText" text="Fully Achieved">
      <formula>NOT(ISERROR(SEARCH("Fully Achieved",W3)))</formula>
    </cfRule>
    <cfRule type="containsText" dxfId="4280" priority="1029" operator="containsText" text="On track to be achieved">
      <formula>NOT(ISERROR(SEARCH("On track to be achieved",W3)))</formula>
    </cfRule>
  </conditionalFormatting>
  <conditionalFormatting sqref="S39 S42 S46:S47 S44">
    <cfRule type="containsText" dxfId="4279" priority="1003" operator="containsText" text="Deferred">
      <formula>NOT(ISERROR(SEARCH("Deferred",S39)))</formula>
    </cfRule>
    <cfRule type="containsText" dxfId="4278" priority="1004" operator="containsText" text="Update Not Provided">
      <formula>NOT(ISERROR(SEARCH("Update Not Provided",S39)))</formula>
    </cfRule>
    <cfRule type="containsText" dxfId="4277" priority="1005" operator="containsText" text="Not Yet Due">
      <formula>NOT(ISERROR(SEARCH("Not Yet Due",S39)))</formula>
    </cfRule>
    <cfRule type="containsText" dxfId="4276" priority="1006" operator="containsText" text="Deleted">
      <formula>NOT(ISERROR(SEARCH("Deleted",S39)))</formula>
    </cfRule>
    <cfRule type="containsText" dxfId="4275" priority="1007" operator="containsText" text="Completed Behind Schedule">
      <formula>NOT(ISERROR(SEARCH("Completed Behind Schedule",S39)))</formula>
    </cfRule>
    <cfRule type="containsText" dxfId="4274" priority="1008" operator="containsText" text="Off Target">
      <formula>NOT(ISERROR(SEARCH("Off Target",S39)))</formula>
    </cfRule>
    <cfRule type="containsText" dxfId="4273" priority="1009" operator="containsText" text="In Danger of Falling Behind Target">
      <formula>NOT(ISERROR(SEARCH("In Danger of Falling Behind Target",S39)))</formula>
    </cfRule>
    <cfRule type="containsText" dxfId="4272" priority="1010" operator="containsText" text="Fully Achieved">
      <formula>NOT(ISERROR(SEARCH("Fully Achieved",S39)))</formula>
    </cfRule>
    <cfRule type="containsText" dxfId="4271" priority="1011" operator="containsText" text="On track to be achieved">
      <formula>NOT(ISERROR(SEARCH("On track to be achieved",S39)))</formula>
    </cfRule>
  </conditionalFormatting>
  <conditionalFormatting sqref="I38">
    <cfRule type="containsText" dxfId="4270" priority="984" operator="containsText" text="Deferred">
      <formula>NOT(ISERROR(SEARCH("Deferred",I38)))</formula>
    </cfRule>
    <cfRule type="containsText" dxfId="4269" priority="985" operator="containsText" text="Update Not Provided">
      <formula>NOT(ISERROR(SEARCH("Update Not Provided",I38)))</formula>
    </cfRule>
    <cfRule type="containsText" dxfId="4268" priority="986" operator="containsText" text="Not Yet Due">
      <formula>NOT(ISERROR(SEARCH("Not Yet Due",I38)))</formula>
    </cfRule>
    <cfRule type="containsText" dxfId="4267" priority="987" operator="containsText" text="Deleted">
      <formula>NOT(ISERROR(SEARCH("Deleted",I38)))</formula>
    </cfRule>
    <cfRule type="containsText" dxfId="4266" priority="988" operator="containsText" text="Completed Behind Schedule">
      <formula>NOT(ISERROR(SEARCH("Completed Behind Schedule",I38)))</formula>
    </cfRule>
    <cfRule type="containsText" dxfId="4265" priority="989" operator="containsText" text="Off Target">
      <formula>NOT(ISERROR(SEARCH("Off Target",I38)))</formula>
    </cfRule>
    <cfRule type="containsText" dxfId="4264" priority="990" operator="containsText" text="In Danger of Falling Behind Target">
      <formula>NOT(ISERROR(SEARCH("In Danger of Falling Behind Target",I38)))</formula>
    </cfRule>
    <cfRule type="containsText" dxfId="4263" priority="991" operator="containsText" text="Fully Achieved">
      <formula>NOT(ISERROR(SEARCH("Fully Achieved",I38)))</formula>
    </cfRule>
    <cfRule type="containsText" dxfId="4262" priority="992" operator="containsText" text="On track to be achieved">
      <formula>NOT(ISERROR(SEARCH("On track to be achieved",I38)))</formula>
    </cfRule>
  </conditionalFormatting>
  <conditionalFormatting sqref="S38">
    <cfRule type="containsText" dxfId="4261" priority="957" operator="containsText" text="Deferred">
      <formula>NOT(ISERROR(SEARCH("Deferred",S38)))</formula>
    </cfRule>
    <cfRule type="containsText" dxfId="4260" priority="958" operator="containsText" text="Update Not Provided">
      <formula>NOT(ISERROR(SEARCH("Update Not Provided",S38)))</formula>
    </cfRule>
    <cfRule type="containsText" dxfId="4259" priority="959" operator="containsText" text="Not Yet Due">
      <formula>NOT(ISERROR(SEARCH("Not Yet Due",S38)))</formula>
    </cfRule>
    <cfRule type="containsText" dxfId="4258" priority="960" operator="containsText" text="Deleted">
      <formula>NOT(ISERROR(SEARCH("Deleted",S38)))</formula>
    </cfRule>
    <cfRule type="containsText" dxfId="4257" priority="961" operator="containsText" text="Completed Behind Schedule">
      <formula>NOT(ISERROR(SEARCH("Completed Behind Schedule",S38)))</formula>
    </cfRule>
    <cfRule type="containsText" dxfId="4256" priority="962" operator="containsText" text="Off Target">
      <formula>NOT(ISERROR(SEARCH("Off Target",S38)))</formula>
    </cfRule>
    <cfRule type="containsText" dxfId="4255" priority="963" operator="containsText" text="In Danger of Falling Behind Target">
      <formula>NOT(ISERROR(SEARCH("In Danger of Falling Behind Target",S38)))</formula>
    </cfRule>
    <cfRule type="containsText" dxfId="4254" priority="964" operator="containsText" text="Fully Achieved">
      <formula>NOT(ISERROR(SEARCH("Fully Achieved",S38)))</formula>
    </cfRule>
    <cfRule type="containsText" dxfId="4253" priority="965" operator="containsText" text="On track to be achieved">
      <formula>NOT(ISERROR(SEARCH("On track to be achieved",S38)))</formula>
    </cfRule>
  </conditionalFormatting>
  <conditionalFormatting sqref="I40">
    <cfRule type="containsText" dxfId="4252" priority="938" operator="containsText" text="Deferred">
      <formula>NOT(ISERROR(SEARCH("Deferred",I40)))</formula>
    </cfRule>
    <cfRule type="containsText" dxfId="4251" priority="939" operator="containsText" text="Update Not Provided">
      <formula>NOT(ISERROR(SEARCH("Update Not Provided",I40)))</formula>
    </cfRule>
    <cfRule type="containsText" dxfId="4250" priority="940" operator="containsText" text="Not Yet Due">
      <formula>NOT(ISERROR(SEARCH("Not Yet Due",I40)))</formula>
    </cfRule>
    <cfRule type="containsText" dxfId="4249" priority="941" operator="containsText" text="Deleted">
      <formula>NOT(ISERROR(SEARCH("Deleted",I40)))</formula>
    </cfRule>
    <cfRule type="containsText" dxfId="4248" priority="942" operator="containsText" text="Completed Behind Schedule">
      <formula>NOT(ISERROR(SEARCH("Completed Behind Schedule",I40)))</formula>
    </cfRule>
    <cfRule type="containsText" dxfId="4247" priority="943" operator="containsText" text="Off Target">
      <formula>NOT(ISERROR(SEARCH("Off Target",I40)))</formula>
    </cfRule>
    <cfRule type="containsText" dxfId="4246" priority="944" operator="containsText" text="In Danger of Falling Behind Target">
      <formula>NOT(ISERROR(SEARCH("In Danger of Falling Behind Target",I40)))</formula>
    </cfRule>
    <cfRule type="containsText" dxfId="4245" priority="945" operator="containsText" text="Fully Achieved">
      <formula>NOT(ISERROR(SEARCH("Fully Achieved",I40)))</formula>
    </cfRule>
    <cfRule type="containsText" dxfId="4244" priority="946" operator="containsText" text="On track to be achieved">
      <formula>NOT(ISERROR(SEARCH("On track to be achieved",I40)))</formula>
    </cfRule>
  </conditionalFormatting>
  <conditionalFormatting sqref="S40">
    <cfRule type="containsText" dxfId="4243" priority="911" operator="containsText" text="Deferred">
      <formula>NOT(ISERROR(SEARCH("Deferred",S40)))</formula>
    </cfRule>
    <cfRule type="containsText" dxfId="4242" priority="912" operator="containsText" text="Update Not Provided">
      <formula>NOT(ISERROR(SEARCH("Update Not Provided",S40)))</formula>
    </cfRule>
    <cfRule type="containsText" dxfId="4241" priority="913" operator="containsText" text="Not Yet Due">
      <formula>NOT(ISERROR(SEARCH("Not Yet Due",S40)))</formula>
    </cfRule>
    <cfRule type="containsText" dxfId="4240" priority="914" operator="containsText" text="Deleted">
      <formula>NOT(ISERROR(SEARCH("Deleted",S40)))</formula>
    </cfRule>
    <cfRule type="containsText" dxfId="4239" priority="915" operator="containsText" text="Completed Behind Schedule">
      <formula>NOT(ISERROR(SEARCH("Completed Behind Schedule",S40)))</formula>
    </cfRule>
    <cfRule type="containsText" dxfId="4238" priority="916" operator="containsText" text="Off Target">
      <formula>NOT(ISERROR(SEARCH("Off Target",S40)))</formula>
    </cfRule>
    <cfRule type="containsText" dxfId="4237" priority="917" operator="containsText" text="In Danger of Falling Behind Target">
      <formula>NOT(ISERROR(SEARCH("In Danger of Falling Behind Target",S40)))</formula>
    </cfRule>
    <cfRule type="containsText" dxfId="4236" priority="918" operator="containsText" text="Fully Achieved">
      <formula>NOT(ISERROR(SEARCH("Fully Achieved",S40)))</formula>
    </cfRule>
    <cfRule type="containsText" dxfId="4235" priority="919" operator="containsText" text="On track to be achieved">
      <formula>NOT(ISERROR(SEARCH("On track to be achieved",S40)))</formula>
    </cfRule>
  </conditionalFormatting>
  <conditionalFormatting sqref="I41">
    <cfRule type="containsText" dxfId="4234" priority="892" operator="containsText" text="Deferred">
      <formula>NOT(ISERROR(SEARCH("Deferred",I41)))</formula>
    </cfRule>
    <cfRule type="containsText" dxfId="4233" priority="893" operator="containsText" text="Update Not Provided">
      <formula>NOT(ISERROR(SEARCH("Update Not Provided",I41)))</formula>
    </cfRule>
    <cfRule type="containsText" dxfId="4232" priority="894" operator="containsText" text="Not Yet Due">
      <formula>NOT(ISERROR(SEARCH("Not Yet Due",I41)))</formula>
    </cfRule>
    <cfRule type="containsText" dxfId="4231" priority="895" operator="containsText" text="Deleted">
      <formula>NOT(ISERROR(SEARCH("Deleted",I41)))</formula>
    </cfRule>
    <cfRule type="containsText" dxfId="4230" priority="896" operator="containsText" text="Completed Behind Schedule">
      <formula>NOT(ISERROR(SEARCH("Completed Behind Schedule",I41)))</formula>
    </cfRule>
    <cfRule type="containsText" dxfId="4229" priority="897" operator="containsText" text="Off Target">
      <formula>NOT(ISERROR(SEARCH("Off Target",I41)))</formula>
    </cfRule>
    <cfRule type="containsText" dxfId="4228" priority="898" operator="containsText" text="In Danger of Falling Behind Target">
      <formula>NOT(ISERROR(SEARCH("In Danger of Falling Behind Target",I41)))</formula>
    </cfRule>
    <cfRule type="containsText" dxfId="4227" priority="899" operator="containsText" text="Fully Achieved">
      <formula>NOT(ISERROR(SEARCH("Fully Achieved",I41)))</formula>
    </cfRule>
    <cfRule type="containsText" dxfId="4226" priority="900" operator="containsText" text="On track to be achieved">
      <formula>NOT(ISERROR(SEARCH("On track to be achieved",I41)))</formula>
    </cfRule>
  </conditionalFormatting>
  <conditionalFormatting sqref="S41">
    <cfRule type="containsText" dxfId="4225" priority="865" operator="containsText" text="Deferred">
      <formula>NOT(ISERROR(SEARCH("Deferred",S41)))</formula>
    </cfRule>
    <cfRule type="containsText" dxfId="4224" priority="866" operator="containsText" text="Update Not Provided">
      <formula>NOT(ISERROR(SEARCH("Update Not Provided",S41)))</formula>
    </cfRule>
    <cfRule type="containsText" dxfId="4223" priority="867" operator="containsText" text="Not Yet Due">
      <formula>NOT(ISERROR(SEARCH("Not Yet Due",S41)))</formula>
    </cfRule>
    <cfRule type="containsText" dxfId="4222" priority="868" operator="containsText" text="Deleted">
      <formula>NOT(ISERROR(SEARCH("Deleted",S41)))</formula>
    </cfRule>
    <cfRule type="containsText" dxfId="4221" priority="869" operator="containsText" text="Completed Behind Schedule">
      <formula>NOT(ISERROR(SEARCH("Completed Behind Schedule",S41)))</formula>
    </cfRule>
    <cfRule type="containsText" dxfId="4220" priority="870" operator="containsText" text="Off Target">
      <formula>NOT(ISERROR(SEARCH("Off Target",S41)))</formula>
    </cfRule>
    <cfRule type="containsText" dxfId="4219" priority="871" operator="containsText" text="In Danger of Falling Behind Target">
      <formula>NOT(ISERROR(SEARCH("In Danger of Falling Behind Target",S41)))</formula>
    </cfRule>
    <cfRule type="containsText" dxfId="4218" priority="872" operator="containsText" text="Fully Achieved">
      <formula>NOT(ISERROR(SEARCH("Fully Achieved",S41)))</formula>
    </cfRule>
    <cfRule type="containsText" dxfId="4217" priority="873" operator="containsText" text="On track to be achieved">
      <formula>NOT(ISERROR(SEARCH("On track to be achieved",S41)))</formula>
    </cfRule>
  </conditionalFormatting>
  <conditionalFormatting sqref="I43">
    <cfRule type="containsText" dxfId="4216" priority="846" operator="containsText" text="Deferred">
      <formula>NOT(ISERROR(SEARCH("Deferred",I43)))</formula>
    </cfRule>
    <cfRule type="containsText" dxfId="4215" priority="847" operator="containsText" text="Update Not Provided">
      <formula>NOT(ISERROR(SEARCH("Update Not Provided",I43)))</formula>
    </cfRule>
    <cfRule type="containsText" dxfId="4214" priority="848" operator="containsText" text="Not Yet Due">
      <formula>NOT(ISERROR(SEARCH("Not Yet Due",I43)))</formula>
    </cfRule>
    <cfRule type="containsText" dxfId="4213" priority="849" operator="containsText" text="Deleted">
      <formula>NOT(ISERROR(SEARCH("Deleted",I43)))</formula>
    </cfRule>
    <cfRule type="containsText" dxfId="4212" priority="850" operator="containsText" text="Completed Behind Schedule">
      <formula>NOT(ISERROR(SEARCH("Completed Behind Schedule",I43)))</formula>
    </cfRule>
    <cfRule type="containsText" dxfId="4211" priority="851" operator="containsText" text="Off Target">
      <formula>NOT(ISERROR(SEARCH("Off Target",I43)))</formula>
    </cfRule>
    <cfRule type="containsText" dxfId="4210" priority="852" operator="containsText" text="In Danger of Falling Behind Target">
      <formula>NOT(ISERROR(SEARCH("In Danger of Falling Behind Target",I43)))</formula>
    </cfRule>
    <cfRule type="containsText" dxfId="4209" priority="853" operator="containsText" text="Fully Achieved">
      <formula>NOT(ISERROR(SEARCH("Fully Achieved",I43)))</formula>
    </cfRule>
    <cfRule type="containsText" dxfId="4208" priority="854" operator="containsText" text="On track to be achieved">
      <formula>NOT(ISERROR(SEARCH("On track to be achieved",I43)))</formula>
    </cfRule>
  </conditionalFormatting>
  <conditionalFormatting sqref="S43">
    <cfRule type="containsText" dxfId="4207" priority="819" operator="containsText" text="Deferred">
      <formula>NOT(ISERROR(SEARCH("Deferred",S43)))</formula>
    </cfRule>
    <cfRule type="containsText" dxfId="4206" priority="820" operator="containsText" text="Update Not Provided">
      <formula>NOT(ISERROR(SEARCH("Update Not Provided",S43)))</formula>
    </cfRule>
    <cfRule type="containsText" dxfId="4205" priority="821" operator="containsText" text="Not Yet Due">
      <formula>NOT(ISERROR(SEARCH("Not Yet Due",S43)))</formula>
    </cfRule>
    <cfRule type="containsText" dxfId="4204" priority="822" operator="containsText" text="Deleted">
      <formula>NOT(ISERROR(SEARCH("Deleted",S43)))</formula>
    </cfRule>
    <cfRule type="containsText" dxfId="4203" priority="823" operator="containsText" text="Completed Behind Schedule">
      <formula>NOT(ISERROR(SEARCH("Completed Behind Schedule",S43)))</formula>
    </cfRule>
    <cfRule type="containsText" dxfId="4202" priority="824" operator="containsText" text="Off Target">
      <formula>NOT(ISERROR(SEARCH("Off Target",S43)))</formula>
    </cfRule>
    <cfRule type="containsText" dxfId="4201" priority="825" operator="containsText" text="In Danger of Falling Behind Target">
      <formula>NOT(ISERROR(SEARCH("In Danger of Falling Behind Target",S43)))</formula>
    </cfRule>
    <cfRule type="containsText" dxfId="4200" priority="826" operator="containsText" text="Fully Achieved">
      <formula>NOT(ISERROR(SEARCH("Fully Achieved",S43)))</formula>
    </cfRule>
    <cfRule type="containsText" dxfId="4199" priority="827" operator="containsText" text="On track to be achieved">
      <formula>NOT(ISERROR(SEARCH("On track to be achieved",S43)))</formula>
    </cfRule>
  </conditionalFormatting>
  <conditionalFormatting sqref="I48">
    <cfRule type="containsText" dxfId="4198" priority="800" operator="containsText" text="Deferred">
      <formula>NOT(ISERROR(SEARCH("Deferred",I48)))</formula>
    </cfRule>
    <cfRule type="containsText" dxfId="4197" priority="801" operator="containsText" text="Update Not Provided">
      <formula>NOT(ISERROR(SEARCH("Update Not Provided",I48)))</formula>
    </cfRule>
    <cfRule type="containsText" dxfId="4196" priority="802" operator="containsText" text="Not Yet Due">
      <formula>NOT(ISERROR(SEARCH("Not Yet Due",I48)))</formula>
    </cfRule>
    <cfRule type="containsText" dxfId="4195" priority="803" operator="containsText" text="Deleted">
      <formula>NOT(ISERROR(SEARCH("Deleted",I48)))</formula>
    </cfRule>
    <cfRule type="containsText" dxfId="4194" priority="804" operator="containsText" text="Completed Behind Schedule">
      <formula>NOT(ISERROR(SEARCH("Completed Behind Schedule",I48)))</formula>
    </cfRule>
    <cfRule type="containsText" dxfId="4193" priority="805" operator="containsText" text="Off Target">
      <formula>NOT(ISERROR(SEARCH("Off Target",I48)))</formula>
    </cfRule>
    <cfRule type="containsText" dxfId="4192" priority="806" operator="containsText" text="In Danger of Falling Behind Target">
      <formula>NOT(ISERROR(SEARCH("In Danger of Falling Behind Target",I48)))</formula>
    </cfRule>
    <cfRule type="containsText" dxfId="4191" priority="807" operator="containsText" text="Fully Achieved">
      <formula>NOT(ISERROR(SEARCH("Fully Achieved",I48)))</formula>
    </cfRule>
    <cfRule type="containsText" dxfId="4190" priority="808" operator="containsText" text="On track to be achieved">
      <formula>NOT(ISERROR(SEARCH("On track to be achieved",I48)))</formula>
    </cfRule>
  </conditionalFormatting>
  <conditionalFormatting sqref="S48">
    <cfRule type="containsText" dxfId="4189" priority="773" operator="containsText" text="Deferred">
      <formula>NOT(ISERROR(SEARCH("Deferred",S48)))</formula>
    </cfRule>
    <cfRule type="containsText" dxfId="4188" priority="774" operator="containsText" text="Update Not Provided">
      <formula>NOT(ISERROR(SEARCH("Update Not Provided",S48)))</formula>
    </cfRule>
    <cfRule type="containsText" dxfId="4187" priority="775" operator="containsText" text="Not Yet Due">
      <formula>NOT(ISERROR(SEARCH("Not Yet Due",S48)))</formula>
    </cfRule>
    <cfRule type="containsText" dxfId="4186" priority="776" operator="containsText" text="Deleted">
      <formula>NOT(ISERROR(SEARCH("Deleted",S48)))</formula>
    </cfRule>
    <cfRule type="containsText" dxfId="4185" priority="777" operator="containsText" text="Completed Behind Schedule">
      <formula>NOT(ISERROR(SEARCH("Completed Behind Schedule",S48)))</formula>
    </cfRule>
    <cfRule type="containsText" dxfId="4184" priority="778" operator="containsText" text="Off Target">
      <formula>NOT(ISERROR(SEARCH("Off Target",S48)))</formula>
    </cfRule>
    <cfRule type="containsText" dxfId="4183" priority="779" operator="containsText" text="In Danger of Falling Behind Target">
      <formula>NOT(ISERROR(SEARCH("In Danger of Falling Behind Target",S48)))</formula>
    </cfRule>
    <cfRule type="containsText" dxfId="4182" priority="780" operator="containsText" text="Fully Achieved">
      <formula>NOT(ISERROR(SEARCH("Fully Achieved",S48)))</formula>
    </cfRule>
    <cfRule type="containsText" dxfId="4181" priority="781" operator="containsText" text="On track to be achieved">
      <formula>NOT(ISERROR(SEARCH("On track to be achieved",S48)))</formula>
    </cfRule>
  </conditionalFormatting>
  <conditionalFormatting sqref="I45">
    <cfRule type="containsText" dxfId="4180" priority="754" operator="containsText" text="Deferred">
      <formula>NOT(ISERROR(SEARCH("Deferred",I45)))</formula>
    </cfRule>
    <cfRule type="containsText" dxfId="4179" priority="755" operator="containsText" text="Update Not Provided">
      <formula>NOT(ISERROR(SEARCH("Update Not Provided",I45)))</formula>
    </cfRule>
    <cfRule type="containsText" dxfId="4178" priority="756" operator="containsText" text="Not Yet Due">
      <formula>NOT(ISERROR(SEARCH("Not Yet Due",I45)))</formula>
    </cfRule>
    <cfRule type="containsText" dxfId="4177" priority="757" operator="containsText" text="Deleted">
      <formula>NOT(ISERROR(SEARCH("Deleted",I45)))</formula>
    </cfRule>
    <cfRule type="containsText" dxfId="4176" priority="758" operator="containsText" text="Completed Behind Schedule">
      <formula>NOT(ISERROR(SEARCH("Completed Behind Schedule",I45)))</formula>
    </cfRule>
    <cfRule type="containsText" dxfId="4175" priority="759" operator="containsText" text="Off Target">
      <formula>NOT(ISERROR(SEARCH("Off Target",I45)))</formula>
    </cfRule>
    <cfRule type="containsText" dxfId="4174" priority="760" operator="containsText" text="In Danger of Falling Behind Target">
      <formula>NOT(ISERROR(SEARCH("In Danger of Falling Behind Target",I45)))</formula>
    </cfRule>
    <cfRule type="containsText" dxfId="4173" priority="761" operator="containsText" text="Fully Achieved">
      <formula>NOT(ISERROR(SEARCH("Fully Achieved",I45)))</formula>
    </cfRule>
    <cfRule type="containsText" dxfId="4172" priority="762" operator="containsText" text="On track to be achieved">
      <formula>NOT(ISERROR(SEARCH("On track to be achieved",I45)))</formula>
    </cfRule>
  </conditionalFormatting>
  <conditionalFormatting sqref="S45">
    <cfRule type="containsText" dxfId="4171" priority="727" operator="containsText" text="Deferred">
      <formula>NOT(ISERROR(SEARCH("Deferred",S45)))</formula>
    </cfRule>
    <cfRule type="containsText" dxfId="4170" priority="728" operator="containsText" text="Update Not Provided">
      <formula>NOT(ISERROR(SEARCH("Update Not Provided",S45)))</formula>
    </cfRule>
    <cfRule type="containsText" dxfId="4169" priority="729" operator="containsText" text="Not Yet Due">
      <formula>NOT(ISERROR(SEARCH("Not Yet Due",S45)))</formula>
    </cfRule>
    <cfRule type="containsText" dxfId="4168" priority="730" operator="containsText" text="Deleted">
      <formula>NOT(ISERROR(SEARCH("Deleted",S45)))</formula>
    </cfRule>
    <cfRule type="containsText" dxfId="4167" priority="731" operator="containsText" text="Completed Behind Schedule">
      <formula>NOT(ISERROR(SEARCH("Completed Behind Schedule",S45)))</formula>
    </cfRule>
    <cfRule type="containsText" dxfId="4166" priority="732" operator="containsText" text="Off Target">
      <formula>NOT(ISERROR(SEARCH("Off Target",S45)))</formula>
    </cfRule>
    <cfRule type="containsText" dxfId="4165" priority="733" operator="containsText" text="In Danger of Falling Behind Target">
      <formula>NOT(ISERROR(SEARCH("In Danger of Falling Behind Target",S45)))</formula>
    </cfRule>
    <cfRule type="containsText" dxfId="4164" priority="734" operator="containsText" text="Fully Achieved">
      <formula>NOT(ISERROR(SEARCH("Fully Achieved",S45)))</formula>
    </cfRule>
    <cfRule type="containsText" dxfId="4163" priority="735" operator="containsText" text="On track to be achieved">
      <formula>NOT(ISERROR(SEARCH("On track to be achieved",S45)))</formula>
    </cfRule>
  </conditionalFormatting>
  <conditionalFormatting sqref="W4:W55">
    <cfRule type="containsText" dxfId="4117" priority="174" operator="containsText" text="Deleted">
      <formula>NOT(ISERROR(SEARCH("Deleted",W4)))</formula>
    </cfRule>
    <cfRule type="containsText" dxfId="4116" priority="175" operator="containsText" text="Deferred">
      <formula>NOT(ISERROR(SEARCH("Deferred",W4)))</formula>
    </cfRule>
    <cfRule type="containsText" dxfId="4115" priority="176" operator="containsText" text="Completion date within reasonable tolerance">
      <formula>NOT(ISERROR(SEARCH("Completion date within reasonable tolerance",W4)))</formula>
    </cfRule>
    <cfRule type="containsText" dxfId="4114" priority="177" operator="containsText" text="completed significantly after target deadline">
      <formula>NOT(ISERROR(SEARCH("completed significantly after target deadline",W4)))</formula>
    </cfRule>
    <cfRule type="containsText" dxfId="4113" priority="178" operator="containsText" text="Off target">
      <formula>NOT(ISERROR(SEARCH("Off target",W4)))</formula>
    </cfRule>
    <cfRule type="containsText" dxfId="4112" priority="179" operator="containsText" text="Target partially met">
      <formula>NOT(ISERROR(SEARCH("Target partially met",W4)))</formula>
    </cfRule>
    <cfRule type="containsText" dxfId="4111" priority="180" operator="containsText" text="Numerical outturn within 10% tolerance">
      <formula>NOT(ISERROR(SEARCH("Numerical outturn within 10% tolerance",W4)))</formula>
    </cfRule>
    <cfRule type="containsText" dxfId="4110" priority="181" operator="containsText" text="Numerical outturn within 5% Tolerance">
      <formula>NOT(ISERROR(SEARCH("Numerical outturn within 5% Tolerance",W4)))</formula>
    </cfRule>
    <cfRule type="containsText" dxfId="4109" priority="182" operator="containsText" text="Fully Achieved">
      <formula>NOT(ISERROR(SEARCH("Fully Achieved",W4)))</formula>
    </cfRule>
    <cfRule type="containsText" dxfId="4108" priority="183" operator="containsText" text="Update Not Provided">
      <formula>NOT(ISERROR(SEARCH("Update Not Provided",W4)))</formula>
    </cfRule>
    <cfRule type="containsText" dxfId="4107" priority="184" operator="containsText" text="Deferred">
      <formula>NOT(ISERROR(SEARCH("Deferred",W4)))</formula>
    </cfRule>
    <cfRule type="containsText" dxfId="4106" priority="185" operator="containsText" text="Update Not Provided">
      <formula>NOT(ISERROR(SEARCH("Update Not Provided",W4)))</formula>
    </cfRule>
    <cfRule type="containsText" dxfId="4105" priority="186" operator="containsText" text="Not Yet Due">
      <formula>NOT(ISERROR(SEARCH("Not Yet Due",W4)))</formula>
    </cfRule>
    <cfRule type="containsText" dxfId="4104" priority="187" operator="containsText" text="Deleted">
      <formula>NOT(ISERROR(SEARCH("Deleted",W4)))</formula>
    </cfRule>
    <cfRule type="containsText" dxfId="4103" priority="188" operator="containsText" text="Completed Behind Schedule">
      <formula>NOT(ISERROR(SEARCH("Completed Behind Schedule",W4)))</formula>
    </cfRule>
    <cfRule type="containsText" dxfId="4102" priority="189" operator="containsText" text="Off Target">
      <formula>NOT(ISERROR(SEARCH("Off Target",W4)))</formula>
    </cfRule>
    <cfRule type="containsText" dxfId="4101" priority="190" operator="containsText" text="In Danger of Falling Behind Target">
      <formula>NOT(ISERROR(SEARCH("In Danger of Falling Behind Target",W4)))</formula>
    </cfRule>
    <cfRule type="containsText" dxfId="4100" priority="191" operator="containsText" text="Fully Achieved">
      <formula>NOT(ISERROR(SEARCH("Fully Achieved",W4)))</formula>
    </cfRule>
    <cfRule type="containsText" dxfId="4099" priority="192" operator="containsText" text="On track to be achieved">
      <formula>NOT(ISERROR(SEARCH("On track to be achieved",W4)))</formula>
    </cfRule>
  </conditionalFormatting>
  <conditionalFormatting sqref="I5">
    <cfRule type="containsText" dxfId="4098" priority="165" operator="containsText" text="Deferred">
      <formula>NOT(ISERROR(SEARCH("Deferred",I5)))</formula>
    </cfRule>
    <cfRule type="containsText" dxfId="4097" priority="166" operator="containsText" text="Update Not Provided">
      <formula>NOT(ISERROR(SEARCH("Update Not Provided",I5)))</formula>
    </cfRule>
    <cfRule type="containsText" dxfId="4096" priority="167" operator="containsText" text="Not Yet Due">
      <formula>NOT(ISERROR(SEARCH("Not Yet Due",I5)))</formula>
    </cfRule>
    <cfRule type="containsText" dxfId="4095" priority="168" operator="containsText" text="Deleted">
      <formula>NOT(ISERROR(SEARCH("Deleted",I5)))</formula>
    </cfRule>
    <cfRule type="containsText" dxfId="4094" priority="169" operator="containsText" text="Completed Behind Schedule">
      <formula>NOT(ISERROR(SEARCH("Completed Behind Schedule",I5)))</formula>
    </cfRule>
    <cfRule type="containsText" dxfId="4093" priority="170" operator="containsText" text="Off Target">
      <formula>NOT(ISERROR(SEARCH("Off Target",I5)))</formula>
    </cfRule>
    <cfRule type="containsText" dxfId="4092" priority="171" operator="containsText" text="In Danger of Falling Behind Target">
      <formula>NOT(ISERROR(SEARCH("In Danger of Falling Behind Target",I5)))</formula>
    </cfRule>
    <cfRule type="containsText" dxfId="4091" priority="172" operator="containsText" text="Fully Achieved">
      <formula>NOT(ISERROR(SEARCH("Fully Achieved",I5)))</formula>
    </cfRule>
    <cfRule type="containsText" dxfId="4090" priority="173" operator="containsText" text="On track to be achieved">
      <formula>NOT(ISERROR(SEARCH("On track to be achieved",I5)))</formula>
    </cfRule>
  </conditionalFormatting>
  <conditionalFormatting sqref="I6">
    <cfRule type="containsText" dxfId="4089" priority="156" operator="containsText" text="Deferred">
      <formula>NOT(ISERROR(SEARCH("Deferred",I6)))</formula>
    </cfRule>
    <cfRule type="containsText" dxfId="4088" priority="157" operator="containsText" text="Update Not Provided">
      <formula>NOT(ISERROR(SEARCH("Update Not Provided",I6)))</formula>
    </cfRule>
    <cfRule type="containsText" dxfId="4087" priority="158" operator="containsText" text="Not Yet Due">
      <formula>NOT(ISERROR(SEARCH("Not Yet Due",I6)))</formula>
    </cfRule>
    <cfRule type="containsText" dxfId="4086" priority="159" operator="containsText" text="Deleted">
      <formula>NOT(ISERROR(SEARCH("Deleted",I6)))</formula>
    </cfRule>
    <cfRule type="containsText" dxfId="4085" priority="160" operator="containsText" text="Completed Behind Schedule">
      <formula>NOT(ISERROR(SEARCH("Completed Behind Schedule",I6)))</formula>
    </cfRule>
    <cfRule type="containsText" dxfId="4084" priority="161" operator="containsText" text="Off Target">
      <formula>NOT(ISERROR(SEARCH("Off Target",I6)))</formula>
    </cfRule>
    <cfRule type="containsText" dxfId="4083" priority="162" operator="containsText" text="In Danger of Falling Behind Target">
      <formula>NOT(ISERROR(SEARCH("In Danger of Falling Behind Target",I6)))</formula>
    </cfRule>
    <cfRule type="containsText" dxfId="4082" priority="163" operator="containsText" text="Fully Achieved">
      <formula>NOT(ISERROR(SEARCH("Fully Achieved",I6)))</formula>
    </cfRule>
    <cfRule type="containsText" dxfId="4081" priority="164" operator="containsText" text="On track to be achieved">
      <formula>NOT(ISERROR(SEARCH("On track to be achieved",I6)))</formula>
    </cfRule>
  </conditionalFormatting>
  <conditionalFormatting sqref="I16">
    <cfRule type="containsText" dxfId="4080" priority="147" operator="containsText" text="Deferred">
      <formula>NOT(ISERROR(SEARCH("Deferred",I16)))</formula>
    </cfRule>
    <cfRule type="containsText" dxfId="4079" priority="148" operator="containsText" text="Update Not Provided">
      <formula>NOT(ISERROR(SEARCH("Update Not Provided",I16)))</formula>
    </cfRule>
    <cfRule type="containsText" dxfId="4078" priority="149" operator="containsText" text="Not Yet Due">
      <formula>NOT(ISERROR(SEARCH("Not Yet Due",I16)))</formula>
    </cfRule>
    <cfRule type="containsText" dxfId="4077" priority="150" operator="containsText" text="Deleted">
      <formula>NOT(ISERROR(SEARCH("Deleted",I16)))</formula>
    </cfRule>
    <cfRule type="containsText" dxfId="4076" priority="151" operator="containsText" text="Completed Behind Schedule">
      <formula>NOT(ISERROR(SEARCH("Completed Behind Schedule",I16)))</formula>
    </cfRule>
    <cfRule type="containsText" dxfId="4075" priority="152" operator="containsText" text="Off Target">
      <formula>NOT(ISERROR(SEARCH("Off Target",I16)))</formula>
    </cfRule>
    <cfRule type="containsText" dxfId="4074" priority="153" operator="containsText" text="In Danger of Falling Behind Target">
      <formula>NOT(ISERROR(SEARCH("In Danger of Falling Behind Target",I16)))</formula>
    </cfRule>
    <cfRule type="containsText" dxfId="4073" priority="154" operator="containsText" text="Fully Achieved">
      <formula>NOT(ISERROR(SEARCH("Fully Achieved",I16)))</formula>
    </cfRule>
    <cfRule type="containsText" dxfId="4072" priority="155" operator="containsText" text="On track to be achieved">
      <formula>NOT(ISERROR(SEARCH("On track to be achieved",I16)))</formula>
    </cfRule>
  </conditionalFormatting>
  <conditionalFormatting sqref="I50">
    <cfRule type="containsText" dxfId="4071" priority="138" operator="containsText" text="Deferred">
      <formula>NOT(ISERROR(SEARCH("Deferred",I50)))</formula>
    </cfRule>
    <cfRule type="containsText" dxfId="4070" priority="139" operator="containsText" text="Update Not Provided">
      <formula>NOT(ISERROR(SEARCH("Update Not Provided",I50)))</formula>
    </cfRule>
    <cfRule type="containsText" dxfId="4069" priority="140" operator="containsText" text="Not Yet Due">
      <formula>NOT(ISERROR(SEARCH("Not Yet Due",I50)))</formula>
    </cfRule>
    <cfRule type="containsText" dxfId="4068" priority="141" operator="containsText" text="Deleted">
      <formula>NOT(ISERROR(SEARCH("Deleted",I50)))</formula>
    </cfRule>
    <cfRule type="containsText" dxfId="4067" priority="142" operator="containsText" text="Completed Behind Schedule">
      <formula>NOT(ISERROR(SEARCH("Completed Behind Schedule",I50)))</formula>
    </cfRule>
    <cfRule type="containsText" dxfId="4066" priority="143" operator="containsText" text="Off Target">
      <formula>NOT(ISERROR(SEARCH("Off Target",I50)))</formula>
    </cfRule>
    <cfRule type="containsText" dxfId="4065" priority="144" operator="containsText" text="In Danger of Falling Behind Target">
      <formula>NOT(ISERROR(SEARCH("In Danger of Falling Behind Target",I50)))</formula>
    </cfRule>
    <cfRule type="containsText" dxfId="4064" priority="145" operator="containsText" text="Fully Achieved">
      <formula>NOT(ISERROR(SEARCH("Fully Achieved",I50)))</formula>
    </cfRule>
    <cfRule type="containsText" dxfId="4063" priority="146" operator="containsText" text="On track to be achieved">
      <formula>NOT(ISERROR(SEARCH("On track to be achieved",I50)))</formula>
    </cfRule>
  </conditionalFormatting>
  <conditionalFormatting sqref="I54">
    <cfRule type="containsText" dxfId="4062" priority="129" operator="containsText" text="Deferred">
      <formula>NOT(ISERROR(SEARCH("Deferred",I54)))</formula>
    </cfRule>
    <cfRule type="containsText" dxfId="4061" priority="130" operator="containsText" text="Update Not Provided">
      <formula>NOT(ISERROR(SEARCH("Update Not Provided",I54)))</formula>
    </cfRule>
    <cfRule type="containsText" dxfId="4060" priority="131" operator="containsText" text="Not Yet Due">
      <formula>NOT(ISERROR(SEARCH("Not Yet Due",I54)))</formula>
    </cfRule>
    <cfRule type="containsText" dxfId="4059" priority="132" operator="containsText" text="Deleted">
      <formula>NOT(ISERROR(SEARCH("Deleted",I54)))</formula>
    </cfRule>
    <cfRule type="containsText" dxfId="4058" priority="133" operator="containsText" text="Completed Behind Schedule">
      <formula>NOT(ISERROR(SEARCH("Completed Behind Schedule",I54)))</formula>
    </cfRule>
    <cfRule type="containsText" dxfId="4057" priority="134" operator="containsText" text="Off Target">
      <formula>NOT(ISERROR(SEARCH("Off Target",I54)))</formula>
    </cfRule>
    <cfRule type="containsText" dxfId="4056" priority="135" operator="containsText" text="In Danger of Falling Behind Target">
      <formula>NOT(ISERROR(SEARCH("In Danger of Falling Behind Target",I54)))</formula>
    </cfRule>
    <cfRule type="containsText" dxfId="4055" priority="136" operator="containsText" text="Fully Achieved">
      <formula>NOT(ISERROR(SEARCH("Fully Achieved",I54)))</formula>
    </cfRule>
    <cfRule type="containsText" dxfId="4054" priority="137" operator="containsText" text="On track to be achieved">
      <formula>NOT(ISERROR(SEARCH("On track to be achieved",I54)))</formula>
    </cfRule>
  </conditionalFormatting>
  <dataValidations xWindow="1364" yWindow="485" count="2">
    <dataValidation type="list" allowBlank="1" showInputMessage="1" showErrorMessage="1" promptTitle="Is target on track?" prompt="Please choose an option from the drop down list that best describes the current situation for this target." sqref="S3:S55 N3:N55 I3:I55">
      <formula1>$A$90:$A$98</formula1>
    </dataValidation>
    <dataValidation type="list" allowBlank="1" showInputMessage="1" showErrorMessage="1" promptTitle="Is target on track?" prompt="Please choose an option from the drop down list that best describes the current situation for this target." sqref="W3:W55">
      <formula1>$A$72:$A$81</formula1>
    </dataValidation>
  </dataValidations>
  <pageMargins left="0.23622047244094491" right="0.23622047244094491" top="0.74803149606299213" bottom="0.74803149606299213" header="0.31496062992125984" footer="0.31496062992125984"/>
  <pageSetup paperSize="8" scale="56"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9"/>
  <sheetViews>
    <sheetView workbookViewId="0"/>
  </sheetViews>
  <sheetFormatPr defaultRowHeight="15"/>
  <cols>
    <col min="1" max="1" width="33.42578125" customWidth="1"/>
    <col min="2" max="2" width="34.5703125" bestFit="1" customWidth="1"/>
    <col min="3" max="3" width="38.42578125" bestFit="1" customWidth="1"/>
    <col min="4" max="4" width="19.7109375" bestFit="1" customWidth="1"/>
    <col min="5" max="5" width="27.140625" bestFit="1" customWidth="1"/>
    <col min="6" max="6" width="38.7109375" bestFit="1" customWidth="1"/>
    <col min="7" max="7" width="25.5703125" bestFit="1" customWidth="1"/>
    <col min="8" max="8" width="23.28515625" bestFit="1" customWidth="1"/>
    <col min="9" max="9" width="16.5703125" bestFit="1" customWidth="1"/>
    <col min="10" max="10" width="10.140625" bestFit="1" customWidth="1"/>
    <col min="11" max="11" width="12.42578125" bestFit="1" customWidth="1"/>
    <col min="12" max="12" width="20.5703125" bestFit="1" customWidth="1"/>
    <col min="13" max="13" width="7.85546875" customWidth="1"/>
    <col min="14" max="14" width="15" bestFit="1" customWidth="1"/>
    <col min="15" max="15" width="15.7109375" bestFit="1" customWidth="1"/>
    <col min="16" max="16" width="16.85546875" bestFit="1" customWidth="1"/>
    <col min="17" max="17" width="3.7109375" customWidth="1"/>
    <col min="18" max="18" width="23.42578125" bestFit="1" customWidth="1"/>
    <col min="20" max="20" width="10.140625" bestFit="1" customWidth="1"/>
    <col min="21" max="21" width="8.28515625" customWidth="1"/>
    <col min="22" max="22" width="23.42578125" bestFit="1" customWidth="1"/>
    <col min="23" max="23" width="8.7109375" customWidth="1"/>
    <col min="24" max="24" width="34.42578125" bestFit="1" customWidth="1"/>
    <col min="25" max="25" width="11.28515625" bestFit="1" customWidth="1"/>
  </cols>
  <sheetData>
    <row r="2" spans="1:3">
      <c r="A2" s="139"/>
      <c r="B2" s="140"/>
      <c r="C2" s="141"/>
    </row>
    <row r="3" spans="1:3">
      <c r="A3" s="142"/>
      <c r="B3" s="143"/>
      <c r="C3" s="144"/>
    </row>
    <row r="4" spans="1:3">
      <c r="A4" s="142"/>
      <c r="B4" s="143"/>
      <c r="C4" s="144"/>
    </row>
    <row r="5" spans="1:3">
      <c r="A5" s="142"/>
      <c r="B5" s="143"/>
      <c r="C5" s="144"/>
    </row>
    <row r="6" spans="1:3">
      <c r="A6" s="142"/>
      <c r="B6" s="143"/>
      <c r="C6" s="144"/>
    </row>
    <row r="7" spans="1:3">
      <c r="A7" s="142"/>
      <c r="B7" s="143"/>
      <c r="C7" s="144"/>
    </row>
    <row r="8" spans="1:3">
      <c r="A8" s="142"/>
      <c r="B8" s="143"/>
      <c r="C8" s="144"/>
    </row>
    <row r="9" spans="1:3">
      <c r="A9" s="142"/>
      <c r="B9" s="143"/>
      <c r="C9" s="144"/>
    </row>
    <row r="10" spans="1:3">
      <c r="A10" s="142"/>
      <c r="B10" s="143"/>
      <c r="C10" s="144"/>
    </row>
    <row r="11" spans="1:3">
      <c r="A11" s="142"/>
      <c r="B11" s="143"/>
      <c r="C11" s="144"/>
    </row>
    <row r="12" spans="1:3">
      <c r="A12" s="142"/>
      <c r="B12" s="143"/>
      <c r="C12" s="144"/>
    </row>
    <row r="13" spans="1:3">
      <c r="A13" s="142"/>
      <c r="B13" s="143"/>
      <c r="C13" s="144"/>
    </row>
    <row r="14" spans="1:3">
      <c r="A14" s="142"/>
      <c r="B14" s="143"/>
      <c r="C14" s="144"/>
    </row>
    <row r="15" spans="1:3">
      <c r="A15" s="142"/>
      <c r="B15" s="143"/>
      <c r="C15" s="144"/>
    </row>
    <row r="16" spans="1:3">
      <c r="A16" s="142"/>
      <c r="B16" s="143"/>
      <c r="C16" s="144"/>
    </row>
    <row r="17" spans="1:3">
      <c r="A17" s="142"/>
      <c r="B17" s="143"/>
      <c r="C17" s="144"/>
    </row>
    <row r="18" spans="1:3">
      <c r="A18" s="142"/>
      <c r="B18" s="143"/>
      <c r="C18" s="144"/>
    </row>
    <row r="19" spans="1:3">
      <c r="A19" s="145"/>
      <c r="B19" s="146"/>
      <c r="C19" s="14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6"/>
  <sheetViews>
    <sheetView zoomScale="70" zoomScaleNormal="70" workbookViewId="0">
      <selection activeCell="C14" sqref="C14"/>
    </sheetView>
  </sheetViews>
  <sheetFormatPr defaultColWidth="9.140625" defaultRowHeight="15"/>
  <cols>
    <col min="1" max="1" width="9.140625" style="37"/>
    <col min="2" max="2" width="49.5703125" style="10" customWidth="1"/>
    <col min="3" max="3" width="27.140625" style="10" customWidth="1"/>
    <col min="4" max="4" width="27.140625" style="60" customWidth="1"/>
    <col min="5" max="8" width="27.140625" style="10" customWidth="1"/>
    <col min="9" max="40" width="9.140625" style="37"/>
    <col min="41" max="16384" width="9.140625" style="10"/>
  </cols>
  <sheetData>
    <row r="1" spans="1:40" s="37" customFormat="1" ht="33" customHeight="1" thickBot="1">
      <c r="B1" s="38" t="s">
        <v>140</v>
      </c>
      <c r="D1" s="39"/>
    </row>
    <row r="2" spans="1:40" ht="40.5" customHeight="1" thickTop="1" thickBot="1">
      <c r="B2" s="337" t="s">
        <v>443</v>
      </c>
      <c r="C2" s="339" t="s">
        <v>136</v>
      </c>
      <c r="D2" s="340"/>
      <c r="E2" s="341" t="s">
        <v>137</v>
      </c>
      <c r="F2" s="342"/>
      <c r="G2" s="343" t="s">
        <v>138</v>
      </c>
      <c r="H2" s="343"/>
    </row>
    <row r="3" spans="1:40" ht="50.25" customHeight="1" thickTop="1" thickBot="1">
      <c r="B3" s="338"/>
      <c r="C3" s="40" t="s">
        <v>141</v>
      </c>
      <c r="D3" s="41" t="s">
        <v>142</v>
      </c>
      <c r="E3" s="42" t="s">
        <v>141</v>
      </c>
      <c r="F3" s="43" t="s">
        <v>142</v>
      </c>
      <c r="G3" s="61" t="s">
        <v>141</v>
      </c>
      <c r="H3" s="62" t="s">
        <v>142</v>
      </c>
    </row>
    <row r="4" spans="1:40" s="48" customFormat="1" ht="21.75" thickTop="1" thickBot="1">
      <c r="A4" s="44"/>
      <c r="B4" s="45" t="s">
        <v>143</v>
      </c>
      <c r="C4" s="7"/>
      <c r="D4" s="46"/>
      <c r="E4" s="7"/>
      <c r="F4" s="7"/>
      <c r="G4" s="7"/>
      <c r="H4" s="47"/>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row>
    <row r="5" spans="1:40" s="54" customFormat="1" ht="37.5" customHeight="1" thickTop="1" thickBot="1">
      <c r="A5" s="49"/>
      <c r="B5" s="50" t="s">
        <v>144</v>
      </c>
      <c r="C5" s="51">
        <f>'2a. % By Priority'!C6+'2a. % By Priority'!C7</f>
        <v>36</v>
      </c>
      <c r="D5" s="52">
        <f>'2a. % By Priority'!G6</f>
        <v>0.94736842105263153</v>
      </c>
      <c r="E5" s="53">
        <f>'2a. % By Priority'!C9</f>
        <v>2</v>
      </c>
      <c r="F5" s="43">
        <f>'2a. % By Priority'!G9</f>
        <v>5.2631578947368418E-2</v>
      </c>
      <c r="G5" s="63">
        <f>'2a. % By Priority'!C13+'2a. % By Priority'!C14</f>
        <v>0</v>
      </c>
      <c r="H5" s="64">
        <f>'2a. % By Priority'!G13</f>
        <v>0</v>
      </c>
      <c r="I5" s="49"/>
      <c r="J5" s="273"/>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row>
    <row r="6" spans="1:40" s="54" customFormat="1" ht="21.75" thickTop="1" thickBot="1">
      <c r="A6" s="49"/>
      <c r="B6" s="55" t="s">
        <v>145</v>
      </c>
      <c r="C6" s="56"/>
      <c r="D6" s="57"/>
      <c r="E6" s="56"/>
      <c r="F6" s="57"/>
      <c r="G6" s="56"/>
      <c r="H6" s="58"/>
      <c r="I6" s="49"/>
      <c r="J6" s="273"/>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row>
    <row r="7" spans="1:40" s="54" customFormat="1" ht="37.5" customHeight="1" thickTop="1" thickBot="1">
      <c r="A7" s="49"/>
      <c r="B7" s="50" t="s">
        <v>64</v>
      </c>
      <c r="C7" s="51" t="e">
        <f>'2a. % By Priority'!#REF!+'2a. % By Priority'!#REF!</f>
        <v>#REF!</v>
      </c>
      <c r="D7" s="52" t="e">
        <f>'2a. % By Priority'!#REF!</f>
        <v>#REF!</v>
      </c>
      <c r="E7" s="59" t="e">
        <f>'2a. % By Priority'!#REF!</f>
        <v>#REF!</v>
      </c>
      <c r="F7" s="43" t="e">
        <f>'2a. % By Priority'!#REF!</f>
        <v>#REF!</v>
      </c>
      <c r="G7" s="63" t="e">
        <f>'2a. % By Priority'!#REF!+'2a. % By Priority'!#REF!</f>
        <v>#REF!</v>
      </c>
      <c r="H7" s="64" t="e">
        <f>'2a. % By Priority'!#REF!</f>
        <v>#REF!</v>
      </c>
      <c r="I7" s="49"/>
      <c r="J7" s="273"/>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row>
    <row r="8" spans="1:40" s="54" customFormat="1" ht="37.5" customHeight="1" thickTop="1" thickBot="1">
      <c r="A8" s="49"/>
      <c r="B8" s="50" t="s">
        <v>139</v>
      </c>
      <c r="C8" s="51">
        <f>'2a. % By Priority'!C28+'2a. % By Priority'!C29</f>
        <v>16</v>
      </c>
      <c r="D8" s="52">
        <f>'2a. % By Priority'!G28</f>
        <v>0.94117647058823528</v>
      </c>
      <c r="E8" s="59">
        <f>'2a. % By Priority'!C31</f>
        <v>1</v>
      </c>
      <c r="F8" s="43">
        <f>'2a. % By Priority'!G31</f>
        <v>5.8823529411764705E-2</v>
      </c>
      <c r="G8" s="63">
        <f>'2a. % By Priority'!C35+'2a. % By Priority'!C36</f>
        <v>0</v>
      </c>
      <c r="H8" s="64">
        <f>'2a. % By Priority'!G35</f>
        <v>0</v>
      </c>
      <c r="I8" s="49"/>
      <c r="J8" s="273"/>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row>
    <row r="9" spans="1:40" s="54" customFormat="1" ht="37.5" customHeight="1" thickTop="1" thickBot="1">
      <c r="A9" s="49"/>
      <c r="B9" s="50" t="s">
        <v>63</v>
      </c>
      <c r="C9" s="51">
        <f>'2a. % By Priority'!C50+'2a. % By Priority'!C51</f>
        <v>20</v>
      </c>
      <c r="D9" s="52">
        <f>'2a. % By Priority'!G50</f>
        <v>0.95238095238095233</v>
      </c>
      <c r="E9" s="59">
        <f>'2a. % By Priority'!C53</f>
        <v>1</v>
      </c>
      <c r="F9" s="43">
        <f>'2a. % By Priority'!G53</f>
        <v>4.7619047619047616E-2</v>
      </c>
      <c r="G9" s="63">
        <f>'2a. % By Priority'!C57+'2a. % By Priority'!C58</f>
        <v>0</v>
      </c>
      <c r="H9" s="64">
        <f>'2a. % By Priority'!G57</f>
        <v>0</v>
      </c>
      <c r="I9" s="49"/>
      <c r="J9" s="273"/>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row>
    <row r="10" spans="1:40" s="54" customFormat="1" ht="21.75" thickTop="1" thickBot="1">
      <c r="A10" s="49"/>
      <c r="B10" s="55" t="s">
        <v>56</v>
      </c>
      <c r="C10" s="56"/>
      <c r="D10" s="57"/>
      <c r="E10" s="56"/>
      <c r="F10" s="57"/>
      <c r="G10" s="56"/>
      <c r="H10" s="58"/>
      <c r="I10" s="49"/>
      <c r="J10" s="273"/>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row>
    <row r="11" spans="1:40" s="54" customFormat="1" ht="37.5" customHeight="1" thickTop="1" thickBot="1">
      <c r="A11" s="49"/>
      <c r="B11" s="66" t="s">
        <v>117</v>
      </c>
      <c r="C11" s="67">
        <f>'3a. % by Portfolio'!C6+'3a. % by Portfolio'!C7</f>
        <v>4</v>
      </c>
      <c r="D11" s="68">
        <f>'3a. % by Portfolio'!G6</f>
        <v>1</v>
      </c>
      <c r="E11" s="69">
        <f>'3a. % by Portfolio'!C9</f>
        <v>0</v>
      </c>
      <c r="F11" s="70">
        <f>'3a. % by Portfolio'!G9</f>
        <v>0</v>
      </c>
      <c r="G11" s="71">
        <f>'3a. % by Portfolio'!C13+'3a. % by Portfolio'!C14</f>
        <v>0</v>
      </c>
      <c r="H11" s="72">
        <f>'3a. % by Portfolio'!G13</f>
        <v>0</v>
      </c>
      <c r="I11" s="49"/>
      <c r="J11" s="273"/>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row>
    <row r="12" spans="1:40" s="54" customFormat="1" ht="37.5" customHeight="1" thickTop="1" thickBot="1">
      <c r="A12" s="49"/>
      <c r="B12" s="66" t="s">
        <v>116</v>
      </c>
      <c r="C12" s="67">
        <f>'3a. % by Portfolio'!C29+'3a. % by Portfolio'!C30</f>
        <v>9</v>
      </c>
      <c r="D12" s="68">
        <f>'3a. % by Portfolio'!G29</f>
        <v>1</v>
      </c>
      <c r="E12" s="73">
        <f>'3a. % by Portfolio'!C32</f>
        <v>0</v>
      </c>
      <c r="F12" s="70">
        <f>'3a. % by Portfolio'!G32</f>
        <v>0</v>
      </c>
      <c r="G12" s="71">
        <f>'3a. % by Portfolio'!C36+'3a. % by Portfolio'!C37</f>
        <v>0</v>
      </c>
      <c r="H12" s="72">
        <f>'3a. % by Portfolio'!G36</f>
        <v>0</v>
      </c>
      <c r="I12" s="49"/>
      <c r="J12" s="273"/>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row>
    <row r="13" spans="1:40" s="54" customFormat="1" ht="37.5" customHeight="1" thickTop="1" thickBot="1">
      <c r="A13" s="49"/>
      <c r="B13" s="66" t="s">
        <v>146</v>
      </c>
      <c r="C13" s="67">
        <f>'3a. % by Portfolio'!C51+'3a. % by Portfolio'!C52</f>
        <v>4</v>
      </c>
      <c r="D13" s="68">
        <f>'3a. % by Portfolio'!G51</f>
        <v>1</v>
      </c>
      <c r="E13" s="73">
        <f>'3a. % by Portfolio'!C54</f>
        <v>0</v>
      </c>
      <c r="F13" s="70">
        <f>'3a. % by Portfolio'!G54</f>
        <v>0</v>
      </c>
      <c r="G13" s="71">
        <f>'3a. % by Portfolio'!C58+'3a. % by Portfolio'!C59</f>
        <v>0</v>
      </c>
      <c r="H13" s="72">
        <f>'3a. % by Portfolio'!G58</f>
        <v>0</v>
      </c>
      <c r="I13" s="49"/>
      <c r="J13" s="273"/>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row>
    <row r="14" spans="1:40" s="54" customFormat="1" ht="37.5" customHeight="1" thickTop="1" thickBot="1">
      <c r="A14" s="49"/>
      <c r="B14" s="66" t="s">
        <v>114</v>
      </c>
      <c r="C14" s="67">
        <f>'3a. % by Portfolio'!C73+'3a. % by Portfolio'!C74</f>
        <v>13</v>
      </c>
      <c r="D14" s="68">
        <f>'3a. % by Portfolio'!G73</f>
        <v>0.9285714285714286</v>
      </c>
      <c r="E14" s="73">
        <f>'3a. % by Portfolio'!C76</f>
        <v>1</v>
      </c>
      <c r="F14" s="70">
        <f>'3a. % by Portfolio'!G76</f>
        <v>7.1428571428571425E-2</v>
      </c>
      <c r="G14" s="71">
        <f>'3a. % by Portfolio'!C80+'3a. % by Portfolio'!C81</f>
        <v>0</v>
      </c>
      <c r="H14" s="72">
        <f>'3a. % by Portfolio'!G80</f>
        <v>0</v>
      </c>
      <c r="I14" s="49"/>
      <c r="J14" s="273"/>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row>
    <row r="15" spans="1:40" s="54" customFormat="1" ht="37.5" customHeight="1" thickTop="1" thickBot="1">
      <c r="A15" s="49"/>
      <c r="B15" s="66" t="s">
        <v>115</v>
      </c>
      <c r="C15" s="67">
        <f>'3a. % by Portfolio'!C95+'3a. % by Portfolio'!C96</f>
        <v>6</v>
      </c>
      <c r="D15" s="68">
        <f>'3a. % by Portfolio'!G95</f>
        <v>0.8571428571428571</v>
      </c>
      <c r="E15" s="73">
        <f>'3a. % by Portfolio'!C98</f>
        <v>1</v>
      </c>
      <c r="F15" s="70">
        <f>'3a. % by Portfolio'!G98</f>
        <v>0.14285714285714285</v>
      </c>
      <c r="G15" s="71">
        <f>'3a. % by Portfolio'!C102+'3a. % by Portfolio'!C103</f>
        <v>0</v>
      </c>
      <c r="H15" s="72">
        <f>'3a. % by Portfolio'!G102</f>
        <v>0</v>
      </c>
      <c r="I15" s="49"/>
      <c r="J15" s="273"/>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row>
    <row r="16" spans="1:40" s="37" customFormat="1" ht="15.75" thickTop="1">
      <c r="D16" s="39"/>
    </row>
    <row r="17" spans="4:4" s="37" customFormat="1">
      <c r="D17" s="39"/>
    </row>
    <row r="18" spans="4:4" s="37" customFormat="1">
      <c r="D18" s="39"/>
    </row>
    <row r="19" spans="4:4" s="37" customFormat="1">
      <c r="D19" s="39"/>
    </row>
    <row r="20" spans="4:4" s="37" customFormat="1">
      <c r="D20" s="39"/>
    </row>
    <row r="21" spans="4:4" s="37" customFormat="1">
      <c r="D21" s="39"/>
    </row>
    <row r="22" spans="4:4" s="37" customFormat="1">
      <c r="D22" s="39"/>
    </row>
    <row r="23" spans="4:4" s="37" customFormat="1">
      <c r="D23" s="39"/>
    </row>
    <row r="24" spans="4:4" s="37" customFormat="1">
      <c r="D24" s="39"/>
    </row>
    <row r="25" spans="4:4" s="37" customFormat="1">
      <c r="D25" s="39"/>
    </row>
    <row r="26" spans="4:4" s="37" customFormat="1">
      <c r="D26" s="39"/>
    </row>
    <row r="27" spans="4:4" s="37" customFormat="1">
      <c r="D27" s="39"/>
    </row>
    <row r="28" spans="4:4" s="37" customFormat="1">
      <c r="D28" s="39"/>
    </row>
    <row r="29" spans="4:4" s="37" customFormat="1">
      <c r="D29" s="39"/>
    </row>
    <row r="30" spans="4:4" s="37" customFormat="1">
      <c r="D30" s="39"/>
    </row>
    <row r="31" spans="4:4" s="37" customFormat="1">
      <c r="D31" s="39"/>
    </row>
    <row r="32" spans="4:4" s="37" customFormat="1">
      <c r="D32" s="39"/>
    </row>
    <row r="33" spans="4:4" s="37" customFormat="1">
      <c r="D33" s="39"/>
    </row>
    <row r="34" spans="4:4" s="37" customFormat="1">
      <c r="D34" s="39"/>
    </row>
    <row r="35" spans="4:4" s="37" customFormat="1">
      <c r="D35" s="39"/>
    </row>
    <row r="36" spans="4:4" s="37" customFormat="1">
      <c r="D36" s="39"/>
    </row>
    <row r="37" spans="4:4" s="37" customFormat="1">
      <c r="D37" s="39"/>
    </row>
    <row r="38" spans="4:4" s="37" customFormat="1">
      <c r="D38" s="39"/>
    </row>
    <row r="39" spans="4:4" s="37" customFormat="1">
      <c r="D39" s="39"/>
    </row>
    <row r="40" spans="4:4" s="37" customFormat="1">
      <c r="D40" s="39"/>
    </row>
    <row r="41" spans="4:4" s="37" customFormat="1">
      <c r="D41" s="39"/>
    </row>
    <row r="42" spans="4:4" s="37" customFormat="1">
      <c r="D42" s="39"/>
    </row>
    <row r="43" spans="4:4" s="37" customFormat="1">
      <c r="D43" s="39"/>
    </row>
    <row r="44" spans="4:4" s="37" customFormat="1">
      <c r="D44" s="39"/>
    </row>
    <row r="45" spans="4:4" s="37" customFormat="1">
      <c r="D45" s="39"/>
    </row>
    <row r="46" spans="4:4" s="37" customFormat="1">
      <c r="D46" s="39"/>
    </row>
  </sheetData>
  <sheetProtection algorithmName="SHA-512" hashValue="1Jf8en5Iet+PruMlcZpZWvzYr5h9DGX0HV+Sy6ubEaWcmRvxr1KLKu+7vWFIGQZIIF197kmM+ddZDFWGEwHeJg==" saltValue="Jhjk70J0zscR4+z1HC+IJw==" spinCount="100000" sheet="1" objects="1" scenarios="1"/>
  <mergeCells count="4">
    <mergeCell ref="B2:B3"/>
    <mergeCell ref="C2:D2"/>
    <mergeCell ref="E2:F2"/>
    <mergeCell ref="G2:H2"/>
  </mergeCells>
  <hyperlinks>
    <hyperlink ref="B1" location="INDEX!A1" display="Back to inde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9"/>
  <sheetViews>
    <sheetView topLeftCell="A3" zoomScale="70" zoomScaleNormal="70" workbookViewId="0">
      <selection activeCell="B16" sqref="B16"/>
    </sheetView>
  </sheetViews>
  <sheetFormatPr defaultColWidth="9.140625" defaultRowHeight="15"/>
  <cols>
    <col min="1" max="1" width="9.140625" style="37"/>
    <col min="2" max="2" width="49.5703125" style="10" customWidth="1"/>
    <col min="3" max="3" width="27.140625" style="10" customWidth="1"/>
    <col min="4" max="4" width="27.140625" style="60" customWidth="1"/>
    <col min="5" max="8" width="27.140625" style="10" customWidth="1"/>
    <col min="9" max="40" width="9.140625" style="37"/>
    <col min="41" max="16384" width="9.140625" style="10"/>
  </cols>
  <sheetData>
    <row r="1" spans="1:40" s="37" customFormat="1" ht="33" customHeight="1" thickBot="1">
      <c r="B1" s="38" t="s">
        <v>140</v>
      </c>
      <c r="D1" s="39"/>
    </row>
    <row r="2" spans="1:40" ht="40.5" customHeight="1" thickTop="1" thickBot="1">
      <c r="B2" s="337" t="s">
        <v>444</v>
      </c>
      <c r="C2" s="339" t="s">
        <v>136</v>
      </c>
      <c r="D2" s="340"/>
      <c r="E2" s="341" t="s">
        <v>137</v>
      </c>
      <c r="F2" s="342"/>
      <c r="G2" s="343" t="s">
        <v>138</v>
      </c>
      <c r="H2" s="343"/>
    </row>
    <row r="3" spans="1:40" ht="50.25" customHeight="1" thickTop="1" thickBot="1">
      <c r="B3" s="338"/>
      <c r="C3" s="40" t="s">
        <v>141</v>
      </c>
      <c r="D3" s="41" t="s">
        <v>142</v>
      </c>
      <c r="E3" s="42" t="s">
        <v>141</v>
      </c>
      <c r="F3" s="43" t="s">
        <v>142</v>
      </c>
      <c r="G3" s="61" t="s">
        <v>141</v>
      </c>
      <c r="H3" s="62" t="s">
        <v>142</v>
      </c>
    </row>
    <row r="4" spans="1:40" s="48" customFormat="1" ht="21.75" thickTop="1" thickBot="1">
      <c r="A4" s="44"/>
      <c r="B4" s="45" t="s">
        <v>143</v>
      </c>
      <c r="C4" s="7"/>
      <c r="D4" s="46"/>
      <c r="E4" s="7"/>
      <c r="F4" s="7"/>
      <c r="G4" s="7"/>
      <c r="H4" s="47"/>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row>
    <row r="5" spans="1:40" s="54" customFormat="1" ht="37.5" customHeight="1" thickTop="1" thickBot="1">
      <c r="A5" s="49"/>
      <c r="B5" s="50" t="s">
        <v>144</v>
      </c>
      <c r="C5" s="51">
        <f>'2a. % By Priority'!J6+'2a. % By Priority'!J7</f>
        <v>42</v>
      </c>
      <c r="D5" s="52">
        <f>'2a. % By Priority'!N6</f>
        <v>0.95454545454545459</v>
      </c>
      <c r="E5" s="53">
        <f>'2a. % By Priority'!J9</f>
        <v>2</v>
      </c>
      <c r="F5" s="43">
        <f>'2a. % By Priority'!N9</f>
        <v>4.5454545454545456E-2</v>
      </c>
      <c r="G5" s="63">
        <f>'2a. % By Priority'!J13+'2a. % By Priority'!J14</f>
        <v>0</v>
      </c>
      <c r="H5" s="64">
        <f>'2a. % By Priority'!N13</f>
        <v>0</v>
      </c>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row>
    <row r="6" spans="1:40" s="54" customFormat="1" ht="21.75" thickTop="1" thickBot="1">
      <c r="A6" s="49"/>
      <c r="B6" s="55" t="s">
        <v>145</v>
      </c>
      <c r="C6" s="56"/>
      <c r="D6" s="57"/>
      <c r="E6" s="56"/>
      <c r="F6" s="57"/>
      <c r="G6" s="56"/>
      <c r="H6" s="58"/>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row>
    <row r="7" spans="1:40" s="54" customFormat="1" ht="37.5" customHeight="1" thickTop="1" thickBot="1">
      <c r="A7" s="49"/>
      <c r="B7" s="50" t="s">
        <v>139</v>
      </c>
      <c r="C7" s="51">
        <f>'2a. % By Priority'!J28+'2a. % By Priority'!J29</f>
        <v>19</v>
      </c>
      <c r="D7" s="52">
        <f>'2a. % By Priority'!N28</f>
        <v>0.95000000000000007</v>
      </c>
      <c r="E7" s="59">
        <f>'2a. % By Priority'!J31</f>
        <v>1</v>
      </c>
      <c r="F7" s="43">
        <f>'2a. % By Priority'!N31</f>
        <v>0.05</v>
      </c>
      <c r="G7" s="63">
        <f>'2a. % By Priority'!J35+'2a. % By Priority'!J36</f>
        <v>0</v>
      </c>
      <c r="H7" s="64">
        <f>'2a. % By Priority'!N35</f>
        <v>0</v>
      </c>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row>
    <row r="8" spans="1:40" s="54" customFormat="1" ht="37.5" customHeight="1" thickTop="1" thickBot="1">
      <c r="A8" s="49"/>
      <c r="B8" s="50" t="s">
        <v>63</v>
      </c>
      <c r="C8" s="51">
        <f>'2a. % By Priority'!J50+'2a. % By Priority'!J51</f>
        <v>23</v>
      </c>
      <c r="D8" s="52">
        <f>'2a. % By Priority'!N50</f>
        <v>0.95833333333333337</v>
      </c>
      <c r="E8" s="59">
        <f>'2a. % By Priority'!J53</f>
        <v>1</v>
      </c>
      <c r="F8" s="43">
        <f>'2a. % By Priority'!N53</f>
        <v>4.1666666666666664E-2</v>
      </c>
      <c r="G8" s="63">
        <f>'2a. % By Priority'!J57+'2a. % By Priority'!J58</f>
        <v>0</v>
      </c>
      <c r="H8" s="64">
        <f>'2a. % By Priority'!N57</f>
        <v>0</v>
      </c>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row>
    <row r="9" spans="1:40" s="37" customFormat="1" ht="15.75" thickTop="1">
      <c r="D9" s="39"/>
    </row>
    <row r="10" spans="1:40" s="37" customFormat="1">
      <c r="D10" s="39"/>
    </row>
    <row r="11" spans="1:40" s="37" customFormat="1">
      <c r="D11" s="39"/>
    </row>
    <row r="12" spans="1:40" s="37" customFormat="1">
      <c r="D12" s="39"/>
    </row>
    <row r="13" spans="1:40" s="37" customFormat="1">
      <c r="D13" s="39"/>
    </row>
    <row r="14" spans="1:40" s="37" customFormat="1">
      <c r="D14" s="39"/>
    </row>
    <row r="15" spans="1:40" s="37" customFormat="1">
      <c r="D15" s="39"/>
    </row>
    <row r="16" spans="1:40" s="37" customFormat="1">
      <c r="D16" s="39"/>
    </row>
    <row r="17" spans="4:4" s="37" customFormat="1">
      <c r="D17" s="39"/>
    </row>
    <row r="18" spans="4:4" s="37" customFormat="1">
      <c r="D18" s="39"/>
    </row>
    <row r="19" spans="4:4" s="37" customFormat="1">
      <c r="D19" s="39"/>
    </row>
    <row r="20" spans="4:4" s="37" customFormat="1">
      <c r="D20" s="39"/>
    </row>
    <row r="21" spans="4:4" s="37" customFormat="1">
      <c r="D21" s="39"/>
    </row>
    <row r="22" spans="4:4" s="37" customFormat="1">
      <c r="D22" s="39"/>
    </row>
    <row r="23" spans="4:4" s="37" customFormat="1">
      <c r="D23" s="39"/>
    </row>
    <row r="24" spans="4:4" s="37" customFormat="1">
      <c r="D24" s="39"/>
    </row>
    <row r="25" spans="4:4" s="37" customFormat="1">
      <c r="D25" s="39"/>
    </row>
    <row r="26" spans="4:4" s="37" customFormat="1">
      <c r="D26" s="39"/>
    </row>
    <row r="27" spans="4:4" s="37" customFormat="1">
      <c r="D27" s="39"/>
    </row>
    <row r="28" spans="4:4" s="37" customFormat="1">
      <c r="D28" s="39"/>
    </row>
    <row r="29" spans="4:4" s="37" customFormat="1">
      <c r="D29" s="39"/>
    </row>
    <row r="30" spans="4:4" s="37" customFormat="1">
      <c r="D30" s="39"/>
    </row>
    <row r="31" spans="4:4" s="37" customFormat="1">
      <c r="D31" s="39"/>
    </row>
    <row r="32" spans="4:4" s="37" customFormat="1">
      <c r="D32" s="39"/>
    </row>
    <row r="33" spans="4:4" s="37" customFormat="1">
      <c r="D33" s="39"/>
    </row>
    <row r="34" spans="4:4" s="37" customFormat="1">
      <c r="D34" s="39"/>
    </row>
    <row r="35" spans="4:4" s="37" customFormat="1">
      <c r="D35" s="39"/>
    </row>
    <row r="36" spans="4:4" s="37" customFormat="1">
      <c r="D36" s="39"/>
    </row>
    <row r="37" spans="4:4" s="37" customFormat="1">
      <c r="D37" s="39"/>
    </row>
    <row r="38" spans="4:4" s="37" customFormat="1">
      <c r="D38" s="39"/>
    </row>
    <row r="39" spans="4:4" s="37" customFormat="1">
      <c r="D39" s="39"/>
    </row>
  </sheetData>
  <mergeCells count="4">
    <mergeCell ref="B2:B3"/>
    <mergeCell ref="C2:D2"/>
    <mergeCell ref="E2:F2"/>
    <mergeCell ref="G2:H2"/>
  </mergeCells>
  <hyperlinks>
    <hyperlink ref="B1" location="INDEX!A1" display="Back to inde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6"/>
  <sheetViews>
    <sheetView zoomScale="60" zoomScaleNormal="60" workbookViewId="0">
      <selection activeCell="G8" sqref="G8"/>
    </sheetView>
  </sheetViews>
  <sheetFormatPr defaultColWidth="9.140625" defaultRowHeight="15"/>
  <cols>
    <col min="1" max="1" width="9.140625" style="37"/>
    <col min="2" max="2" width="49.5703125" style="10" customWidth="1"/>
    <col min="3" max="3" width="27.140625" style="10" customWidth="1"/>
    <col min="4" max="4" width="27.140625" style="60" customWidth="1"/>
    <col min="5" max="8" width="27.140625" style="10" customWidth="1"/>
    <col min="9" max="40" width="9.140625" style="37"/>
    <col min="41" max="16384" width="9.140625" style="10"/>
  </cols>
  <sheetData>
    <row r="1" spans="1:40" s="37" customFormat="1" ht="33" customHeight="1" thickBot="1">
      <c r="B1" s="38" t="s">
        <v>140</v>
      </c>
      <c r="D1" s="39"/>
    </row>
    <row r="2" spans="1:40" ht="40.5" customHeight="1" thickTop="1" thickBot="1">
      <c r="B2" s="337" t="s">
        <v>445</v>
      </c>
      <c r="C2" s="339" t="s">
        <v>136</v>
      </c>
      <c r="D2" s="340"/>
      <c r="E2" s="341" t="s">
        <v>137</v>
      </c>
      <c r="F2" s="342"/>
      <c r="G2" s="343" t="s">
        <v>138</v>
      </c>
      <c r="H2" s="343"/>
    </row>
    <row r="3" spans="1:40" ht="50.25" customHeight="1" thickTop="1" thickBot="1">
      <c r="B3" s="338"/>
      <c r="C3" s="40" t="s">
        <v>141</v>
      </c>
      <c r="D3" s="41" t="s">
        <v>142</v>
      </c>
      <c r="E3" s="42" t="s">
        <v>141</v>
      </c>
      <c r="F3" s="43" t="s">
        <v>142</v>
      </c>
      <c r="G3" s="61" t="s">
        <v>141</v>
      </c>
      <c r="H3" s="62" t="s">
        <v>142</v>
      </c>
    </row>
    <row r="4" spans="1:40" s="48" customFormat="1" ht="21.75" thickTop="1" thickBot="1">
      <c r="A4" s="44"/>
      <c r="B4" s="45" t="s">
        <v>143</v>
      </c>
      <c r="C4" s="7"/>
      <c r="D4" s="46"/>
      <c r="E4" s="7"/>
      <c r="F4" s="7"/>
      <c r="G4" s="7"/>
      <c r="H4" s="47"/>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row>
    <row r="5" spans="1:40" s="54" customFormat="1" ht="37.5" customHeight="1" thickTop="1" thickBot="1">
      <c r="A5" s="49"/>
      <c r="B5" s="50" t="s">
        <v>144</v>
      </c>
      <c r="C5" s="51">
        <f>'2a. % By Priority'!Q6+'2a. % By Priority'!Q7</f>
        <v>0</v>
      </c>
      <c r="D5" s="52" t="e">
        <f>'2a. % By Priority'!U6</f>
        <v>#DIV/0!</v>
      </c>
      <c r="E5" s="53">
        <f>'2a. % By Priority'!Q9</f>
        <v>0</v>
      </c>
      <c r="F5" s="43" t="e">
        <f>'2a. % By Priority'!U9</f>
        <v>#DIV/0!</v>
      </c>
      <c r="G5" s="63">
        <f>'2a. % By Priority'!Q13+'2a. % By Priority'!Q14</f>
        <v>0</v>
      </c>
      <c r="H5" s="64" t="e">
        <f>'2a. % By Priority'!U13</f>
        <v>#DIV/0!</v>
      </c>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row>
    <row r="6" spans="1:40" s="54" customFormat="1" ht="21.75" thickTop="1" thickBot="1">
      <c r="A6" s="49"/>
      <c r="B6" s="55" t="s">
        <v>145</v>
      </c>
      <c r="C6" s="56"/>
      <c r="D6" s="57"/>
      <c r="E6" s="56"/>
      <c r="F6" s="57"/>
      <c r="G6" s="56"/>
      <c r="H6" s="58"/>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row>
    <row r="7" spans="1:40" s="54" customFormat="1" ht="37.5" customHeight="1" thickTop="1" thickBot="1">
      <c r="A7" s="49"/>
      <c r="B7" s="50" t="s">
        <v>64</v>
      </c>
      <c r="C7" s="51" t="e">
        <f>'2a. % By Priority'!#REF!+'2a. % By Priority'!#REF!</f>
        <v>#REF!</v>
      </c>
      <c r="D7" s="52" t="e">
        <f>'2a. % By Priority'!#REF!</f>
        <v>#REF!</v>
      </c>
      <c r="E7" s="59" t="e">
        <f>'2a. % By Priority'!#REF!</f>
        <v>#REF!</v>
      </c>
      <c r="F7" s="43" t="e">
        <f>'2a. % By Priority'!#REF!</f>
        <v>#REF!</v>
      </c>
      <c r="G7" s="63" t="e">
        <f>'2a. % By Priority'!#REF!+'2a. % By Priority'!#REF!</f>
        <v>#REF!</v>
      </c>
      <c r="H7" s="64" t="e">
        <f>'2a. % By Priority'!#REF!</f>
        <v>#REF!</v>
      </c>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row>
    <row r="8" spans="1:40" s="54" customFormat="1" ht="37.5" customHeight="1" thickTop="1" thickBot="1">
      <c r="A8" s="49"/>
      <c r="B8" s="50" t="s">
        <v>139</v>
      </c>
      <c r="C8" s="51">
        <f>'2a. % By Priority'!Q28+'2a. % By Priority'!Q29</f>
        <v>0</v>
      </c>
      <c r="D8" s="52" t="e">
        <f>'2a. % By Priority'!U28</f>
        <v>#DIV/0!</v>
      </c>
      <c r="E8" s="59">
        <f>'2a. % By Priority'!Q31</f>
        <v>0</v>
      </c>
      <c r="F8" s="43" t="e">
        <f>'2a. % By Priority'!U31</f>
        <v>#DIV/0!</v>
      </c>
      <c r="G8" s="63">
        <f>'2a. % By Priority'!Q35+'2a. % By Priority'!Q36</f>
        <v>0</v>
      </c>
      <c r="H8" s="64" t="e">
        <f>'2a. % By Priority'!U35</f>
        <v>#DIV/0!</v>
      </c>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row>
    <row r="9" spans="1:40" s="54" customFormat="1" ht="37.5" customHeight="1" thickTop="1" thickBot="1">
      <c r="A9" s="49"/>
      <c r="B9" s="50" t="s">
        <v>63</v>
      </c>
      <c r="C9" s="51">
        <f>'2a. % By Priority'!Q50+'2a. % By Priority'!Q51</f>
        <v>0</v>
      </c>
      <c r="D9" s="52" t="e">
        <f>'2a. % By Priority'!U50</f>
        <v>#DIV/0!</v>
      </c>
      <c r="E9" s="59">
        <f>'2a. % By Priority'!Q53</f>
        <v>0</v>
      </c>
      <c r="F9" s="43" t="e">
        <f>'2a. % By Priority'!U53</f>
        <v>#DIV/0!</v>
      </c>
      <c r="G9" s="63">
        <f>'2a. % By Priority'!Q57+'2a. % By Priority'!Q58</f>
        <v>0</v>
      </c>
      <c r="H9" s="64" t="e">
        <f>'2a. % By Priority'!U57</f>
        <v>#DIV/0!</v>
      </c>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row>
    <row r="10" spans="1:40" s="54" customFormat="1" ht="21.75" thickTop="1" thickBot="1">
      <c r="A10" s="49"/>
      <c r="B10" s="55" t="s">
        <v>56</v>
      </c>
      <c r="C10" s="56"/>
      <c r="D10" s="57"/>
      <c r="E10" s="56"/>
      <c r="F10" s="57"/>
      <c r="G10" s="56"/>
      <c r="H10" s="58"/>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row>
    <row r="11" spans="1:40" s="54" customFormat="1" ht="37.5" customHeight="1" thickTop="1" thickBot="1">
      <c r="A11" s="49"/>
      <c r="B11" s="66" t="s">
        <v>117</v>
      </c>
      <c r="C11" s="67">
        <f>'3a. % by Portfolio'!Q6+'3a. % by Portfolio'!Q7</f>
        <v>0</v>
      </c>
      <c r="D11" s="68" t="e">
        <f>'3a. % by Portfolio'!U6</f>
        <v>#DIV/0!</v>
      </c>
      <c r="E11" s="69">
        <f>'3a. % by Portfolio'!Q9</f>
        <v>0</v>
      </c>
      <c r="F11" s="70" t="e">
        <f>'3a. % by Portfolio'!U9</f>
        <v>#DIV/0!</v>
      </c>
      <c r="G11" s="71">
        <f>'3a. % by Portfolio'!Q13+'3a. % by Portfolio'!Q14</f>
        <v>0</v>
      </c>
      <c r="H11" s="72" t="e">
        <f>'3a. % by Portfolio'!U13</f>
        <v>#DIV/0!</v>
      </c>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row>
    <row r="12" spans="1:40" s="54" customFormat="1" ht="37.5" customHeight="1" thickTop="1" thickBot="1">
      <c r="A12" s="49"/>
      <c r="B12" s="66" t="s">
        <v>116</v>
      </c>
      <c r="C12" s="67">
        <f>'3a. % by Portfolio'!Q29+'3a. % by Portfolio'!Q30</f>
        <v>0</v>
      </c>
      <c r="D12" s="68" t="e">
        <f>'3a. % by Portfolio'!U29</f>
        <v>#DIV/0!</v>
      </c>
      <c r="E12" s="73">
        <f>'3a. % by Portfolio'!Q32</f>
        <v>0</v>
      </c>
      <c r="F12" s="70" t="e">
        <f>'3a. % by Portfolio'!U32</f>
        <v>#DIV/0!</v>
      </c>
      <c r="G12" s="71">
        <f>'3a. % by Portfolio'!Q13+'3a. % by Portfolio'!Q14</f>
        <v>0</v>
      </c>
      <c r="H12" s="72" t="e">
        <f>'3a. % by Portfolio'!U36</f>
        <v>#DIV/0!</v>
      </c>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row>
    <row r="13" spans="1:40" s="54" customFormat="1" ht="37.5" customHeight="1" thickTop="1" thickBot="1">
      <c r="A13" s="49"/>
      <c r="B13" s="66" t="s">
        <v>146</v>
      </c>
      <c r="C13" s="67">
        <f>'3a. % by Portfolio'!Q51+'3a. % by Portfolio'!Q52</f>
        <v>0</v>
      </c>
      <c r="D13" s="68" t="e">
        <f>'3a. % by Portfolio'!U51</f>
        <v>#DIV/0!</v>
      </c>
      <c r="E13" s="73">
        <f>'3a. % by Portfolio'!Q54</f>
        <v>0</v>
      </c>
      <c r="F13" s="70" t="e">
        <f>'3a. % by Portfolio'!U54</f>
        <v>#DIV/0!</v>
      </c>
      <c r="G13" s="71">
        <f>'3a. % by Portfolio'!Q58+'3a. % by Portfolio'!Q59</f>
        <v>0</v>
      </c>
      <c r="H13" s="72" t="e">
        <f>'3a. % by Portfolio'!U58</f>
        <v>#DIV/0!</v>
      </c>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row>
    <row r="14" spans="1:40" s="54" customFormat="1" ht="37.5" customHeight="1" thickTop="1" thickBot="1">
      <c r="A14" s="49"/>
      <c r="B14" s="66" t="s">
        <v>114</v>
      </c>
      <c r="C14" s="67">
        <f>'3a. % by Portfolio'!Q73+'3a. % by Portfolio'!Q74</f>
        <v>0</v>
      </c>
      <c r="D14" s="68" t="e">
        <f>'3a. % by Portfolio'!U73</f>
        <v>#DIV/0!</v>
      </c>
      <c r="E14" s="73">
        <f>'3a. % by Portfolio'!Q76</f>
        <v>0</v>
      </c>
      <c r="F14" s="70" t="e">
        <f>'3a. % by Portfolio'!U76</f>
        <v>#DIV/0!</v>
      </c>
      <c r="G14" s="71">
        <f>'3a. % by Portfolio'!Q80+'3a. % by Portfolio'!Q81</f>
        <v>0</v>
      </c>
      <c r="H14" s="72" t="e">
        <f>'3a. % by Portfolio'!U80</f>
        <v>#DIV/0!</v>
      </c>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row>
    <row r="15" spans="1:40" s="54" customFormat="1" ht="37.5" customHeight="1" thickTop="1" thickBot="1">
      <c r="A15" s="49"/>
      <c r="B15" s="66" t="s">
        <v>115</v>
      </c>
      <c r="C15" s="67">
        <f>'3a. % by Portfolio'!Q95+'3a. % by Portfolio'!Q96</f>
        <v>0</v>
      </c>
      <c r="D15" s="68" t="e">
        <f>'3a. % by Portfolio'!U95</f>
        <v>#DIV/0!</v>
      </c>
      <c r="E15" s="73">
        <f>'3a. % by Portfolio'!Q98</f>
        <v>0</v>
      </c>
      <c r="F15" s="70" t="e">
        <f>'3a. % by Portfolio'!U98</f>
        <v>#DIV/0!</v>
      </c>
      <c r="G15" s="71">
        <f>'3a. % by Portfolio'!Q102+'3a. % by Portfolio'!Q103</f>
        <v>0</v>
      </c>
      <c r="H15" s="72" t="e">
        <f>'3a. % by Portfolio'!U102</f>
        <v>#DIV/0!</v>
      </c>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row>
    <row r="16" spans="1:40" s="37" customFormat="1" ht="15.75" thickTop="1">
      <c r="D16" s="39"/>
    </row>
    <row r="17" spans="4:4" s="37" customFormat="1">
      <c r="D17" s="39"/>
    </row>
    <row r="18" spans="4:4" s="37" customFormat="1">
      <c r="D18" s="39"/>
    </row>
    <row r="19" spans="4:4" s="37" customFormat="1">
      <c r="D19" s="39"/>
    </row>
    <row r="20" spans="4:4" s="37" customFormat="1">
      <c r="D20" s="39"/>
    </row>
    <row r="21" spans="4:4" s="37" customFormat="1">
      <c r="D21" s="39"/>
    </row>
    <row r="22" spans="4:4" s="37" customFormat="1">
      <c r="D22" s="39"/>
    </row>
    <row r="23" spans="4:4" s="37" customFormat="1">
      <c r="D23" s="39"/>
    </row>
    <row r="24" spans="4:4" s="37" customFormat="1">
      <c r="D24" s="39"/>
    </row>
    <row r="25" spans="4:4" s="37" customFormat="1">
      <c r="D25" s="39"/>
    </row>
    <row r="26" spans="4:4" s="37" customFormat="1">
      <c r="D26" s="39"/>
    </row>
    <row r="27" spans="4:4" s="37" customFormat="1">
      <c r="D27" s="39"/>
    </row>
    <row r="28" spans="4:4" s="37" customFormat="1">
      <c r="D28" s="39"/>
    </row>
    <row r="29" spans="4:4" s="37" customFormat="1">
      <c r="D29" s="39"/>
    </row>
    <row r="30" spans="4:4" s="37" customFormat="1">
      <c r="D30" s="39"/>
    </row>
    <row r="31" spans="4:4" s="37" customFormat="1">
      <c r="D31" s="39"/>
    </row>
    <row r="32" spans="4:4" s="37" customFormat="1">
      <c r="D32" s="39"/>
    </row>
    <row r="33" spans="4:4" s="37" customFormat="1">
      <c r="D33" s="39"/>
    </row>
    <row r="34" spans="4:4" s="37" customFormat="1">
      <c r="D34" s="39"/>
    </row>
    <row r="35" spans="4:4" s="37" customFormat="1">
      <c r="D35" s="39"/>
    </row>
    <row r="36" spans="4:4" s="37" customFormat="1">
      <c r="D36" s="39"/>
    </row>
    <row r="37" spans="4:4" s="37" customFormat="1">
      <c r="D37" s="39"/>
    </row>
    <row r="38" spans="4:4" s="37" customFormat="1">
      <c r="D38" s="39"/>
    </row>
    <row r="39" spans="4:4" s="37" customFormat="1">
      <c r="D39" s="39"/>
    </row>
    <row r="40" spans="4:4" s="37" customFormat="1">
      <c r="D40" s="39"/>
    </row>
    <row r="41" spans="4:4" s="37" customFormat="1">
      <c r="D41" s="39"/>
    </row>
    <row r="42" spans="4:4" s="37" customFormat="1">
      <c r="D42" s="39"/>
    </row>
    <row r="43" spans="4:4" s="37" customFormat="1">
      <c r="D43" s="39"/>
    </row>
    <row r="44" spans="4:4" s="37" customFormat="1">
      <c r="D44" s="39"/>
    </row>
    <row r="45" spans="4:4" s="37" customFormat="1">
      <c r="D45" s="39"/>
    </row>
    <row r="46" spans="4:4" s="37" customFormat="1">
      <c r="D46" s="39"/>
    </row>
  </sheetData>
  <sheetProtection algorithmName="SHA-512" hashValue="zCsTFby/5V7Boi4Fb/Z9YotbL8vWN2E1l5SkiSGXgL1O5gtf71ECeotI/GhvmONhPMz5MHvmttVLnEU23tq+uw==" saltValue="vdKIB2d3p6B6Yp/Edf6iyg==" spinCount="100000" sheet="1" objects="1" scenarios="1"/>
  <mergeCells count="4">
    <mergeCell ref="B2:B3"/>
    <mergeCell ref="C2:D2"/>
    <mergeCell ref="E2:F2"/>
    <mergeCell ref="G2:H2"/>
  </mergeCells>
  <hyperlinks>
    <hyperlink ref="B1" location="INDEX!A1" display="Back to index"/>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6"/>
  <sheetViews>
    <sheetView zoomScale="60" zoomScaleNormal="60" workbookViewId="0">
      <selection activeCell="F18" sqref="F18"/>
    </sheetView>
  </sheetViews>
  <sheetFormatPr defaultColWidth="9.140625" defaultRowHeight="15"/>
  <cols>
    <col min="1" max="1" width="9.140625" style="37"/>
    <col min="2" max="2" width="49.5703125" style="10" customWidth="1"/>
    <col min="3" max="3" width="27.140625" style="10" customWidth="1"/>
    <col min="4" max="4" width="27.140625" style="60" customWidth="1"/>
    <col min="5" max="8" width="27.140625" style="10" customWidth="1"/>
    <col min="9" max="40" width="9.140625" style="37"/>
    <col min="41" max="16384" width="9.140625" style="10"/>
  </cols>
  <sheetData>
    <row r="1" spans="1:40" s="37" customFormat="1" ht="33" customHeight="1" thickBot="1">
      <c r="B1" s="38" t="s">
        <v>140</v>
      </c>
      <c r="D1" s="39"/>
    </row>
    <row r="2" spans="1:40" ht="40.5" customHeight="1" thickTop="1" thickBot="1">
      <c r="B2" s="337" t="s">
        <v>446</v>
      </c>
      <c r="C2" s="339" t="s">
        <v>136</v>
      </c>
      <c r="D2" s="340"/>
      <c r="E2" s="341" t="s">
        <v>137</v>
      </c>
      <c r="F2" s="342"/>
      <c r="G2" s="343" t="s">
        <v>138</v>
      </c>
      <c r="H2" s="343"/>
    </row>
    <row r="3" spans="1:40" ht="50.25" customHeight="1" thickTop="1" thickBot="1">
      <c r="B3" s="338"/>
      <c r="C3" s="40" t="s">
        <v>141</v>
      </c>
      <c r="D3" s="41" t="s">
        <v>142</v>
      </c>
      <c r="E3" s="42" t="s">
        <v>141</v>
      </c>
      <c r="F3" s="43" t="s">
        <v>142</v>
      </c>
      <c r="G3" s="61" t="s">
        <v>141</v>
      </c>
      <c r="H3" s="62" t="s">
        <v>142</v>
      </c>
    </row>
    <row r="4" spans="1:40" s="48" customFormat="1" ht="21.75" thickTop="1" thickBot="1">
      <c r="A4" s="44"/>
      <c r="B4" s="45" t="s">
        <v>143</v>
      </c>
      <c r="C4" s="7"/>
      <c r="D4" s="46"/>
      <c r="E4" s="7"/>
      <c r="F4" s="7"/>
      <c r="G4" s="7"/>
      <c r="H4" s="47"/>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row>
    <row r="5" spans="1:40" s="54" customFormat="1" ht="37.5" customHeight="1" thickTop="1" thickBot="1">
      <c r="A5" s="49"/>
      <c r="B5" s="50" t="s">
        <v>144</v>
      </c>
      <c r="C5" s="51">
        <f>'2a. % By Priority'!X6+'2a. % By Priority'!X7</f>
        <v>0</v>
      </c>
      <c r="D5" s="52" t="e">
        <f>'2a. % By Priority'!AB6</f>
        <v>#DIV/0!</v>
      </c>
      <c r="E5" s="53">
        <f>'2a. % By Priority'!X9+'2a. % By Priority'!X10+'2a. % By Priority'!X11</f>
        <v>0</v>
      </c>
      <c r="F5" s="43" t="e">
        <f>'2a. % By Priority'!AB9</f>
        <v>#DIV/0!</v>
      </c>
      <c r="G5" s="63">
        <f>'2a. % By Priority'!X13+'2a. % By Priority'!X14</f>
        <v>0</v>
      </c>
      <c r="H5" s="64" t="e">
        <f>'2a. % By Priority'!AB13</f>
        <v>#DIV/0!</v>
      </c>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row>
    <row r="6" spans="1:40" s="54" customFormat="1" ht="21.75" thickTop="1" thickBot="1">
      <c r="A6" s="49"/>
      <c r="B6" s="55" t="s">
        <v>145</v>
      </c>
      <c r="C6" s="56"/>
      <c r="D6" s="57"/>
      <c r="E6" s="56"/>
      <c r="F6" s="57"/>
      <c r="G6" s="56"/>
      <c r="H6" s="58"/>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row>
    <row r="7" spans="1:40" s="54" customFormat="1" ht="37.5" customHeight="1" thickTop="1" thickBot="1">
      <c r="A7" s="49"/>
      <c r="B7" s="50" t="s">
        <v>64</v>
      </c>
      <c r="C7" s="51" t="e">
        <f>'2a. % By Priority'!#REF!+'2a. % By Priority'!#REF!</f>
        <v>#REF!</v>
      </c>
      <c r="D7" s="52" t="e">
        <f>'2a. % By Priority'!#REF!</f>
        <v>#REF!</v>
      </c>
      <c r="E7" s="59" t="e">
        <f>'2a. % By Priority'!#REF!+'2a. % By Priority'!#REF!+'2a. % By Priority'!#REF!</f>
        <v>#REF!</v>
      </c>
      <c r="F7" s="43" t="e">
        <f>'2a. % By Priority'!#REF!</f>
        <v>#REF!</v>
      </c>
      <c r="G7" s="63" t="e">
        <f>'2a. % By Priority'!#REF!+'2a. % By Priority'!#REF!</f>
        <v>#REF!</v>
      </c>
      <c r="H7" s="64" t="e">
        <f>'2a. % By Priority'!#REF!</f>
        <v>#REF!</v>
      </c>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row>
    <row r="8" spans="1:40" s="54" customFormat="1" ht="37.5" customHeight="1" thickTop="1" thickBot="1">
      <c r="A8" s="49"/>
      <c r="B8" s="50" t="s">
        <v>139</v>
      </c>
      <c r="C8" s="51">
        <f>'2a. % By Priority'!X28+'2a. % By Priority'!X29</f>
        <v>0</v>
      </c>
      <c r="D8" s="52" t="e">
        <f>SUM('2a. % By Priority'!Y28:Y29)</f>
        <v>#DIV/0!</v>
      </c>
      <c r="E8" s="59">
        <f>'2a. % By Priority'!X31+'2a. % By Priority'!X32+'2a. % By Priority'!X33</f>
        <v>0</v>
      </c>
      <c r="F8" s="43" t="e">
        <f>'2a. % By Priority'!AB31</f>
        <v>#DIV/0!</v>
      </c>
      <c r="G8" s="63">
        <f>'2a. % By Priority'!X35+'2a. % By Priority'!X36</f>
        <v>0</v>
      </c>
      <c r="H8" s="64" t="e">
        <f>'2a. % By Priority'!AB35</f>
        <v>#DIV/0!</v>
      </c>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row>
    <row r="9" spans="1:40" s="54" customFormat="1" ht="37.5" customHeight="1" thickTop="1" thickBot="1">
      <c r="A9" s="49"/>
      <c r="B9" s="50" t="s">
        <v>63</v>
      </c>
      <c r="C9" s="51">
        <f>'2a. % By Priority'!X50+'2a. % By Priority'!X51</f>
        <v>0</v>
      </c>
      <c r="D9" s="52" t="e">
        <f>'2a. % By Priority'!AB50</f>
        <v>#DIV/0!</v>
      </c>
      <c r="E9" s="59">
        <f>'2a. % By Priority'!X53+'2a. % By Priority'!X54+'2a. % By Priority'!X55</f>
        <v>0</v>
      </c>
      <c r="F9" s="43" t="e">
        <f>'2a. % By Priority'!AB53</f>
        <v>#DIV/0!</v>
      </c>
      <c r="G9" s="63">
        <f>'2a. % By Priority'!X57+'2a. % By Priority'!X58</f>
        <v>0</v>
      </c>
      <c r="H9" s="64" t="e">
        <f>'2a. % By Priority'!AB57</f>
        <v>#DIV/0!</v>
      </c>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row>
    <row r="10" spans="1:40" s="54" customFormat="1" ht="21.75" thickTop="1" thickBot="1">
      <c r="A10" s="49"/>
      <c r="B10" s="55" t="s">
        <v>56</v>
      </c>
      <c r="C10" s="56"/>
      <c r="D10" s="57"/>
      <c r="E10" s="56"/>
      <c r="F10" s="57"/>
      <c r="G10" s="56"/>
      <c r="H10" s="58"/>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row>
    <row r="11" spans="1:40" s="54" customFormat="1" ht="37.5" customHeight="1" thickTop="1" thickBot="1">
      <c r="A11" s="49"/>
      <c r="B11" s="66" t="s">
        <v>117</v>
      </c>
      <c r="C11" s="51">
        <f>'3a. % by Portfolio'!X6+'3a. % by Portfolio'!X7</f>
        <v>0</v>
      </c>
      <c r="D11" s="52" t="e">
        <f>'3a. % by Portfolio'!AB6</f>
        <v>#DIV/0!</v>
      </c>
      <c r="E11" s="59">
        <f>SUM('3a. % by Portfolio'!X9:X11)</f>
        <v>0</v>
      </c>
      <c r="F11" s="43" t="e">
        <f>'3a. % by Portfolio'!AB9</f>
        <v>#DIV/0!</v>
      </c>
      <c r="G11" s="63">
        <f>'3a. % by Portfolio'!X13+'3a. % by Portfolio'!X14</f>
        <v>0</v>
      </c>
      <c r="H11" s="64" t="e">
        <f>'3a. % by Portfolio'!AB13</f>
        <v>#DIV/0!</v>
      </c>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row>
    <row r="12" spans="1:40" s="54" customFormat="1" ht="37.5" customHeight="1" thickTop="1" thickBot="1">
      <c r="A12" s="49"/>
      <c r="B12" s="66" t="s">
        <v>116</v>
      </c>
      <c r="C12" s="51">
        <f>'3a. % by Portfolio'!X29+'3a. % by Portfolio'!X30</f>
        <v>0</v>
      </c>
      <c r="D12" s="52" t="e">
        <f>'3a. % by Portfolio'!AB29</f>
        <v>#DIV/0!</v>
      </c>
      <c r="E12" s="148">
        <f>'3a. % by Portfolio'!X32+'3a. % by Portfolio'!X33+'3a. % by Portfolio'!X34</f>
        <v>0</v>
      </c>
      <c r="F12" s="43" t="e">
        <f>'3a. % by Portfolio'!AB32</f>
        <v>#DIV/0!</v>
      </c>
      <c r="G12" s="63">
        <f>'3a. % by Portfolio'!X13+'3a. % by Portfolio'!X14</f>
        <v>0</v>
      </c>
      <c r="H12" s="64" t="e">
        <f>'3a. % by Portfolio'!AB36</f>
        <v>#DIV/0!</v>
      </c>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row>
    <row r="13" spans="1:40" s="54" customFormat="1" ht="37.5" customHeight="1" thickTop="1" thickBot="1">
      <c r="A13" s="49"/>
      <c r="B13" s="66" t="s">
        <v>146</v>
      </c>
      <c r="C13" s="51">
        <f>'3a. % by Portfolio'!X51+'3a. % by Portfolio'!X52</f>
        <v>0</v>
      </c>
      <c r="D13" s="52" t="e">
        <f>'3a. % by Portfolio'!AB51</f>
        <v>#DIV/0!</v>
      </c>
      <c r="E13" s="148">
        <f>'3a. % by Portfolio'!X54+'3a. % by Portfolio'!X55+'3a. % by Portfolio'!X56</f>
        <v>0</v>
      </c>
      <c r="F13" s="43" t="e">
        <f>'3a. % by Portfolio'!AB54</f>
        <v>#DIV/0!</v>
      </c>
      <c r="G13" s="63">
        <f>'3a. % by Portfolio'!X58+'3a. % by Portfolio'!X59</f>
        <v>0</v>
      </c>
      <c r="H13" s="64" t="e">
        <f>'3a. % by Portfolio'!AB58</f>
        <v>#DIV/0!</v>
      </c>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row>
    <row r="14" spans="1:40" s="54" customFormat="1" ht="37.5" customHeight="1" thickTop="1" thickBot="1">
      <c r="A14" s="49"/>
      <c r="B14" s="66" t="s">
        <v>114</v>
      </c>
      <c r="C14" s="51">
        <f>'3a. % by Portfolio'!X73+'3a. % by Portfolio'!X74</f>
        <v>0</v>
      </c>
      <c r="D14" s="52" t="e">
        <f>'3a. % by Portfolio'!AB73</f>
        <v>#DIV/0!</v>
      </c>
      <c r="E14" s="148">
        <f>'3a. % by Portfolio'!X76+'3a. % by Portfolio'!X77+'3a. % by Portfolio'!X78</f>
        <v>0</v>
      </c>
      <c r="F14" s="43" t="e">
        <f>'3a. % by Portfolio'!AB76</f>
        <v>#DIV/0!</v>
      </c>
      <c r="G14" s="63">
        <f>'3a. % by Portfolio'!X80+'3a. % by Portfolio'!X81</f>
        <v>0</v>
      </c>
      <c r="H14" s="64" t="e">
        <f>'3a. % by Portfolio'!AB80</f>
        <v>#DIV/0!</v>
      </c>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row>
    <row r="15" spans="1:40" s="54" customFormat="1" ht="37.5" customHeight="1" thickTop="1" thickBot="1">
      <c r="A15" s="49"/>
      <c r="B15" s="66" t="s">
        <v>115</v>
      </c>
      <c r="C15" s="51">
        <f>'3a. % by Portfolio'!X95+'3a. % by Portfolio'!X96</f>
        <v>0</v>
      </c>
      <c r="D15" s="52" t="e">
        <f>'3a. % by Portfolio'!AB95</f>
        <v>#DIV/0!</v>
      </c>
      <c r="E15" s="148">
        <f>'3a. % by Portfolio'!X98+'3a. % by Portfolio'!X99+'3a. % by Portfolio'!X100</f>
        <v>0</v>
      </c>
      <c r="F15" s="43" t="e">
        <f>'3a. % by Portfolio'!AB98</f>
        <v>#DIV/0!</v>
      </c>
      <c r="G15" s="63">
        <f>'3a. % by Portfolio'!X102+'3a. % by Portfolio'!X103</f>
        <v>0</v>
      </c>
      <c r="H15" s="64" t="e">
        <f>'3a. % by Portfolio'!AB102</f>
        <v>#DIV/0!</v>
      </c>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row>
    <row r="16" spans="1:40" s="37" customFormat="1" ht="15.75" thickTop="1">
      <c r="D16" s="39"/>
    </row>
    <row r="17" spans="4:4" s="37" customFormat="1">
      <c r="D17" s="39"/>
    </row>
    <row r="18" spans="4:4" s="37" customFormat="1">
      <c r="D18" s="39"/>
    </row>
    <row r="19" spans="4:4" s="37" customFormat="1">
      <c r="D19" s="39"/>
    </row>
    <row r="20" spans="4:4" s="37" customFormat="1">
      <c r="D20" s="39"/>
    </row>
    <row r="21" spans="4:4" s="37" customFormat="1">
      <c r="D21" s="39"/>
    </row>
    <row r="22" spans="4:4" s="37" customFormat="1">
      <c r="D22" s="39"/>
    </row>
    <row r="23" spans="4:4" s="37" customFormat="1">
      <c r="D23" s="39"/>
    </row>
    <row r="24" spans="4:4" s="37" customFormat="1">
      <c r="D24" s="39"/>
    </row>
    <row r="25" spans="4:4" s="37" customFormat="1">
      <c r="D25" s="39"/>
    </row>
    <row r="26" spans="4:4" s="37" customFormat="1">
      <c r="D26" s="39"/>
    </row>
    <row r="27" spans="4:4" s="37" customFormat="1">
      <c r="D27" s="39"/>
    </row>
    <row r="28" spans="4:4" s="37" customFormat="1">
      <c r="D28" s="39"/>
    </row>
    <row r="29" spans="4:4" s="37" customFormat="1">
      <c r="D29" s="39"/>
    </row>
    <row r="30" spans="4:4" s="37" customFormat="1">
      <c r="D30" s="39"/>
    </row>
    <row r="31" spans="4:4" s="37" customFormat="1">
      <c r="D31" s="39"/>
    </row>
    <row r="32" spans="4:4" s="37" customFormat="1">
      <c r="D32" s="39"/>
    </row>
    <row r="33" spans="4:4" s="37" customFormat="1">
      <c r="D33" s="39"/>
    </row>
    <row r="34" spans="4:4" s="37" customFormat="1">
      <c r="D34" s="39"/>
    </row>
    <row r="35" spans="4:4" s="37" customFormat="1">
      <c r="D35" s="39"/>
    </row>
    <row r="36" spans="4:4" s="37" customFormat="1">
      <c r="D36" s="39"/>
    </row>
    <row r="37" spans="4:4" s="37" customFormat="1">
      <c r="D37" s="39"/>
    </row>
    <row r="38" spans="4:4" s="37" customFormat="1">
      <c r="D38" s="39"/>
    </row>
    <row r="39" spans="4:4" s="37" customFormat="1">
      <c r="D39" s="39"/>
    </row>
    <row r="40" spans="4:4" s="37" customFormat="1">
      <c r="D40" s="39"/>
    </row>
    <row r="41" spans="4:4" s="37" customFormat="1">
      <c r="D41" s="39"/>
    </row>
    <row r="42" spans="4:4" s="37" customFormat="1">
      <c r="D42" s="39"/>
    </row>
    <row r="43" spans="4:4" s="37" customFormat="1">
      <c r="D43" s="39"/>
    </row>
    <row r="44" spans="4:4" s="37" customFormat="1">
      <c r="D44" s="39"/>
    </row>
    <row r="45" spans="4:4" s="37" customFormat="1">
      <c r="D45" s="39"/>
    </row>
    <row r="46" spans="4:4" s="37" customFormat="1">
      <c r="D46" s="39"/>
    </row>
  </sheetData>
  <mergeCells count="4">
    <mergeCell ref="B2:B3"/>
    <mergeCell ref="C2:D2"/>
    <mergeCell ref="E2:F2"/>
    <mergeCell ref="G2:H2"/>
  </mergeCells>
  <hyperlinks>
    <hyperlink ref="B1" location="INDEX!A1" display="Back to index"/>
  </hyperlink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67"/>
  <sheetViews>
    <sheetView topLeftCell="H19" zoomScale="70" zoomScaleNormal="70" workbookViewId="0">
      <selection activeCell="K31" sqref="K31:K33"/>
    </sheetView>
  </sheetViews>
  <sheetFormatPr defaultColWidth="9.140625" defaultRowHeight="14.25"/>
  <cols>
    <col min="1" max="1" width="2.140625" style="189" customWidth="1"/>
    <col min="2" max="2" width="38.85546875" style="189" customWidth="1"/>
    <col min="3" max="3" width="13.7109375" style="186" customWidth="1"/>
    <col min="4" max="4" width="13.85546875" style="186" customWidth="1"/>
    <col min="5" max="5" width="16.28515625" style="186" customWidth="1"/>
    <col min="6" max="6" width="14.140625" style="186" customWidth="1"/>
    <col min="7" max="7" width="17.140625" style="186" customWidth="1"/>
    <col min="8" max="8" width="4.7109375" style="186" customWidth="1"/>
    <col min="9" max="9" width="38.85546875" style="189" customWidth="1"/>
    <col min="10" max="10" width="13.7109375" style="186" customWidth="1"/>
    <col min="11" max="11" width="13.85546875" style="186" customWidth="1"/>
    <col min="12" max="12" width="16.28515625" style="186" customWidth="1"/>
    <col min="13" max="13" width="14.140625" style="186" customWidth="1"/>
    <col min="14" max="14" width="17.140625" style="186" customWidth="1"/>
    <col min="15" max="15" width="4.7109375" style="186" customWidth="1"/>
    <col min="16" max="16" width="38.85546875" style="189" hidden="1" customWidth="1"/>
    <col min="17" max="17" width="13.7109375" style="186" hidden="1" customWidth="1"/>
    <col min="18" max="18" width="13.85546875" style="186" hidden="1" customWidth="1"/>
    <col min="19" max="19" width="16.28515625" style="186" hidden="1" customWidth="1"/>
    <col min="20" max="20" width="14.140625" style="186" hidden="1" customWidth="1"/>
    <col min="21" max="21" width="17.140625" style="186" hidden="1" customWidth="1"/>
    <col min="22" max="22" width="4.7109375" style="186" hidden="1" customWidth="1"/>
    <col min="23" max="23" width="55.28515625" style="186" hidden="1" customWidth="1"/>
    <col min="24" max="24" width="14.5703125" style="186" hidden="1" customWidth="1"/>
    <col min="25" max="27" width="17.140625" style="186" hidden="1" customWidth="1"/>
    <col min="28" max="28" width="17.140625" style="226" hidden="1" customWidth="1"/>
    <col min="29" max="29" width="9.140625" style="189" hidden="1" customWidth="1"/>
    <col min="30" max="30" width="9.140625" style="189" customWidth="1"/>
    <col min="31" max="16384" width="9.140625" style="189"/>
  </cols>
  <sheetData>
    <row r="1" spans="2:28" s="183" customFormat="1" ht="20.25">
      <c r="B1" s="175" t="s">
        <v>330</v>
      </c>
      <c r="C1" s="176"/>
      <c r="D1" s="177"/>
      <c r="E1" s="177"/>
      <c r="F1" s="177"/>
      <c r="G1" s="177"/>
      <c r="H1" s="178"/>
      <c r="I1" s="175" t="s">
        <v>331</v>
      </c>
      <c r="J1" s="176"/>
      <c r="K1" s="177"/>
      <c r="L1" s="177"/>
      <c r="M1" s="177"/>
      <c r="N1" s="177"/>
      <c r="O1" s="178"/>
      <c r="P1" s="179" t="s">
        <v>332</v>
      </c>
      <c r="Q1" s="176"/>
      <c r="R1" s="177"/>
      <c r="S1" s="177"/>
      <c r="T1" s="177"/>
      <c r="U1" s="177"/>
      <c r="V1" s="178"/>
      <c r="W1" s="180" t="s">
        <v>333</v>
      </c>
      <c r="X1" s="181"/>
      <c r="Y1" s="181"/>
      <c r="Z1" s="181"/>
      <c r="AA1" s="181"/>
      <c r="AB1" s="182"/>
    </row>
    <row r="2" spans="2:28" ht="15.75">
      <c r="B2" s="184"/>
      <c r="C2" s="185"/>
      <c r="D2" s="185"/>
      <c r="E2" s="185"/>
      <c r="F2" s="185"/>
      <c r="G2" s="185"/>
      <c r="I2" s="184"/>
      <c r="J2" s="185"/>
      <c r="K2" s="185"/>
      <c r="L2" s="185"/>
      <c r="M2" s="185"/>
      <c r="N2" s="185"/>
      <c r="P2" s="184"/>
      <c r="Q2" s="185"/>
      <c r="R2" s="185"/>
      <c r="S2" s="185"/>
      <c r="T2" s="185"/>
      <c r="U2" s="185"/>
      <c r="W2" s="187"/>
      <c r="X2" s="187"/>
      <c r="Y2" s="187"/>
      <c r="Z2" s="187"/>
      <c r="AA2" s="187"/>
      <c r="AB2" s="188"/>
    </row>
    <row r="3" spans="2:28" ht="15.75">
      <c r="B3" s="190" t="s">
        <v>118</v>
      </c>
      <c r="C3" s="191"/>
      <c r="D3" s="191"/>
      <c r="E3" s="191"/>
      <c r="F3" s="191"/>
      <c r="G3" s="192"/>
      <c r="I3" s="190" t="s">
        <v>118</v>
      </c>
      <c r="J3" s="191"/>
      <c r="K3" s="191"/>
      <c r="L3" s="191"/>
      <c r="M3" s="191"/>
      <c r="N3" s="192"/>
      <c r="P3" s="190" t="s">
        <v>118</v>
      </c>
      <c r="Q3" s="191"/>
      <c r="R3" s="191"/>
      <c r="S3" s="191"/>
      <c r="T3" s="191"/>
      <c r="U3" s="192"/>
      <c r="W3" s="193" t="s">
        <v>118</v>
      </c>
      <c r="X3" s="194"/>
      <c r="Y3" s="194"/>
      <c r="Z3" s="194"/>
      <c r="AA3" s="194"/>
      <c r="AB3" s="195"/>
    </row>
    <row r="4" spans="2:28" s="186" customFormat="1" ht="39" customHeight="1">
      <c r="B4" s="196" t="s">
        <v>119</v>
      </c>
      <c r="C4" s="196" t="s">
        <v>120</v>
      </c>
      <c r="D4" s="196" t="s">
        <v>121</v>
      </c>
      <c r="E4" s="196" t="s">
        <v>122</v>
      </c>
      <c r="F4" s="196" t="s">
        <v>123</v>
      </c>
      <c r="G4" s="196" t="s">
        <v>124</v>
      </c>
      <c r="I4" s="196" t="s">
        <v>119</v>
      </c>
      <c r="J4" s="196" t="s">
        <v>120</v>
      </c>
      <c r="K4" s="196" t="s">
        <v>121</v>
      </c>
      <c r="L4" s="196" t="s">
        <v>122</v>
      </c>
      <c r="M4" s="196" t="s">
        <v>123</v>
      </c>
      <c r="N4" s="196" t="s">
        <v>124</v>
      </c>
      <c r="P4" s="196" t="s">
        <v>119</v>
      </c>
      <c r="Q4" s="196" t="s">
        <v>120</v>
      </c>
      <c r="R4" s="196" t="s">
        <v>121</v>
      </c>
      <c r="S4" s="196" t="s">
        <v>122</v>
      </c>
      <c r="T4" s="196" t="s">
        <v>123</v>
      </c>
      <c r="U4" s="196" t="s">
        <v>124</v>
      </c>
      <c r="W4" s="196" t="s">
        <v>119</v>
      </c>
      <c r="X4" s="196" t="s">
        <v>120</v>
      </c>
      <c r="Y4" s="196" t="s">
        <v>121</v>
      </c>
      <c r="Z4" s="196" t="s">
        <v>122</v>
      </c>
      <c r="AA4" s="196" t="s">
        <v>123</v>
      </c>
      <c r="AB4" s="196" t="s">
        <v>124</v>
      </c>
    </row>
    <row r="5" spans="2:28" s="200" customFormat="1" ht="5.25" customHeight="1">
      <c r="B5" s="197"/>
      <c r="C5" s="198"/>
      <c r="D5" s="198"/>
      <c r="E5" s="198"/>
      <c r="F5" s="198"/>
      <c r="G5" s="198"/>
      <c r="H5" s="199"/>
      <c r="I5" s="197"/>
      <c r="J5" s="198"/>
      <c r="K5" s="198"/>
      <c r="L5" s="198"/>
      <c r="M5" s="198"/>
      <c r="N5" s="198"/>
      <c r="O5" s="199"/>
      <c r="P5" s="197"/>
      <c r="Q5" s="198"/>
      <c r="R5" s="198"/>
      <c r="S5" s="198"/>
      <c r="T5" s="198"/>
      <c r="U5" s="198"/>
      <c r="V5" s="199"/>
      <c r="W5" s="197"/>
      <c r="X5" s="198"/>
      <c r="Y5" s="198"/>
      <c r="Z5" s="198"/>
      <c r="AA5" s="198"/>
      <c r="AB5" s="198"/>
    </row>
    <row r="6" spans="2:28" ht="30.75" customHeight="1">
      <c r="B6" s="201" t="s">
        <v>125</v>
      </c>
      <c r="C6" s="202">
        <f>COUNTIF('1. All Data'!$I$3:$I$55,"Fully Achieved")</f>
        <v>1</v>
      </c>
      <c r="D6" s="203">
        <f>C6/C20</f>
        <v>1.8867924528301886E-2</v>
      </c>
      <c r="E6" s="344">
        <f>D6+D7</f>
        <v>0.67924528301886788</v>
      </c>
      <c r="F6" s="203">
        <f>C6/C21</f>
        <v>2.6315789473684209E-2</v>
      </c>
      <c r="G6" s="345">
        <f>F6+F7</f>
        <v>0.94736842105263153</v>
      </c>
      <c r="I6" s="201" t="s">
        <v>125</v>
      </c>
      <c r="J6" s="202">
        <f>COUNTIF('1. All Data'!$N$3:$N$55,"Fully Achieved")</f>
        <v>4</v>
      </c>
      <c r="K6" s="203">
        <f>J6/J20</f>
        <v>7.5471698113207544E-2</v>
      </c>
      <c r="L6" s="344">
        <f>K6+K7</f>
        <v>0.79245283018867918</v>
      </c>
      <c r="M6" s="203">
        <f>J6/J21</f>
        <v>9.0909090909090912E-2</v>
      </c>
      <c r="N6" s="345">
        <f>M6+M7</f>
        <v>0.95454545454545459</v>
      </c>
      <c r="P6" s="201" t="s">
        <v>125</v>
      </c>
      <c r="Q6" s="202">
        <f>COUNTIF('1. All Data'!$S$3:$S$55,"Fully Achieved")</f>
        <v>0</v>
      </c>
      <c r="R6" s="203" t="e">
        <f>Q6/Q20</f>
        <v>#DIV/0!</v>
      </c>
      <c r="S6" s="344" t="e">
        <f>R6+R7</f>
        <v>#DIV/0!</v>
      </c>
      <c r="T6" s="203" t="e">
        <f>Q6/Q21</f>
        <v>#DIV/0!</v>
      </c>
      <c r="U6" s="345" t="e">
        <f>T6+T7</f>
        <v>#DIV/0!</v>
      </c>
      <c r="W6" s="201" t="s">
        <v>125</v>
      </c>
      <c r="X6" s="202">
        <f>COUNTIF('1. All Data'!$W$3:$W$55,"Fully Achieved")</f>
        <v>0</v>
      </c>
      <c r="Y6" s="203" t="e">
        <f>X6/$X$20</f>
        <v>#DIV/0!</v>
      </c>
      <c r="Z6" s="344" t="e">
        <f>SUM(Y6:Y7)</f>
        <v>#DIV/0!</v>
      </c>
      <c r="AA6" s="203" t="e">
        <f>X6/$X$21</f>
        <v>#DIV/0!</v>
      </c>
      <c r="AB6" s="345" t="e">
        <f>AA6+AA7</f>
        <v>#DIV/0!</v>
      </c>
    </row>
    <row r="7" spans="2:28" ht="30.75" customHeight="1">
      <c r="B7" s="201" t="s">
        <v>102</v>
      </c>
      <c r="C7" s="202">
        <f>COUNTIF('1. All Data'!$I$3:$I$55,"On Track to be Achieved")</f>
        <v>35</v>
      </c>
      <c r="D7" s="203">
        <f>C7/C20</f>
        <v>0.660377358490566</v>
      </c>
      <c r="E7" s="344"/>
      <c r="F7" s="203">
        <f>C7/C21</f>
        <v>0.92105263157894735</v>
      </c>
      <c r="G7" s="345"/>
      <c r="I7" s="201" t="s">
        <v>102</v>
      </c>
      <c r="J7" s="202">
        <f>COUNTIF('1. All Data'!$N$3:$N$55,"On Track to be Achieved")</f>
        <v>38</v>
      </c>
      <c r="K7" s="203">
        <f>J7/J20</f>
        <v>0.71698113207547165</v>
      </c>
      <c r="L7" s="344"/>
      <c r="M7" s="203">
        <f>J7/J21</f>
        <v>0.86363636363636365</v>
      </c>
      <c r="N7" s="345"/>
      <c r="P7" s="201" t="s">
        <v>102</v>
      </c>
      <c r="Q7" s="202">
        <f>COUNTIF('1. All Data'!$S$3:$S$55,"On Track to be Achieved")</f>
        <v>0</v>
      </c>
      <c r="R7" s="203" t="e">
        <f>Q7/Q20</f>
        <v>#DIV/0!</v>
      </c>
      <c r="S7" s="344"/>
      <c r="T7" s="203" t="e">
        <f>Q7/Q21</f>
        <v>#DIV/0!</v>
      </c>
      <c r="U7" s="345"/>
      <c r="W7" s="201" t="s">
        <v>94</v>
      </c>
      <c r="X7" s="202">
        <f>COUNTIF('1. All Data'!$W$3:$W$55,"Numerical Outturn Within 5% Tolerance")</f>
        <v>0</v>
      </c>
      <c r="Y7" s="203" t="e">
        <f>X7/$X$20</f>
        <v>#DIV/0!</v>
      </c>
      <c r="Z7" s="344"/>
      <c r="AA7" s="203" t="e">
        <f>X7/$X$21</f>
        <v>#DIV/0!</v>
      </c>
      <c r="AB7" s="345"/>
    </row>
    <row r="8" spans="2:28" s="209" customFormat="1" ht="6" customHeight="1">
      <c r="B8" s="204"/>
      <c r="C8" s="205"/>
      <c r="D8" s="206"/>
      <c r="E8" s="206"/>
      <c r="F8" s="206"/>
      <c r="G8" s="207"/>
      <c r="H8" s="208"/>
      <c r="I8" s="204"/>
      <c r="J8" s="205"/>
      <c r="K8" s="206"/>
      <c r="L8" s="206"/>
      <c r="M8" s="206"/>
      <c r="N8" s="207"/>
      <c r="O8" s="208"/>
      <c r="P8" s="204"/>
      <c r="Q8" s="205"/>
      <c r="R8" s="206"/>
      <c r="S8" s="206"/>
      <c r="T8" s="206"/>
      <c r="U8" s="207"/>
      <c r="V8" s="208"/>
      <c r="W8" s="204"/>
      <c r="X8" s="205"/>
      <c r="Y8" s="203"/>
      <c r="Z8" s="206"/>
      <c r="AA8" s="206"/>
      <c r="AB8" s="207"/>
    </row>
    <row r="9" spans="2:28" ht="18.75" customHeight="1">
      <c r="B9" s="346" t="s">
        <v>103</v>
      </c>
      <c r="C9" s="349">
        <f>COUNTIF('1. All Data'!$I$3:$I$55,"In Danger of Falling Behind Target")</f>
        <v>2</v>
      </c>
      <c r="D9" s="352">
        <f>C9/C20</f>
        <v>3.7735849056603772E-2</v>
      </c>
      <c r="E9" s="352">
        <f>D9</f>
        <v>3.7735849056603772E-2</v>
      </c>
      <c r="F9" s="352">
        <f>C9/C21</f>
        <v>5.2631578947368418E-2</v>
      </c>
      <c r="G9" s="355">
        <f>F9</f>
        <v>5.2631578947368418E-2</v>
      </c>
      <c r="I9" s="346" t="s">
        <v>103</v>
      </c>
      <c r="J9" s="349">
        <f>COUNTIF('1. All Data'!$N$3:$N$55,"In Danger of Falling Behind Target")</f>
        <v>2</v>
      </c>
      <c r="K9" s="352">
        <f>J9/J20</f>
        <v>3.7735849056603772E-2</v>
      </c>
      <c r="L9" s="352">
        <f>K9</f>
        <v>3.7735849056603772E-2</v>
      </c>
      <c r="M9" s="352">
        <f>J9/J21</f>
        <v>4.5454545454545456E-2</v>
      </c>
      <c r="N9" s="355">
        <f>M9</f>
        <v>4.5454545454545456E-2</v>
      </c>
      <c r="P9" s="346" t="s">
        <v>103</v>
      </c>
      <c r="Q9" s="349">
        <f>COUNTIF('1. All Data'!$S$3:$S$55,"In Danger of Falling Behind Target")</f>
        <v>0</v>
      </c>
      <c r="R9" s="352" t="e">
        <f>Q9/Q20</f>
        <v>#DIV/0!</v>
      </c>
      <c r="S9" s="352" t="e">
        <f>R9</f>
        <v>#DIV/0!</v>
      </c>
      <c r="T9" s="352" t="e">
        <f>Q9/Q21</f>
        <v>#DIV/0!</v>
      </c>
      <c r="U9" s="355" t="e">
        <f>T9</f>
        <v>#DIV/0!</v>
      </c>
      <c r="W9" s="210" t="s">
        <v>95</v>
      </c>
      <c r="X9" s="211">
        <f>COUNTIF('1. All Data'!$W$3:$W$55,"Numerical Outturn Within 10% Tolerance")</f>
        <v>0</v>
      </c>
      <c r="Y9" s="203" t="e">
        <f>X9/$X$20</f>
        <v>#DIV/0!</v>
      </c>
      <c r="Z9" s="344" t="e">
        <f>SUM(Y9:Y11)</f>
        <v>#DIV/0!</v>
      </c>
      <c r="AA9" s="203" t="e">
        <f>X9/$X$21</f>
        <v>#DIV/0!</v>
      </c>
      <c r="AB9" s="358" t="e">
        <f>SUM(AA9:AA11)</f>
        <v>#DIV/0!</v>
      </c>
    </row>
    <row r="10" spans="2:28" ht="19.5" customHeight="1">
      <c r="B10" s="347"/>
      <c r="C10" s="350"/>
      <c r="D10" s="353"/>
      <c r="E10" s="353"/>
      <c r="F10" s="353"/>
      <c r="G10" s="356"/>
      <c r="I10" s="347"/>
      <c r="J10" s="350"/>
      <c r="K10" s="353"/>
      <c r="L10" s="353"/>
      <c r="M10" s="353"/>
      <c r="N10" s="356"/>
      <c r="P10" s="347"/>
      <c r="Q10" s="350"/>
      <c r="R10" s="353"/>
      <c r="S10" s="353"/>
      <c r="T10" s="353"/>
      <c r="U10" s="356"/>
      <c r="W10" s="210" t="s">
        <v>96</v>
      </c>
      <c r="X10" s="211">
        <f>COUNTIF('1. All Data'!$W$3:$W$55,"Target Partially Met")</f>
        <v>0</v>
      </c>
      <c r="Y10" s="203" t="e">
        <f>X10/$X$20</f>
        <v>#DIV/0!</v>
      </c>
      <c r="Z10" s="344"/>
      <c r="AA10" s="203" t="e">
        <f>X10/$X$21</f>
        <v>#DIV/0!</v>
      </c>
      <c r="AB10" s="358"/>
    </row>
    <row r="11" spans="2:28" ht="19.5" customHeight="1">
      <c r="B11" s="348"/>
      <c r="C11" s="351"/>
      <c r="D11" s="354"/>
      <c r="E11" s="354"/>
      <c r="F11" s="354"/>
      <c r="G11" s="357"/>
      <c r="I11" s="348"/>
      <c r="J11" s="351"/>
      <c r="K11" s="354"/>
      <c r="L11" s="354"/>
      <c r="M11" s="354"/>
      <c r="N11" s="357"/>
      <c r="P11" s="348"/>
      <c r="Q11" s="351"/>
      <c r="R11" s="354"/>
      <c r="S11" s="354"/>
      <c r="T11" s="354"/>
      <c r="U11" s="357"/>
      <c r="W11" s="210" t="s">
        <v>99</v>
      </c>
      <c r="X11" s="211">
        <f>COUNTIF('1. All Data'!$W$3:$W$55,"Completion Date Within Reasonable Tolerance")</f>
        <v>0</v>
      </c>
      <c r="Y11" s="203" t="e">
        <f>X11/$X$20</f>
        <v>#DIV/0!</v>
      </c>
      <c r="Z11" s="344"/>
      <c r="AA11" s="203" t="e">
        <f>X11/$X$21</f>
        <v>#DIV/0!</v>
      </c>
      <c r="AB11" s="358"/>
    </row>
    <row r="12" spans="2:28" s="200" customFormat="1" ht="6" customHeight="1">
      <c r="B12" s="197"/>
      <c r="C12" s="198"/>
      <c r="D12" s="212"/>
      <c r="E12" s="212"/>
      <c r="F12" s="212"/>
      <c r="G12" s="213"/>
      <c r="H12" s="199"/>
      <c r="I12" s="197"/>
      <c r="J12" s="198"/>
      <c r="K12" s="212"/>
      <c r="L12" s="212"/>
      <c r="M12" s="212"/>
      <c r="N12" s="213"/>
      <c r="O12" s="199"/>
      <c r="P12" s="197"/>
      <c r="Q12" s="198"/>
      <c r="R12" s="212"/>
      <c r="S12" s="212"/>
      <c r="T12" s="212"/>
      <c r="U12" s="213"/>
      <c r="V12" s="199"/>
      <c r="W12" s="197"/>
      <c r="X12" s="198"/>
      <c r="Y12" s="203"/>
      <c r="Z12" s="212"/>
      <c r="AA12" s="212"/>
      <c r="AB12" s="213"/>
    </row>
    <row r="13" spans="2:28" ht="29.25" customHeight="1">
      <c r="B13" s="214" t="s">
        <v>104</v>
      </c>
      <c r="C13" s="202">
        <f>COUNTIF('1. All Data'!I3:I55,"completed behind schedule")</f>
        <v>0</v>
      </c>
      <c r="D13" s="203">
        <f>C13/C20</f>
        <v>0</v>
      </c>
      <c r="E13" s="344">
        <f>D13+D14</f>
        <v>0</v>
      </c>
      <c r="F13" s="203">
        <f>C13/C21</f>
        <v>0</v>
      </c>
      <c r="G13" s="359">
        <f>F13+F14</f>
        <v>0</v>
      </c>
      <c r="I13" s="214" t="s">
        <v>104</v>
      </c>
      <c r="J13" s="202">
        <f>COUNTIF('1. All Data'!N3:N55,"Completed Behind Schedule")</f>
        <v>0</v>
      </c>
      <c r="K13" s="203">
        <f>J13/J20</f>
        <v>0</v>
      </c>
      <c r="L13" s="344">
        <f>K13+K14</f>
        <v>0</v>
      </c>
      <c r="M13" s="203">
        <f>J13/J21</f>
        <v>0</v>
      </c>
      <c r="N13" s="359">
        <f>M13+M14</f>
        <v>0</v>
      </c>
      <c r="P13" s="214" t="s">
        <v>104</v>
      </c>
      <c r="Q13" s="202">
        <f>COUNTIF('1. All Data'!S3:S55,"completed behind schedule")</f>
        <v>0</v>
      </c>
      <c r="R13" s="203" t="e">
        <f>Q13/Q20</f>
        <v>#DIV/0!</v>
      </c>
      <c r="S13" s="344" t="e">
        <f>R13+R14</f>
        <v>#DIV/0!</v>
      </c>
      <c r="T13" s="203" t="e">
        <f>Q13/Q21</f>
        <v>#DIV/0!</v>
      </c>
      <c r="U13" s="359" t="e">
        <f>T13+T14</f>
        <v>#DIV/0!</v>
      </c>
      <c r="W13" s="214" t="s">
        <v>98</v>
      </c>
      <c r="X13" s="202">
        <f>COUNTIF('1. All Data'!W3:W55,"Completed Significantly After Target Deadline")</f>
        <v>0</v>
      </c>
      <c r="Y13" s="203" t="e">
        <f>X13/$X$20</f>
        <v>#DIV/0!</v>
      </c>
      <c r="Z13" s="344" t="e">
        <f>SUM(Y13:Y14)</f>
        <v>#DIV/0!</v>
      </c>
      <c r="AA13" s="203" t="e">
        <f>X13/$X$21</f>
        <v>#DIV/0!</v>
      </c>
      <c r="AB13" s="359" t="e">
        <f>SUM(AA13:AA14)</f>
        <v>#DIV/0!</v>
      </c>
    </row>
    <row r="14" spans="2:28" ht="29.25" customHeight="1">
      <c r="B14" s="214" t="s">
        <v>97</v>
      </c>
      <c r="C14" s="202">
        <f>COUNTIF('1. All Data'!I3:I55,"off target")</f>
        <v>0</v>
      </c>
      <c r="D14" s="203">
        <f>C14/C20</f>
        <v>0</v>
      </c>
      <c r="E14" s="344"/>
      <c r="F14" s="203">
        <f>C14/C21</f>
        <v>0</v>
      </c>
      <c r="G14" s="359"/>
      <c r="I14" s="214" t="s">
        <v>97</v>
      </c>
      <c r="J14" s="202">
        <f>COUNTIF('1. All Data'!N3:N55,"Off Target")</f>
        <v>0</v>
      </c>
      <c r="K14" s="203">
        <f>J14/J20</f>
        <v>0</v>
      </c>
      <c r="L14" s="344"/>
      <c r="M14" s="203">
        <f>J14/J21</f>
        <v>0</v>
      </c>
      <c r="N14" s="359"/>
      <c r="P14" s="214" t="s">
        <v>97</v>
      </c>
      <c r="Q14" s="202">
        <f>COUNTIF('1. All Data'!S3:S55,"off target")</f>
        <v>0</v>
      </c>
      <c r="R14" s="203" t="e">
        <f>Q14/Q20</f>
        <v>#DIV/0!</v>
      </c>
      <c r="S14" s="344"/>
      <c r="T14" s="203" t="e">
        <f>Q14/Q21</f>
        <v>#DIV/0!</v>
      </c>
      <c r="U14" s="359"/>
      <c r="W14" s="214" t="s">
        <v>97</v>
      </c>
      <c r="X14" s="202">
        <f>COUNTIF('1. All Data'!W3:W55,"off target")</f>
        <v>0</v>
      </c>
      <c r="Y14" s="203" t="e">
        <f>X14/$X$20</f>
        <v>#DIV/0!</v>
      </c>
      <c r="Z14" s="344"/>
      <c r="AA14" s="203" t="e">
        <f>X14/$X$21</f>
        <v>#DIV/0!</v>
      </c>
      <c r="AB14" s="359"/>
    </row>
    <row r="15" spans="2:28" s="200" customFormat="1" ht="7.5" customHeight="1">
      <c r="B15" s="197"/>
      <c r="C15" s="215"/>
      <c r="D15" s="212"/>
      <c r="E15" s="212"/>
      <c r="F15" s="212"/>
      <c r="G15" s="216"/>
      <c r="H15" s="199"/>
      <c r="I15" s="197"/>
      <c r="J15" s="215"/>
      <c r="K15" s="212"/>
      <c r="L15" s="212"/>
      <c r="M15" s="212"/>
      <c r="N15" s="216"/>
      <c r="O15" s="199"/>
      <c r="P15" s="197"/>
      <c r="Q15" s="215"/>
      <c r="R15" s="212"/>
      <c r="S15" s="212"/>
      <c r="T15" s="212"/>
      <c r="U15" s="216"/>
      <c r="V15" s="199"/>
      <c r="W15" s="197"/>
      <c r="X15" s="215"/>
      <c r="Y15" s="212"/>
      <c r="Z15" s="212"/>
      <c r="AA15" s="212"/>
      <c r="AB15" s="216"/>
    </row>
    <row r="16" spans="2:28" ht="20.25" customHeight="1">
      <c r="B16" s="217" t="s">
        <v>126</v>
      </c>
      <c r="C16" s="202">
        <f>COUNTIF('1. All Data'!I3:I55,"not yet due")</f>
        <v>9</v>
      </c>
      <c r="D16" s="218">
        <f>C16/C20</f>
        <v>0.16981132075471697</v>
      </c>
      <c r="E16" s="218">
        <f>D16</f>
        <v>0.16981132075471697</v>
      </c>
      <c r="F16" s="219"/>
      <c r="G16" s="65"/>
      <c r="I16" s="217" t="s">
        <v>126</v>
      </c>
      <c r="J16" s="202">
        <f>COUNTIF('1. All Data'!N3:N55,"not yet due")</f>
        <v>3</v>
      </c>
      <c r="K16" s="218">
        <f>J16/J20</f>
        <v>5.6603773584905662E-2</v>
      </c>
      <c r="L16" s="218">
        <f>K16</f>
        <v>5.6603773584905662E-2</v>
      </c>
      <c r="M16" s="219"/>
      <c r="N16" s="65"/>
      <c r="P16" s="217" t="s">
        <v>126</v>
      </c>
      <c r="Q16" s="202">
        <f>COUNTIF('1. All Data'!S3:S55,"not yet due")</f>
        <v>0</v>
      </c>
      <c r="R16" s="218" t="e">
        <f>Q16/Q20</f>
        <v>#DIV/0!</v>
      </c>
      <c r="S16" s="218" t="e">
        <f>R16</f>
        <v>#DIV/0!</v>
      </c>
      <c r="T16" s="219"/>
      <c r="U16" s="65"/>
      <c r="W16" s="217" t="s">
        <v>126</v>
      </c>
      <c r="X16" s="202">
        <f>COUNTIF('1. All Data'!W3:W55,"not yet due")</f>
        <v>0</v>
      </c>
      <c r="Y16" s="203" t="e">
        <f>X16/$X$20</f>
        <v>#DIV/0!</v>
      </c>
      <c r="Z16" s="218" t="e">
        <f>Y16</f>
        <v>#DIV/0!</v>
      </c>
      <c r="AA16" s="219"/>
      <c r="AB16" s="65"/>
    </row>
    <row r="17" spans="2:31" ht="20.25" customHeight="1">
      <c r="B17" s="217" t="s">
        <v>92</v>
      </c>
      <c r="C17" s="202">
        <f>COUNTIF('1. All Data'!I3:I55,"update not provided")</f>
        <v>0</v>
      </c>
      <c r="D17" s="218">
        <f>C17/C20</f>
        <v>0</v>
      </c>
      <c r="E17" s="218">
        <f>D17</f>
        <v>0</v>
      </c>
      <c r="F17" s="219"/>
      <c r="G17" s="8"/>
      <c r="I17" s="217" t="s">
        <v>92</v>
      </c>
      <c r="J17" s="202">
        <f>COUNTIF('1. All Data'!N3:N55,"update not provided")</f>
        <v>0</v>
      </c>
      <c r="K17" s="218">
        <f>J17/J20</f>
        <v>0</v>
      </c>
      <c r="L17" s="218">
        <f>K17</f>
        <v>0</v>
      </c>
      <c r="M17" s="219"/>
      <c r="N17" s="8"/>
      <c r="P17" s="217" t="s">
        <v>92</v>
      </c>
      <c r="Q17" s="202">
        <f>COUNTIF('1. All Data'!S3:S55,"update not provided")</f>
        <v>0</v>
      </c>
      <c r="R17" s="218" t="e">
        <f>Q17/Q20</f>
        <v>#DIV/0!</v>
      </c>
      <c r="S17" s="218" t="e">
        <f>R17</f>
        <v>#DIV/0!</v>
      </c>
      <c r="T17" s="219"/>
      <c r="U17" s="8"/>
      <c r="W17" s="217" t="s">
        <v>92</v>
      </c>
      <c r="X17" s="202">
        <f>COUNTIF('1. All Data'!W3:W55,"update not provided")</f>
        <v>0</v>
      </c>
      <c r="Y17" s="203" t="e">
        <f>X17/$X$20</f>
        <v>#DIV/0!</v>
      </c>
      <c r="Z17" s="218" t="e">
        <f>Y17</f>
        <v>#DIV/0!</v>
      </c>
      <c r="AA17" s="219"/>
      <c r="AB17" s="8"/>
    </row>
    <row r="18" spans="2:31" ht="15.75" customHeight="1">
      <c r="B18" s="220" t="s">
        <v>100</v>
      </c>
      <c r="C18" s="202">
        <f>COUNTIF('1. All Data'!I3:I55,"deferred")</f>
        <v>6</v>
      </c>
      <c r="D18" s="221">
        <f>C18/C20</f>
        <v>0.11320754716981132</v>
      </c>
      <c r="E18" s="221">
        <f>D18</f>
        <v>0.11320754716981132</v>
      </c>
      <c r="F18" s="222"/>
      <c r="G18" s="65"/>
      <c r="I18" s="220" t="s">
        <v>100</v>
      </c>
      <c r="J18" s="202">
        <f>COUNTIF('1. All Data'!N3:N55,"deferred")</f>
        <v>6</v>
      </c>
      <c r="K18" s="221">
        <f>J18/J20</f>
        <v>0.11320754716981132</v>
      </c>
      <c r="L18" s="221">
        <f>K18</f>
        <v>0.11320754716981132</v>
      </c>
      <c r="M18" s="222"/>
      <c r="N18" s="65"/>
      <c r="P18" s="220" t="s">
        <v>100</v>
      </c>
      <c r="Q18" s="202">
        <f>COUNTIF('1. All Data'!S3:S55,"deferred")</f>
        <v>0</v>
      </c>
      <c r="R18" s="221" t="e">
        <f>Q18/Q20</f>
        <v>#DIV/0!</v>
      </c>
      <c r="S18" s="221" t="e">
        <f>R18</f>
        <v>#DIV/0!</v>
      </c>
      <c r="T18" s="222"/>
      <c r="U18" s="65"/>
      <c r="W18" s="220" t="s">
        <v>100</v>
      </c>
      <c r="X18" s="202">
        <f>COUNTIF('1. All Data'!W3:W55,"deferred")</f>
        <v>0</v>
      </c>
      <c r="Y18" s="203" t="e">
        <f>X18/$X$20</f>
        <v>#DIV/0!</v>
      </c>
      <c r="Z18" s="218" t="e">
        <f>Y18</f>
        <v>#DIV/0!</v>
      </c>
      <c r="AA18" s="222"/>
      <c r="AB18" s="65"/>
    </row>
    <row r="19" spans="2:31" ht="15.75" customHeight="1">
      <c r="B19" s="220" t="s">
        <v>101</v>
      </c>
      <c r="C19" s="202">
        <f>COUNTIF('1. All Data'!I3:I55,"deleted")</f>
        <v>0</v>
      </c>
      <c r="D19" s="221">
        <f>C19/C20</f>
        <v>0</v>
      </c>
      <c r="E19" s="221">
        <f>D19</f>
        <v>0</v>
      </c>
      <c r="F19" s="222"/>
      <c r="G19" s="9"/>
      <c r="I19" s="220" t="s">
        <v>101</v>
      </c>
      <c r="J19" s="202">
        <f>COUNTIF('1. All Data'!N3:N55,"deleted")</f>
        <v>0</v>
      </c>
      <c r="K19" s="221">
        <f>J19/J20</f>
        <v>0</v>
      </c>
      <c r="L19" s="221">
        <f>K19</f>
        <v>0</v>
      </c>
      <c r="M19" s="222"/>
      <c r="P19" s="220" t="s">
        <v>101</v>
      </c>
      <c r="Q19" s="202">
        <f>COUNTIF('1. All Data'!S3:S55,"deleted")</f>
        <v>0</v>
      </c>
      <c r="R19" s="221" t="e">
        <f>Q19/Q20</f>
        <v>#DIV/0!</v>
      </c>
      <c r="S19" s="221" t="e">
        <f>R19</f>
        <v>#DIV/0!</v>
      </c>
      <c r="T19" s="222"/>
      <c r="U19" s="9" t="s">
        <v>127</v>
      </c>
      <c r="W19" s="220" t="s">
        <v>101</v>
      </c>
      <c r="X19" s="202">
        <f>COUNTIF('1. All Data'!W3:W55,"deleted")</f>
        <v>0</v>
      </c>
      <c r="Y19" s="203" t="e">
        <f>X19/$X$20</f>
        <v>#DIV/0!</v>
      </c>
      <c r="Z19" s="218" t="e">
        <f t="shared" ref="Z19" si="0">Y19</f>
        <v>#DIV/0!</v>
      </c>
      <c r="AA19" s="222"/>
      <c r="AB19" s="9" t="s">
        <v>127</v>
      </c>
      <c r="AE19" s="9" t="s">
        <v>127</v>
      </c>
    </row>
    <row r="20" spans="2:31" ht="15.75" customHeight="1">
      <c r="B20" s="223" t="s">
        <v>128</v>
      </c>
      <c r="C20" s="224">
        <f>SUM(C6:C19)</f>
        <v>53</v>
      </c>
      <c r="D20" s="222"/>
      <c r="E20" s="222"/>
      <c r="F20" s="65"/>
      <c r="G20" s="65"/>
      <c r="I20" s="223" t="s">
        <v>128</v>
      </c>
      <c r="J20" s="224">
        <f>SUM(J6:J19)</f>
        <v>53</v>
      </c>
      <c r="K20" s="222"/>
      <c r="L20" s="222"/>
      <c r="M20" s="65"/>
      <c r="N20" s="65"/>
      <c r="P20" s="223" t="s">
        <v>128</v>
      </c>
      <c r="Q20" s="224">
        <f>SUM(Q6:Q19)</f>
        <v>0</v>
      </c>
      <c r="R20" s="222"/>
      <c r="S20" s="222"/>
      <c r="T20" s="65"/>
      <c r="U20" s="65"/>
      <c r="W20" s="223" t="s">
        <v>128</v>
      </c>
      <c r="X20" s="224">
        <f>SUM(X6:X19)</f>
        <v>0</v>
      </c>
      <c r="Y20" s="222"/>
      <c r="Z20" s="222"/>
      <c r="AA20" s="65"/>
      <c r="AB20" s="65"/>
    </row>
    <row r="21" spans="2:31" ht="15.75" customHeight="1">
      <c r="B21" s="223" t="s">
        <v>129</v>
      </c>
      <c r="C21" s="224">
        <f>C20-C19-C18-C17-C16</f>
        <v>38</v>
      </c>
      <c r="D21" s="65"/>
      <c r="E21" s="65"/>
      <c r="F21" s="65"/>
      <c r="G21" s="65"/>
      <c r="I21" s="223" t="s">
        <v>129</v>
      </c>
      <c r="J21" s="224">
        <f>J20-J19-J18-J17-J16</f>
        <v>44</v>
      </c>
      <c r="K21" s="65"/>
      <c r="L21" s="65"/>
      <c r="M21" s="65"/>
      <c r="N21" s="65"/>
      <c r="P21" s="223" t="s">
        <v>129</v>
      </c>
      <c r="Q21" s="224">
        <f>Q20-Q19-Q18-Q17-Q16</f>
        <v>0</v>
      </c>
      <c r="R21" s="65"/>
      <c r="S21" s="65"/>
      <c r="T21" s="65"/>
      <c r="U21" s="65"/>
      <c r="W21" s="223" t="s">
        <v>129</v>
      </c>
      <c r="X21" s="224">
        <f>X20-X19-X18-X17-X16</f>
        <v>0</v>
      </c>
      <c r="Y21" s="65"/>
      <c r="Z21" s="65"/>
      <c r="AA21" s="65"/>
      <c r="AB21" s="65"/>
    </row>
    <row r="22" spans="2:31" ht="15.75" customHeight="1">
      <c r="W22" s="225"/>
      <c r="AA22" s="8"/>
    </row>
    <row r="23" spans="2:31" ht="15.75" customHeight="1">
      <c r="AA23" s="8"/>
    </row>
    <row r="24" spans="2:31" ht="15" customHeight="1">
      <c r="AA24" s="8"/>
    </row>
    <row r="25" spans="2:31" ht="15.75" customHeight="1">
      <c r="B25" s="229" t="s">
        <v>131</v>
      </c>
      <c r="C25" s="230"/>
      <c r="D25" s="230"/>
      <c r="E25" s="230"/>
      <c r="F25" s="231"/>
      <c r="G25" s="232"/>
      <c r="I25" s="229" t="s">
        <v>131</v>
      </c>
      <c r="J25" s="230"/>
      <c r="K25" s="230"/>
      <c r="L25" s="230"/>
      <c r="M25" s="231"/>
      <c r="N25" s="232"/>
      <c r="P25" s="229" t="s">
        <v>131</v>
      </c>
      <c r="Q25" s="230"/>
      <c r="R25" s="230"/>
      <c r="S25" s="230"/>
      <c r="T25" s="231"/>
      <c r="U25" s="232"/>
      <c r="W25" s="229" t="s">
        <v>131</v>
      </c>
      <c r="X25" s="194"/>
      <c r="Y25" s="194"/>
      <c r="Z25" s="194"/>
      <c r="AA25" s="194"/>
      <c r="AB25" s="195"/>
    </row>
    <row r="26" spans="2:31" ht="36" customHeight="1">
      <c r="B26" s="196" t="s">
        <v>119</v>
      </c>
      <c r="C26" s="196" t="s">
        <v>120</v>
      </c>
      <c r="D26" s="196" t="s">
        <v>121</v>
      </c>
      <c r="E26" s="196" t="s">
        <v>122</v>
      </c>
      <c r="F26" s="196" t="s">
        <v>123</v>
      </c>
      <c r="G26" s="196" t="s">
        <v>124</v>
      </c>
      <c r="I26" s="196" t="s">
        <v>119</v>
      </c>
      <c r="J26" s="196" t="s">
        <v>120</v>
      </c>
      <c r="K26" s="196" t="s">
        <v>121</v>
      </c>
      <c r="L26" s="196" t="s">
        <v>122</v>
      </c>
      <c r="M26" s="196" t="s">
        <v>123</v>
      </c>
      <c r="N26" s="196" t="s">
        <v>124</v>
      </c>
      <c r="P26" s="196" t="s">
        <v>119</v>
      </c>
      <c r="Q26" s="196" t="s">
        <v>120</v>
      </c>
      <c r="R26" s="196" t="s">
        <v>121</v>
      </c>
      <c r="S26" s="196" t="s">
        <v>122</v>
      </c>
      <c r="T26" s="196" t="s">
        <v>123</v>
      </c>
      <c r="U26" s="196" t="s">
        <v>124</v>
      </c>
      <c r="W26" s="196" t="s">
        <v>119</v>
      </c>
      <c r="X26" s="196" t="s">
        <v>120</v>
      </c>
      <c r="Y26" s="196" t="s">
        <v>121</v>
      </c>
      <c r="Z26" s="196" t="s">
        <v>122</v>
      </c>
      <c r="AA26" s="196" t="s">
        <v>123</v>
      </c>
      <c r="AB26" s="196" t="s">
        <v>124</v>
      </c>
    </row>
    <row r="27" spans="2:31" s="209" customFormat="1" ht="7.5" customHeight="1">
      <c r="B27" s="197"/>
      <c r="C27" s="198"/>
      <c r="D27" s="198"/>
      <c r="E27" s="198"/>
      <c r="F27" s="198"/>
      <c r="G27" s="198"/>
      <c r="H27" s="208"/>
      <c r="I27" s="197"/>
      <c r="J27" s="198"/>
      <c r="K27" s="198"/>
      <c r="L27" s="198"/>
      <c r="M27" s="198"/>
      <c r="N27" s="198"/>
      <c r="O27" s="208"/>
      <c r="P27" s="197"/>
      <c r="Q27" s="198"/>
      <c r="R27" s="198"/>
      <c r="S27" s="198"/>
      <c r="T27" s="198"/>
      <c r="U27" s="198"/>
      <c r="V27" s="208"/>
      <c r="W27" s="197"/>
      <c r="X27" s="198"/>
      <c r="Y27" s="198"/>
      <c r="Z27" s="198"/>
      <c r="AA27" s="198"/>
      <c r="AB27" s="198"/>
    </row>
    <row r="28" spans="2:31" ht="18.75" customHeight="1">
      <c r="B28" s="201" t="s">
        <v>125</v>
      </c>
      <c r="C28" s="202">
        <f>COUNTIFS('1. All Data'!$AB$3:$AB$55,"Environment and Health &amp; Wellbeing",'1. All Data'!$I$3:$I$55,"Fully Achieved")</f>
        <v>0</v>
      </c>
      <c r="D28" s="203">
        <f>C28/C42</f>
        <v>0</v>
      </c>
      <c r="E28" s="344">
        <f>D28+D29</f>
        <v>0.61538461538461542</v>
      </c>
      <c r="F28" s="203">
        <f>C28/C43</f>
        <v>0</v>
      </c>
      <c r="G28" s="345">
        <f>F28+F29</f>
        <v>0.94117647058823528</v>
      </c>
      <c r="I28" s="201" t="s">
        <v>125</v>
      </c>
      <c r="J28" s="202">
        <f>COUNTIFS('1. All Data'!$AB$3:$AB$55,"Environment and Health &amp; Wellbeing",'1. All Data'!$N$3:$N$55,"Fully Achieved")</f>
        <v>1</v>
      </c>
      <c r="K28" s="203">
        <f>J28/J42</f>
        <v>3.8461538461538464E-2</v>
      </c>
      <c r="L28" s="344">
        <f>K28+K29</f>
        <v>0.73076923076923073</v>
      </c>
      <c r="M28" s="203">
        <f>J28/J43</f>
        <v>0.05</v>
      </c>
      <c r="N28" s="345">
        <f>M28+M29</f>
        <v>0.95000000000000007</v>
      </c>
      <c r="P28" s="201" t="s">
        <v>125</v>
      </c>
      <c r="Q28" s="202">
        <f>COUNTIFS('1. All Data'!$AB$3:$AB$55,"Environment and Health &amp; Wellbeing",'1. All Data'!$S$3:$S$55,"Fully Achieved")</f>
        <v>0</v>
      </c>
      <c r="R28" s="203" t="e">
        <f>Q28/Q42</f>
        <v>#DIV/0!</v>
      </c>
      <c r="S28" s="344" t="e">
        <f>R28+R29</f>
        <v>#DIV/0!</v>
      </c>
      <c r="T28" s="203" t="e">
        <f>Q28/Q43</f>
        <v>#DIV/0!</v>
      </c>
      <c r="U28" s="345" t="e">
        <f>T28+T29</f>
        <v>#DIV/0!</v>
      </c>
      <c r="W28" s="201" t="s">
        <v>125</v>
      </c>
      <c r="X28" s="202">
        <f>COUNTIFS('1. All Data'!$AB$3:$AB$55,"Environment and Health &amp; Wellbeing",'1. All Data'!$W$3:$W$55,"Fully Achieved")</f>
        <v>0</v>
      </c>
      <c r="Y28" s="203" t="e">
        <f>X28/X42</f>
        <v>#DIV/0!</v>
      </c>
      <c r="Z28" s="344" t="e">
        <f>Y28+Y29</f>
        <v>#DIV/0!</v>
      </c>
      <c r="AA28" s="203" t="e">
        <f>X28/X43</f>
        <v>#DIV/0!</v>
      </c>
      <c r="AB28" s="345" t="e">
        <f>AA28+AA29</f>
        <v>#DIV/0!</v>
      </c>
    </row>
    <row r="29" spans="2:31" ht="18.75" customHeight="1">
      <c r="B29" s="201" t="s">
        <v>102</v>
      </c>
      <c r="C29" s="202">
        <f>COUNTIFS('1. All Data'!$AB$3:$AB$55,"Environment and Health &amp; Wellbeing",'1. All Data'!$I$3:$I$55,"On Track to be achieved")</f>
        <v>16</v>
      </c>
      <c r="D29" s="203">
        <f>C29/C42</f>
        <v>0.61538461538461542</v>
      </c>
      <c r="E29" s="344"/>
      <c r="F29" s="203">
        <f>C29/C43</f>
        <v>0.94117647058823528</v>
      </c>
      <c r="G29" s="345"/>
      <c r="I29" s="201" t="s">
        <v>102</v>
      </c>
      <c r="J29" s="202">
        <f>COUNTIFS('1. All Data'!$AB$3:$AB$55,"Environment and Health &amp; Wellbeing",'1. All Data'!$N$3:$N$55,"On Track to be achieved")</f>
        <v>18</v>
      </c>
      <c r="K29" s="203">
        <f>J29/J42</f>
        <v>0.69230769230769229</v>
      </c>
      <c r="L29" s="344"/>
      <c r="M29" s="203">
        <f>J29/J43</f>
        <v>0.9</v>
      </c>
      <c r="N29" s="345"/>
      <c r="P29" s="201" t="s">
        <v>102</v>
      </c>
      <c r="Q29" s="202">
        <f>COUNTIFS('1. All Data'!$AB$3:$AB$55,"Environment and Health &amp; Wellbeing",'1. All Data'!$S$3:$S$55,"On Track to be achieved")</f>
        <v>0</v>
      </c>
      <c r="R29" s="203" t="e">
        <f>Q29/Q42</f>
        <v>#DIV/0!</v>
      </c>
      <c r="S29" s="344"/>
      <c r="T29" s="203" t="e">
        <f>Q29/Q43</f>
        <v>#DIV/0!</v>
      </c>
      <c r="U29" s="345"/>
      <c r="W29" s="201" t="s">
        <v>94</v>
      </c>
      <c r="X29" s="202">
        <f>COUNTIFS('1. All Data'!$AB$3:$AB$55,"Environment and Health &amp; Wellbeing",'1. All Data'!$W$3:$W$55,"Numerical Outturn Within 5% Tolerance")</f>
        <v>0</v>
      </c>
      <c r="Y29" s="203" t="e">
        <f>X29/X42</f>
        <v>#DIV/0!</v>
      </c>
      <c r="Z29" s="344"/>
      <c r="AA29" s="203" t="e">
        <f>X29/X43</f>
        <v>#DIV/0!</v>
      </c>
      <c r="AB29" s="345"/>
    </row>
    <row r="30" spans="2:31" s="209" customFormat="1" ht="6.75" customHeight="1">
      <c r="B30" s="204"/>
      <c r="C30" s="205"/>
      <c r="D30" s="206"/>
      <c r="E30" s="206"/>
      <c r="F30" s="206"/>
      <c r="G30" s="207"/>
      <c r="H30" s="208"/>
      <c r="I30" s="204"/>
      <c r="J30" s="205"/>
      <c r="K30" s="206"/>
      <c r="L30" s="206"/>
      <c r="M30" s="206"/>
      <c r="N30" s="207"/>
      <c r="O30" s="208"/>
      <c r="P30" s="204"/>
      <c r="Q30" s="205"/>
      <c r="R30" s="206"/>
      <c r="S30" s="206"/>
      <c r="T30" s="206"/>
      <c r="U30" s="207"/>
      <c r="V30" s="208"/>
      <c r="W30" s="204"/>
      <c r="X30" s="205"/>
      <c r="Y30" s="206"/>
      <c r="Z30" s="206"/>
      <c r="AA30" s="206"/>
      <c r="AB30" s="207"/>
    </row>
    <row r="31" spans="2:31" ht="19.5" customHeight="1">
      <c r="B31" s="346" t="s">
        <v>103</v>
      </c>
      <c r="C31" s="349">
        <f>COUNTIFS('1. All Data'!$AB$3:$AB$55,"Environment and Health &amp; Wellbeing",'1. All Data'!$I$3:$I$55,"In Danger of Falling Behind Target")</f>
        <v>1</v>
      </c>
      <c r="D31" s="352">
        <f>C31/C42</f>
        <v>3.8461538461538464E-2</v>
      </c>
      <c r="E31" s="352">
        <f>D31</f>
        <v>3.8461538461538464E-2</v>
      </c>
      <c r="F31" s="352">
        <f>C31/C43</f>
        <v>5.8823529411764705E-2</v>
      </c>
      <c r="G31" s="355">
        <f>F31</f>
        <v>5.8823529411764705E-2</v>
      </c>
      <c r="I31" s="346" t="s">
        <v>103</v>
      </c>
      <c r="J31" s="349">
        <f>COUNTIFS('1. All Data'!$AB$3:$AB$55,"Environment and Health &amp; Wellbeing",'1. All Data'!$N$3:$N$55,"In Danger of Falling Behind Target")</f>
        <v>1</v>
      </c>
      <c r="K31" s="352">
        <f>J31/J42</f>
        <v>3.8461538461538464E-2</v>
      </c>
      <c r="L31" s="352">
        <f>K31</f>
        <v>3.8461538461538464E-2</v>
      </c>
      <c r="M31" s="352">
        <f>J31/J43</f>
        <v>0.05</v>
      </c>
      <c r="N31" s="355">
        <f>M31</f>
        <v>0.05</v>
      </c>
      <c r="P31" s="346" t="s">
        <v>103</v>
      </c>
      <c r="Q31" s="349">
        <f>COUNTIFS('1. All Data'!$AB$3:$AB$55,"Environment and Health &amp; Wellbeing",'1. All Data'!$S$3:$S$55,"In Danger of Falling Behind Target")</f>
        <v>0</v>
      </c>
      <c r="R31" s="352" t="e">
        <f>Q31/Q42</f>
        <v>#DIV/0!</v>
      </c>
      <c r="S31" s="352" t="e">
        <f>R31</f>
        <v>#DIV/0!</v>
      </c>
      <c r="T31" s="352" t="e">
        <f>Q31/Q43</f>
        <v>#DIV/0!</v>
      </c>
      <c r="U31" s="355" t="e">
        <f>T31</f>
        <v>#DIV/0!</v>
      </c>
      <c r="W31" s="210" t="s">
        <v>95</v>
      </c>
      <c r="X31" s="211">
        <f>COUNTIFS('1. All Data'!$AB$3:$AB$55,"Environment and Health &amp; Wellbeing",'1. All Data'!$W$3:$W$55,"Numerical Outturn Within 10% Tolerance")</f>
        <v>0</v>
      </c>
      <c r="Y31" s="203" t="e">
        <f>X31/X42</f>
        <v>#DIV/0!</v>
      </c>
      <c r="Z31" s="344" t="e">
        <f>SUM(Y31:Y33)</f>
        <v>#DIV/0!</v>
      </c>
      <c r="AA31" s="203" t="e">
        <f>X31/X43</f>
        <v>#DIV/0!</v>
      </c>
      <c r="AB31" s="358" t="e">
        <f>SUM(AA31:AA33)</f>
        <v>#DIV/0!</v>
      </c>
    </row>
    <row r="32" spans="2:31" ht="19.5" customHeight="1">
      <c r="B32" s="347"/>
      <c r="C32" s="350"/>
      <c r="D32" s="353"/>
      <c r="E32" s="353"/>
      <c r="F32" s="353"/>
      <c r="G32" s="356"/>
      <c r="I32" s="347"/>
      <c r="J32" s="350"/>
      <c r="K32" s="353"/>
      <c r="L32" s="353"/>
      <c r="M32" s="353"/>
      <c r="N32" s="356"/>
      <c r="P32" s="347"/>
      <c r="Q32" s="350"/>
      <c r="R32" s="353"/>
      <c r="S32" s="353"/>
      <c r="T32" s="353"/>
      <c r="U32" s="356"/>
      <c r="W32" s="210" t="s">
        <v>96</v>
      </c>
      <c r="X32" s="211">
        <f>COUNTIFS('1. All Data'!$AB$3:$AB$55,"Environment and Health &amp; Wellbeing",'1. All Data'!$W$3:$W$55,"Target Partially Met")</f>
        <v>0</v>
      </c>
      <c r="Y32" s="203" t="e">
        <f>X32/X42</f>
        <v>#DIV/0!</v>
      </c>
      <c r="Z32" s="344"/>
      <c r="AA32" s="203" t="e">
        <f>X32/X43</f>
        <v>#DIV/0!</v>
      </c>
      <c r="AB32" s="358"/>
    </row>
    <row r="33" spans="2:30" ht="19.5" customHeight="1">
      <c r="B33" s="348"/>
      <c r="C33" s="351"/>
      <c r="D33" s="354"/>
      <c r="E33" s="354"/>
      <c r="F33" s="354"/>
      <c r="G33" s="357"/>
      <c r="I33" s="348"/>
      <c r="J33" s="351"/>
      <c r="K33" s="354"/>
      <c r="L33" s="354"/>
      <c r="M33" s="354"/>
      <c r="N33" s="357"/>
      <c r="P33" s="348"/>
      <c r="Q33" s="351"/>
      <c r="R33" s="354"/>
      <c r="S33" s="354"/>
      <c r="T33" s="354"/>
      <c r="U33" s="357"/>
      <c r="W33" s="210" t="s">
        <v>99</v>
      </c>
      <c r="X33" s="211">
        <f>COUNTIFS('1. All Data'!$AB$3:$AB$55,"Environment and Health &amp; Wellbeing",'1. All Data'!$W$3:$W$55,"Completion Date Within Reasonable Tolerance")</f>
        <v>0</v>
      </c>
      <c r="Y33" s="203" t="e">
        <f>X33/X42</f>
        <v>#DIV/0!</v>
      </c>
      <c r="Z33" s="344"/>
      <c r="AA33" s="203" t="e">
        <f>X33/X43</f>
        <v>#DIV/0!</v>
      </c>
      <c r="AB33" s="358"/>
    </row>
    <row r="34" spans="2:30" s="209" customFormat="1" ht="6" customHeight="1">
      <c r="B34" s="197"/>
      <c r="C34" s="198"/>
      <c r="D34" s="212"/>
      <c r="E34" s="212"/>
      <c r="F34" s="212"/>
      <c r="G34" s="213"/>
      <c r="H34" s="208"/>
      <c r="I34" s="197"/>
      <c r="J34" s="198"/>
      <c r="K34" s="212"/>
      <c r="L34" s="212"/>
      <c r="M34" s="212"/>
      <c r="N34" s="213"/>
      <c r="O34" s="208"/>
      <c r="P34" s="197"/>
      <c r="Q34" s="198"/>
      <c r="R34" s="212"/>
      <c r="S34" s="212"/>
      <c r="T34" s="212"/>
      <c r="U34" s="213"/>
      <c r="V34" s="208"/>
      <c r="W34" s="197"/>
      <c r="X34" s="198"/>
      <c r="Y34" s="212"/>
      <c r="Z34" s="212"/>
      <c r="AA34" s="212"/>
      <c r="AB34" s="213"/>
    </row>
    <row r="35" spans="2:30" ht="22.5" customHeight="1">
      <c r="B35" s="214" t="s">
        <v>104</v>
      </c>
      <c r="C35" s="202">
        <f>COUNTIFS('1. All Data'!$AB$3:$AB$55,"Environment and Health &amp; Wellbeing",'1. All Data'!$I$3:$I$55,"Completed Behind Schedule")</f>
        <v>0</v>
      </c>
      <c r="D35" s="203">
        <f>C35/C42</f>
        <v>0</v>
      </c>
      <c r="E35" s="344">
        <f>D35+D36</f>
        <v>0</v>
      </c>
      <c r="F35" s="203">
        <f>C35/C43</f>
        <v>0</v>
      </c>
      <c r="G35" s="359">
        <f>F35+F36</f>
        <v>0</v>
      </c>
      <c r="I35" s="214" t="s">
        <v>104</v>
      </c>
      <c r="J35" s="202">
        <f>COUNTIFS('1. All Data'!$AB$3:$AB$55,"Environment and Health &amp; Wellbeing",'1. All Data'!$N$3:$N$55,"Completed Behind Schedule")</f>
        <v>0</v>
      </c>
      <c r="K35" s="203">
        <f>J35/J42</f>
        <v>0</v>
      </c>
      <c r="L35" s="344">
        <f>K35+K36</f>
        <v>0</v>
      </c>
      <c r="M35" s="203">
        <f>J35/J43</f>
        <v>0</v>
      </c>
      <c r="N35" s="359">
        <f>M35+M36</f>
        <v>0</v>
      </c>
      <c r="P35" s="214" t="s">
        <v>104</v>
      </c>
      <c r="Q35" s="202">
        <f>COUNTIFS('1. All Data'!$AB$3:$AB$55,"Environment and Health &amp; Wellbeing",'1. All Data'!$S$3:$S$55,"Completed Behind Schedule")</f>
        <v>0</v>
      </c>
      <c r="R35" s="203" t="e">
        <f>Q35/Q42</f>
        <v>#DIV/0!</v>
      </c>
      <c r="S35" s="344" t="e">
        <f>R35+R36</f>
        <v>#DIV/0!</v>
      </c>
      <c r="T35" s="203" t="e">
        <f>Q35/Q43</f>
        <v>#DIV/0!</v>
      </c>
      <c r="U35" s="359" t="e">
        <f>T35+T36</f>
        <v>#DIV/0!</v>
      </c>
      <c r="W35" s="214" t="s">
        <v>98</v>
      </c>
      <c r="X35" s="202">
        <f>COUNTIFS('1. All Data'!$AB$3:$AB$55,"Environment and Health &amp; Wellbeing",'1. All Data'!$W$3:$W$55,"Completed Significantly After Target Deadline")</f>
        <v>0</v>
      </c>
      <c r="Y35" s="203" t="e">
        <f>X35/X42</f>
        <v>#DIV/0!</v>
      </c>
      <c r="Z35" s="344" t="e">
        <f>SUM(Y35:Y36)</f>
        <v>#DIV/0!</v>
      </c>
      <c r="AA35" s="203" t="e">
        <f>X35/X43</f>
        <v>#DIV/0!</v>
      </c>
      <c r="AB35" s="359" t="e">
        <f>AA35+AA36</f>
        <v>#DIV/0!</v>
      </c>
    </row>
    <row r="36" spans="2:30" ht="22.5" customHeight="1">
      <c r="B36" s="214" t="s">
        <v>97</v>
      </c>
      <c r="C36" s="202">
        <f>COUNTIFS('1. All Data'!$AB$3:$AB$55,"Environment and Health &amp; Wellbeing",'1. All Data'!$I$3:$I$55,"Off Target")</f>
        <v>0</v>
      </c>
      <c r="D36" s="203">
        <f>C36/C42</f>
        <v>0</v>
      </c>
      <c r="E36" s="344"/>
      <c r="F36" s="203">
        <f>C36/C43</f>
        <v>0</v>
      </c>
      <c r="G36" s="359"/>
      <c r="I36" s="214" t="s">
        <v>97</v>
      </c>
      <c r="J36" s="202">
        <f>COUNTIFS('1. All Data'!$AB$3:$AB$55,"Environment and Health &amp; Wellbeing",'1. All Data'!$N$3:$N$55,"Off Target")</f>
        <v>0</v>
      </c>
      <c r="K36" s="203">
        <f>J36/J42</f>
        <v>0</v>
      </c>
      <c r="L36" s="344"/>
      <c r="M36" s="203">
        <f>J36/J43</f>
        <v>0</v>
      </c>
      <c r="N36" s="359"/>
      <c r="P36" s="214" t="s">
        <v>97</v>
      </c>
      <c r="Q36" s="202">
        <f>COUNTIFS('1. All Data'!$AB$3:$AB$55,"Environment and Health &amp; Wellbeing",'1. All Data'!$S$3:$S$55,"Off Target")</f>
        <v>0</v>
      </c>
      <c r="R36" s="203" t="e">
        <f>Q36/Q42</f>
        <v>#DIV/0!</v>
      </c>
      <c r="S36" s="344"/>
      <c r="T36" s="203" t="e">
        <f>Q36/Q43</f>
        <v>#DIV/0!</v>
      </c>
      <c r="U36" s="359"/>
      <c r="W36" s="214" t="s">
        <v>97</v>
      </c>
      <c r="X36" s="202">
        <f>COUNTIFS('1. All Data'!$AB$3:$AB$55,"Environment and Health &amp; Wellbeing",'1. All Data'!$W$3:$W$55,"Off Target")</f>
        <v>0</v>
      </c>
      <c r="Y36" s="203" t="e">
        <f>X36/X42</f>
        <v>#DIV/0!</v>
      </c>
      <c r="Z36" s="344"/>
      <c r="AA36" s="203" t="e">
        <f>X36/X43</f>
        <v>#DIV/0!</v>
      </c>
      <c r="AB36" s="359"/>
    </row>
    <row r="37" spans="2:30" s="209" customFormat="1" ht="6.75" customHeight="1">
      <c r="B37" s="197"/>
      <c r="C37" s="215"/>
      <c r="D37" s="212"/>
      <c r="E37" s="212"/>
      <c r="F37" s="212"/>
      <c r="G37" s="216"/>
      <c r="H37" s="208"/>
      <c r="I37" s="197"/>
      <c r="J37" s="215"/>
      <c r="K37" s="212"/>
      <c r="L37" s="212"/>
      <c r="M37" s="212"/>
      <c r="N37" s="216"/>
      <c r="O37" s="208"/>
      <c r="P37" s="197"/>
      <c r="Q37" s="215"/>
      <c r="R37" s="212"/>
      <c r="S37" s="212"/>
      <c r="T37" s="212"/>
      <c r="U37" s="216"/>
      <c r="V37" s="208"/>
      <c r="W37" s="197"/>
      <c r="X37" s="215"/>
      <c r="Y37" s="212"/>
      <c r="Z37" s="212"/>
      <c r="AA37" s="212"/>
      <c r="AB37" s="216"/>
    </row>
    <row r="38" spans="2:30" ht="15.75" customHeight="1">
      <c r="B38" s="217" t="s">
        <v>126</v>
      </c>
      <c r="C38" s="202">
        <f>COUNTIFS('1. All Data'!$AB$3:$AB$55,"Environment and Health &amp; Wellbeing",'1. All Data'!$I$3:$I$55,"Not yet due")</f>
        <v>5</v>
      </c>
      <c r="D38" s="218">
        <f>C38/C42</f>
        <v>0.19230769230769232</v>
      </c>
      <c r="E38" s="218">
        <f>D38</f>
        <v>0.19230769230769232</v>
      </c>
      <c r="F38" s="219"/>
      <c r="G38" s="65"/>
      <c r="I38" s="217" t="s">
        <v>126</v>
      </c>
      <c r="J38" s="202">
        <f>COUNTIFS('1. All Data'!$AB$3:$AB$55,"Environment and Health &amp; Wellbeing",'1. All Data'!$N$3:$N$55,"Not yet due")</f>
        <v>2</v>
      </c>
      <c r="K38" s="218">
        <f>J38/J42</f>
        <v>7.6923076923076927E-2</v>
      </c>
      <c r="L38" s="218">
        <f>K38</f>
        <v>7.6923076923076927E-2</v>
      </c>
      <c r="M38" s="219"/>
      <c r="N38" s="65"/>
      <c r="P38" s="217" t="s">
        <v>126</v>
      </c>
      <c r="Q38" s="202">
        <f>COUNTIFS('1. All Data'!$AB$3:$AB$55,"Environment and Health &amp; Wellbeing",'1. All Data'!$S$3:$S$55,"Not yet due")</f>
        <v>0</v>
      </c>
      <c r="R38" s="218" t="e">
        <f>Q38/Q42</f>
        <v>#DIV/0!</v>
      </c>
      <c r="S38" s="218" t="e">
        <f>R38</f>
        <v>#DIV/0!</v>
      </c>
      <c r="T38" s="219"/>
      <c r="U38" s="65"/>
      <c r="W38" s="217" t="s">
        <v>126</v>
      </c>
      <c r="X38" s="202">
        <f>COUNTIFS('1. All Data'!$AB$3:$AB$55,"Environment and Health &amp; Wellbeing",'1. All Data'!$W$3:$W$55,"Not yet due")</f>
        <v>0</v>
      </c>
      <c r="Y38" s="203" t="e">
        <f>X38/X42</f>
        <v>#DIV/0!</v>
      </c>
      <c r="Z38" s="203" t="e">
        <f>Y38</f>
        <v>#DIV/0!</v>
      </c>
      <c r="AA38" s="219"/>
      <c r="AB38" s="65"/>
    </row>
    <row r="39" spans="2:30" ht="15.75" customHeight="1">
      <c r="B39" s="217" t="s">
        <v>92</v>
      </c>
      <c r="C39" s="202">
        <f>COUNTIFS('1. All Data'!$AB$3:$AB$55,"Environment and Health &amp; Wellbeing",'1. All Data'!$I$3:$I$55,"update not provided")</f>
        <v>0</v>
      </c>
      <c r="D39" s="218">
        <f>C39/C42</f>
        <v>0</v>
      </c>
      <c r="E39" s="218">
        <f>D39</f>
        <v>0</v>
      </c>
      <c r="F39" s="219"/>
      <c r="G39" s="8"/>
      <c r="I39" s="217" t="s">
        <v>92</v>
      </c>
      <c r="J39" s="202">
        <f>COUNTIFS('1. All Data'!$AB$3:$AB$55,"Environment and Health &amp; Wellbeing",'1. All Data'!$N$3:$N$55,"update not provided")</f>
        <v>0</v>
      </c>
      <c r="K39" s="218">
        <f>J39/J42</f>
        <v>0</v>
      </c>
      <c r="L39" s="218">
        <f>K39</f>
        <v>0</v>
      </c>
      <c r="M39" s="219"/>
      <c r="N39" s="8"/>
      <c r="P39" s="217" t="s">
        <v>92</v>
      </c>
      <c r="Q39" s="202">
        <f>COUNTIFS('1. All Data'!$AB$3:$AB$55,"Environment and Health &amp; Wellbeing",'1. All Data'!$S$3:$S$55,"update not provided")</f>
        <v>0</v>
      </c>
      <c r="R39" s="218" t="e">
        <f>Q39/Q42</f>
        <v>#DIV/0!</v>
      </c>
      <c r="S39" s="218" t="e">
        <f>R39</f>
        <v>#DIV/0!</v>
      </c>
      <c r="T39" s="219"/>
      <c r="U39" s="8"/>
      <c r="W39" s="217" t="s">
        <v>92</v>
      </c>
      <c r="X39" s="202">
        <f>COUNTIFS('1. All Data'!$AB$3:$AB$55,"Environment and Health &amp; Wellbeing",'1. All Data'!$W$3:$W$55,"update not provided")</f>
        <v>0</v>
      </c>
      <c r="Y39" s="203" t="e">
        <f>X39/X42</f>
        <v>#DIV/0!</v>
      </c>
      <c r="Z39" s="203" t="e">
        <f t="shared" ref="Z39:Z41" si="1">Y39</f>
        <v>#DIV/0!</v>
      </c>
      <c r="AA39" s="219"/>
      <c r="AB39" s="8"/>
    </row>
    <row r="40" spans="2:30" ht="15.75" customHeight="1">
      <c r="B40" s="220" t="s">
        <v>100</v>
      </c>
      <c r="C40" s="202">
        <f>COUNTIFS('1. All Data'!$AB$3:$AB$55,"Environment and Health &amp; Wellbeing",'1. All Data'!$I$3:$I$55,"Deferred")</f>
        <v>4</v>
      </c>
      <c r="D40" s="221">
        <f>C40/C42</f>
        <v>0.15384615384615385</v>
      </c>
      <c r="E40" s="221">
        <f>D40</f>
        <v>0.15384615384615385</v>
      </c>
      <c r="F40" s="222"/>
      <c r="G40" s="65"/>
      <c r="I40" s="220" t="s">
        <v>100</v>
      </c>
      <c r="J40" s="202">
        <f>COUNTIFS('1. All Data'!$AB$3:$AB$55,"Environment and Health &amp; Wellbeing",'1. All Data'!$N$3:$N$55,"Deferred")</f>
        <v>4</v>
      </c>
      <c r="K40" s="221">
        <f>J40/J42</f>
        <v>0.15384615384615385</v>
      </c>
      <c r="L40" s="221">
        <f>K40</f>
        <v>0.15384615384615385</v>
      </c>
      <c r="M40" s="222"/>
      <c r="N40" s="65"/>
      <c r="P40" s="220" t="s">
        <v>100</v>
      </c>
      <c r="Q40" s="202">
        <f>COUNTIFS('1. All Data'!$AB$3:$AB$55,"Environment and Health &amp; Wellbeing",'1. All Data'!$S$3:$S$55,"Deferred")</f>
        <v>0</v>
      </c>
      <c r="R40" s="221" t="e">
        <f>Q40/Q42</f>
        <v>#DIV/0!</v>
      </c>
      <c r="S40" s="221" t="e">
        <f>R40</f>
        <v>#DIV/0!</v>
      </c>
      <c r="T40" s="222"/>
      <c r="U40" s="65"/>
      <c r="W40" s="220" t="s">
        <v>100</v>
      </c>
      <c r="X40" s="202">
        <f>COUNTIFS('1. All Data'!$AB$3:$AB$55,"Environment and Health &amp; Wellbeing",'1. All Data'!$W$3:$W$55,"Deferred")</f>
        <v>0</v>
      </c>
      <c r="Y40" s="203" t="e">
        <f>X40/X42</f>
        <v>#DIV/0!</v>
      </c>
      <c r="Z40" s="203" t="e">
        <f t="shared" si="1"/>
        <v>#DIV/0!</v>
      </c>
      <c r="AA40" s="222"/>
      <c r="AB40" s="65"/>
    </row>
    <row r="41" spans="2:30" ht="15.75" customHeight="1">
      <c r="B41" s="220" t="s">
        <v>101</v>
      </c>
      <c r="C41" s="233">
        <f>COUNTIFS('1. All Data'!$AB$3:$AB$55,"Environment and Health &amp; Wellbeing",'1. All Data'!$I$3:$I$55,"Deleted")</f>
        <v>0</v>
      </c>
      <c r="D41" s="221">
        <f>C41/C42</f>
        <v>0</v>
      </c>
      <c r="E41" s="221">
        <f>D41</f>
        <v>0</v>
      </c>
      <c r="F41" s="222"/>
      <c r="G41" s="9" t="s">
        <v>127</v>
      </c>
      <c r="I41" s="220" t="s">
        <v>101</v>
      </c>
      <c r="J41" s="233">
        <f>COUNTIFS('1. All Data'!$AB$3:$AB$55,"Environment and Health &amp; Wellbeing",'1. All Data'!$N$3:$N$55,"Deleted")</f>
        <v>0</v>
      </c>
      <c r="K41" s="221">
        <f>J41/J42</f>
        <v>0</v>
      </c>
      <c r="L41" s="221">
        <f>K41</f>
        <v>0</v>
      </c>
      <c r="M41" s="222"/>
      <c r="N41" s="9"/>
      <c r="P41" s="220" t="s">
        <v>101</v>
      </c>
      <c r="Q41" s="233">
        <f>COUNTIFS('1. All Data'!$AB$3:$AB$55,"Environment and Health &amp; Wellbeing",'1. All Data'!$S$3:$S$55,"Deleted")</f>
        <v>0</v>
      </c>
      <c r="R41" s="221" t="e">
        <f>Q41/Q42</f>
        <v>#DIV/0!</v>
      </c>
      <c r="S41" s="221" t="e">
        <f>R41</f>
        <v>#DIV/0!</v>
      </c>
      <c r="T41" s="222"/>
      <c r="U41" s="9" t="s">
        <v>127</v>
      </c>
      <c r="W41" s="220" t="s">
        <v>101</v>
      </c>
      <c r="X41" s="202">
        <f>COUNTIFS('1. All Data'!$AB$3:$AB$55,"Environment and Health &amp; Wellbeing",'1. All Data'!$W$3:$W$55,"Deleted")</f>
        <v>0</v>
      </c>
      <c r="Y41" s="203" t="e">
        <f>X41/X42</f>
        <v>#DIV/0!</v>
      </c>
      <c r="Z41" s="203" t="e">
        <f t="shared" si="1"/>
        <v>#DIV/0!</v>
      </c>
      <c r="AA41" s="222"/>
      <c r="AD41" s="9" t="s">
        <v>127</v>
      </c>
    </row>
    <row r="42" spans="2:30" ht="15.75" customHeight="1">
      <c r="B42" s="234" t="s">
        <v>128</v>
      </c>
      <c r="C42" s="224">
        <f>SUM(C28:C41)</f>
        <v>26</v>
      </c>
      <c r="D42" s="222"/>
      <c r="E42" s="222"/>
      <c r="F42" s="65"/>
      <c r="G42" s="65"/>
      <c r="I42" s="234" t="s">
        <v>128</v>
      </c>
      <c r="J42" s="224">
        <f>SUM(J28:J41)</f>
        <v>26</v>
      </c>
      <c r="K42" s="222"/>
      <c r="L42" s="222"/>
      <c r="M42" s="65"/>
      <c r="N42" s="65"/>
      <c r="P42" s="234" t="s">
        <v>128</v>
      </c>
      <c r="Q42" s="224">
        <f>SUM(Q28:Q41)</f>
        <v>0</v>
      </c>
      <c r="R42" s="222"/>
      <c r="S42" s="222"/>
      <c r="T42" s="65"/>
      <c r="U42" s="65"/>
      <c r="W42" s="223" t="s">
        <v>128</v>
      </c>
      <c r="X42" s="224">
        <f>SUM(X28:X41)</f>
        <v>0</v>
      </c>
      <c r="Y42" s="222"/>
      <c r="Z42" s="222"/>
      <c r="AA42" s="65"/>
      <c r="AB42" s="65"/>
    </row>
    <row r="43" spans="2:30" ht="15.75" customHeight="1">
      <c r="B43" s="234" t="s">
        <v>129</v>
      </c>
      <c r="C43" s="224">
        <f>C42-C41-C40-C39-C38</f>
        <v>17</v>
      </c>
      <c r="D43" s="65"/>
      <c r="E43" s="65"/>
      <c r="F43" s="65"/>
      <c r="G43" s="65"/>
      <c r="I43" s="234" t="s">
        <v>129</v>
      </c>
      <c r="J43" s="224">
        <f>J42-J41-J40-J39-J38</f>
        <v>20</v>
      </c>
      <c r="K43" s="65"/>
      <c r="L43" s="65"/>
      <c r="M43" s="65"/>
      <c r="N43" s="65"/>
      <c r="P43" s="234" t="s">
        <v>129</v>
      </c>
      <c r="Q43" s="224">
        <f>Q42-Q41-Q40-Q39-Q38</f>
        <v>0</v>
      </c>
      <c r="R43" s="65"/>
      <c r="S43" s="65"/>
      <c r="T43" s="65"/>
      <c r="U43" s="65"/>
      <c r="W43" s="223" t="s">
        <v>129</v>
      </c>
      <c r="X43" s="224">
        <f>X42-X41-X40-X39-X38</f>
        <v>0</v>
      </c>
      <c r="Y43" s="65"/>
      <c r="Z43" s="65"/>
      <c r="AA43" s="65"/>
      <c r="AB43" s="65"/>
    </row>
    <row r="44" spans="2:30" ht="15.75" customHeight="1">
      <c r="X44" s="235"/>
    </row>
    <row r="45" spans="2:30" ht="15.75" customHeight="1">
      <c r="X45" s="235"/>
    </row>
    <row r="46" spans="2:30" ht="15.75" customHeight="1">
      <c r="X46" s="235"/>
    </row>
    <row r="47" spans="2:30" ht="15.75" customHeight="1">
      <c r="B47" s="229" t="s">
        <v>132</v>
      </c>
      <c r="C47" s="230"/>
      <c r="D47" s="230"/>
      <c r="E47" s="230"/>
      <c r="F47" s="231"/>
      <c r="G47" s="232"/>
      <c r="I47" s="229" t="s">
        <v>132</v>
      </c>
      <c r="J47" s="230"/>
      <c r="K47" s="230"/>
      <c r="L47" s="230"/>
      <c r="M47" s="231"/>
      <c r="N47" s="232"/>
      <c r="P47" s="229" t="s">
        <v>132</v>
      </c>
      <c r="Q47" s="230"/>
      <c r="R47" s="230"/>
      <c r="S47" s="230"/>
      <c r="T47" s="231"/>
      <c r="U47" s="232"/>
      <c r="W47" s="229" t="s">
        <v>132</v>
      </c>
      <c r="X47" s="236"/>
      <c r="Y47" s="194"/>
      <c r="Z47" s="194"/>
      <c r="AA47" s="194"/>
      <c r="AB47" s="195"/>
    </row>
    <row r="48" spans="2:30" ht="41.25" customHeight="1">
      <c r="B48" s="196" t="s">
        <v>119</v>
      </c>
      <c r="C48" s="196" t="s">
        <v>120</v>
      </c>
      <c r="D48" s="196" t="s">
        <v>121</v>
      </c>
      <c r="E48" s="196" t="s">
        <v>122</v>
      </c>
      <c r="F48" s="196" t="s">
        <v>123</v>
      </c>
      <c r="G48" s="196" t="s">
        <v>124</v>
      </c>
      <c r="I48" s="196" t="s">
        <v>119</v>
      </c>
      <c r="J48" s="196" t="s">
        <v>120</v>
      </c>
      <c r="K48" s="196" t="s">
        <v>121</v>
      </c>
      <c r="L48" s="196" t="s">
        <v>122</v>
      </c>
      <c r="M48" s="196" t="s">
        <v>123</v>
      </c>
      <c r="N48" s="196" t="s">
        <v>124</v>
      </c>
      <c r="P48" s="196" t="s">
        <v>119</v>
      </c>
      <c r="Q48" s="196" t="s">
        <v>120</v>
      </c>
      <c r="R48" s="196" t="s">
        <v>121</v>
      </c>
      <c r="S48" s="196" t="s">
        <v>122</v>
      </c>
      <c r="T48" s="196" t="s">
        <v>123</v>
      </c>
      <c r="U48" s="196" t="s">
        <v>124</v>
      </c>
      <c r="W48" s="196" t="s">
        <v>119</v>
      </c>
      <c r="X48" s="196" t="s">
        <v>120</v>
      </c>
      <c r="Y48" s="196" t="s">
        <v>121</v>
      </c>
      <c r="Z48" s="196" t="s">
        <v>122</v>
      </c>
      <c r="AA48" s="196" t="s">
        <v>123</v>
      </c>
      <c r="AB48" s="196" t="s">
        <v>124</v>
      </c>
    </row>
    <row r="49" spans="2:30" ht="6.75" customHeight="1">
      <c r="B49" s="197"/>
      <c r="C49" s="198"/>
      <c r="D49" s="198"/>
      <c r="E49" s="198"/>
      <c r="F49" s="198"/>
      <c r="G49" s="198"/>
      <c r="I49" s="197"/>
      <c r="J49" s="198"/>
      <c r="K49" s="198"/>
      <c r="L49" s="198"/>
      <c r="M49" s="198"/>
      <c r="N49" s="198"/>
      <c r="P49" s="197"/>
      <c r="Q49" s="198"/>
      <c r="R49" s="198"/>
      <c r="S49" s="198"/>
      <c r="T49" s="198"/>
      <c r="U49" s="198"/>
      <c r="W49" s="197"/>
      <c r="X49" s="198"/>
      <c r="Y49" s="198"/>
      <c r="Z49" s="198"/>
      <c r="AA49" s="198"/>
      <c r="AB49" s="198"/>
    </row>
    <row r="50" spans="2:30" ht="27.75" customHeight="1">
      <c r="B50" s="201" t="s">
        <v>125</v>
      </c>
      <c r="C50" s="202">
        <f>COUNTIFS('1. All Data'!$AB$3:$AB$55,"Community Regeneration",'1. All Data'!$I$3:$I$55,"Fully Achieved")</f>
        <v>1</v>
      </c>
      <c r="D50" s="203">
        <f>C50/C64</f>
        <v>3.7037037037037035E-2</v>
      </c>
      <c r="E50" s="344">
        <f>D50+D51</f>
        <v>0.7407407407407407</v>
      </c>
      <c r="F50" s="203">
        <f>C50/C65</f>
        <v>4.7619047619047616E-2</v>
      </c>
      <c r="G50" s="345">
        <f>F50+F51</f>
        <v>0.95238095238095233</v>
      </c>
      <c r="I50" s="201" t="s">
        <v>125</v>
      </c>
      <c r="J50" s="202">
        <f>COUNTIFS('1. All Data'!$AB$3:$AB$55,"Community Regeneration",'1. All Data'!$N$3:$N$55,"Fully Achieved")</f>
        <v>3</v>
      </c>
      <c r="K50" s="203">
        <f>J50/J64</f>
        <v>0.1111111111111111</v>
      </c>
      <c r="L50" s="344">
        <f>K50+K51</f>
        <v>0.85185185185185186</v>
      </c>
      <c r="M50" s="203">
        <f>J50/J65</f>
        <v>0.125</v>
      </c>
      <c r="N50" s="345">
        <f>M50+M51</f>
        <v>0.95833333333333337</v>
      </c>
      <c r="P50" s="201" t="s">
        <v>125</v>
      </c>
      <c r="Q50" s="202">
        <f>COUNTIFS('1. All Data'!$AB$3:$AB$55,"Community Regeneration",'1. All Data'!$S$3:$S$55,"Fully Achieved")</f>
        <v>0</v>
      </c>
      <c r="R50" s="203" t="e">
        <f>Q50/Q64</f>
        <v>#DIV/0!</v>
      </c>
      <c r="S50" s="344" t="e">
        <f>R50+R51</f>
        <v>#DIV/0!</v>
      </c>
      <c r="T50" s="203" t="e">
        <f>Q50/Q65</f>
        <v>#DIV/0!</v>
      </c>
      <c r="U50" s="345" t="e">
        <f>T50+T51</f>
        <v>#DIV/0!</v>
      </c>
      <c r="W50" s="201" t="s">
        <v>125</v>
      </c>
      <c r="X50" s="202">
        <f>COUNTIFS('1. All Data'!$AB$3:$AB$55,"Community Regeneration",'1. All Data'!$W$3:$W$55,"Fully Achieved")</f>
        <v>0</v>
      </c>
      <c r="Y50" s="203" t="e">
        <f>X50/X64</f>
        <v>#DIV/0!</v>
      </c>
      <c r="Z50" s="344" t="e">
        <f>Y50+Y51</f>
        <v>#DIV/0!</v>
      </c>
      <c r="AA50" s="203" t="e">
        <f>X50/X65</f>
        <v>#DIV/0!</v>
      </c>
      <c r="AB50" s="345" t="e">
        <f>AA50+AA51</f>
        <v>#DIV/0!</v>
      </c>
    </row>
    <row r="51" spans="2:30" ht="27.75" customHeight="1">
      <c r="B51" s="201" t="s">
        <v>102</v>
      </c>
      <c r="C51" s="202">
        <f>COUNTIFS('1. All Data'!$AB$3:$AB$55,"Community Regeneration",'1. All Data'!$I$3:$I$55,"On Track to be achieved")</f>
        <v>19</v>
      </c>
      <c r="D51" s="203">
        <f>C51/C64</f>
        <v>0.70370370370370372</v>
      </c>
      <c r="E51" s="344"/>
      <c r="F51" s="203">
        <f>C51/C65</f>
        <v>0.90476190476190477</v>
      </c>
      <c r="G51" s="345"/>
      <c r="I51" s="201" t="s">
        <v>102</v>
      </c>
      <c r="J51" s="202">
        <f>COUNTIFS('1. All Data'!$AB$3:$AB$55,"Community Regeneration",'1. All Data'!$N$3:$N$55,"On Track to be achieved")</f>
        <v>20</v>
      </c>
      <c r="K51" s="203">
        <f>J51/J64</f>
        <v>0.7407407407407407</v>
      </c>
      <c r="L51" s="344"/>
      <c r="M51" s="203">
        <f>J51/J65</f>
        <v>0.83333333333333337</v>
      </c>
      <c r="N51" s="345"/>
      <c r="P51" s="201" t="s">
        <v>102</v>
      </c>
      <c r="Q51" s="202">
        <f>COUNTIFS('1. All Data'!$AB$3:$AB$55,"Community Regeneration",'1. All Data'!$S$3:$S$55,"On Track to be achieved")</f>
        <v>0</v>
      </c>
      <c r="R51" s="203" t="e">
        <f>Q51/Q64</f>
        <v>#DIV/0!</v>
      </c>
      <c r="S51" s="344"/>
      <c r="T51" s="203" t="e">
        <f>Q51/Q65</f>
        <v>#DIV/0!</v>
      </c>
      <c r="U51" s="345"/>
      <c r="W51" s="201" t="s">
        <v>94</v>
      </c>
      <c r="X51" s="202">
        <f>COUNTIFS('1. All Data'!$AB$3:$AB$55,"Community Regeneration",'1. All Data'!$W$3:$W$55,"Numerical Outturn Within 5% Tolerance")</f>
        <v>0</v>
      </c>
      <c r="Y51" s="203" t="e">
        <f>X51/X64</f>
        <v>#DIV/0!</v>
      </c>
      <c r="Z51" s="344"/>
      <c r="AA51" s="203" t="e">
        <f>X51/X65</f>
        <v>#DIV/0!</v>
      </c>
      <c r="AB51" s="345"/>
    </row>
    <row r="52" spans="2:30" ht="7.5" customHeight="1">
      <c r="B52" s="204"/>
      <c r="C52" s="205"/>
      <c r="D52" s="206"/>
      <c r="E52" s="206"/>
      <c r="F52" s="206"/>
      <c r="G52" s="207"/>
      <c r="I52" s="204"/>
      <c r="J52" s="205"/>
      <c r="K52" s="206"/>
      <c r="L52" s="206"/>
      <c r="M52" s="206"/>
      <c r="N52" s="207"/>
      <c r="P52" s="204"/>
      <c r="Q52" s="205"/>
      <c r="R52" s="206"/>
      <c r="S52" s="206"/>
      <c r="T52" s="206"/>
      <c r="U52" s="207"/>
      <c r="W52" s="204"/>
      <c r="X52" s="205"/>
      <c r="Y52" s="206"/>
      <c r="Z52" s="206"/>
      <c r="AA52" s="206"/>
      <c r="AB52" s="207"/>
    </row>
    <row r="53" spans="2:30" ht="18.75" customHeight="1">
      <c r="B53" s="346" t="s">
        <v>103</v>
      </c>
      <c r="C53" s="349">
        <f>COUNTIFS('1. All Data'!$AB$3:$AB$55,"Community Regeneration",'1. All Data'!$I$3:$I$55,"In Danger of Falling Behind Target")</f>
        <v>1</v>
      </c>
      <c r="D53" s="352">
        <f>C53/C64</f>
        <v>3.7037037037037035E-2</v>
      </c>
      <c r="E53" s="352">
        <f>D53</f>
        <v>3.7037037037037035E-2</v>
      </c>
      <c r="F53" s="352">
        <f>C53/C65</f>
        <v>4.7619047619047616E-2</v>
      </c>
      <c r="G53" s="355">
        <f>F53</f>
        <v>4.7619047619047616E-2</v>
      </c>
      <c r="I53" s="346" t="s">
        <v>103</v>
      </c>
      <c r="J53" s="349">
        <f>COUNTIFS('1. All Data'!$AB$3:$AB$55,"Community Regeneration",'1. All Data'!$N$3:$N$55,"In Danger of Falling Behind Target")</f>
        <v>1</v>
      </c>
      <c r="K53" s="352">
        <f>J53/J64</f>
        <v>3.7037037037037035E-2</v>
      </c>
      <c r="L53" s="352">
        <f>K53</f>
        <v>3.7037037037037035E-2</v>
      </c>
      <c r="M53" s="352">
        <f>J53/J65</f>
        <v>4.1666666666666664E-2</v>
      </c>
      <c r="N53" s="355">
        <f>M53</f>
        <v>4.1666666666666664E-2</v>
      </c>
      <c r="P53" s="346" t="s">
        <v>103</v>
      </c>
      <c r="Q53" s="349">
        <f>COUNTIFS('1. All Data'!$AB$3:$AB$55,"Community Regeneration",'1. All Data'!$S$3:$S$55,"In Danger of Falling Behind Target")</f>
        <v>0</v>
      </c>
      <c r="R53" s="352" t="e">
        <f>Q53/Q64</f>
        <v>#DIV/0!</v>
      </c>
      <c r="S53" s="352" t="e">
        <f>R53</f>
        <v>#DIV/0!</v>
      </c>
      <c r="T53" s="352" t="e">
        <f>Q53/Q65</f>
        <v>#DIV/0!</v>
      </c>
      <c r="U53" s="355" t="e">
        <f>T53</f>
        <v>#DIV/0!</v>
      </c>
      <c r="W53" s="210" t="s">
        <v>95</v>
      </c>
      <c r="X53" s="211">
        <f>COUNTIFS('1. All Data'!$AB$3:$AB$55,"Community Regeneration",'1. All Data'!$W$3:$W$55,"Numerical Outturn Within 10% Tolerance")</f>
        <v>0</v>
      </c>
      <c r="Y53" s="203" t="e">
        <f>X53/#REF!</f>
        <v>#REF!</v>
      </c>
      <c r="Z53" s="344" t="e">
        <f>SUM(Y53:Y55)</f>
        <v>#REF!</v>
      </c>
      <c r="AA53" s="203" t="e">
        <f>X53/X65</f>
        <v>#DIV/0!</v>
      </c>
      <c r="AB53" s="358" t="e">
        <f>SUM(AA53:AA55)</f>
        <v>#DIV/0!</v>
      </c>
    </row>
    <row r="54" spans="2:30" ht="18.75" customHeight="1">
      <c r="B54" s="347"/>
      <c r="C54" s="350"/>
      <c r="D54" s="353"/>
      <c r="E54" s="353"/>
      <c r="F54" s="353"/>
      <c r="G54" s="356"/>
      <c r="I54" s="347"/>
      <c r="J54" s="350"/>
      <c r="K54" s="353"/>
      <c r="L54" s="353"/>
      <c r="M54" s="353"/>
      <c r="N54" s="356"/>
      <c r="P54" s="347"/>
      <c r="Q54" s="350"/>
      <c r="R54" s="353"/>
      <c r="S54" s="353"/>
      <c r="T54" s="353"/>
      <c r="U54" s="356"/>
      <c r="W54" s="210" t="s">
        <v>96</v>
      </c>
      <c r="X54" s="211">
        <f>COUNTIFS('1. All Data'!$AB$3:$AB$55,"Community Regeneration",'1. All Data'!$W$3:$W$55,"Target Partially Met")</f>
        <v>0</v>
      </c>
      <c r="Y54" s="203" t="e">
        <f>X54/#REF!</f>
        <v>#REF!</v>
      </c>
      <c r="Z54" s="344"/>
      <c r="AA54" s="203" t="e">
        <f>X54/X65</f>
        <v>#DIV/0!</v>
      </c>
      <c r="AB54" s="358"/>
    </row>
    <row r="55" spans="2:30" ht="18.75" customHeight="1">
      <c r="B55" s="348"/>
      <c r="C55" s="351"/>
      <c r="D55" s="354"/>
      <c r="E55" s="354"/>
      <c r="F55" s="354"/>
      <c r="G55" s="357"/>
      <c r="I55" s="348"/>
      <c r="J55" s="351"/>
      <c r="K55" s="354"/>
      <c r="L55" s="354"/>
      <c r="M55" s="354"/>
      <c r="N55" s="357"/>
      <c r="P55" s="348"/>
      <c r="Q55" s="351"/>
      <c r="R55" s="354"/>
      <c r="S55" s="354"/>
      <c r="T55" s="354"/>
      <c r="U55" s="357"/>
      <c r="W55" s="210" t="s">
        <v>99</v>
      </c>
      <c r="X55" s="211">
        <f>COUNTIFS('1. All Data'!$AB$3:$AB$55,"Community Regeneration",'1. All Data'!$W$3:$W$55,"Completion Date Within Reasonable Tolerance")</f>
        <v>0</v>
      </c>
      <c r="Y55" s="203" t="e">
        <f>X55/#REF!</f>
        <v>#REF!</v>
      </c>
      <c r="Z55" s="344"/>
      <c r="AA55" s="203" t="e">
        <f>X55/X65</f>
        <v>#DIV/0!</v>
      </c>
      <c r="AB55" s="358"/>
    </row>
    <row r="56" spans="2:30" ht="6" customHeight="1">
      <c r="B56" s="197"/>
      <c r="C56" s="198"/>
      <c r="D56" s="212"/>
      <c r="E56" s="212"/>
      <c r="F56" s="212"/>
      <c r="G56" s="213"/>
      <c r="I56" s="197"/>
      <c r="J56" s="198"/>
      <c r="K56" s="212"/>
      <c r="L56" s="212"/>
      <c r="M56" s="212"/>
      <c r="N56" s="213"/>
      <c r="P56" s="197"/>
      <c r="Q56" s="198"/>
      <c r="R56" s="212"/>
      <c r="S56" s="212"/>
      <c r="T56" s="212"/>
      <c r="U56" s="213"/>
      <c r="W56" s="197"/>
      <c r="X56" s="198"/>
      <c r="Y56" s="212"/>
      <c r="Z56" s="212"/>
      <c r="AA56" s="212"/>
      <c r="AB56" s="213"/>
    </row>
    <row r="57" spans="2:30" ht="30" customHeight="1">
      <c r="B57" s="214" t="s">
        <v>104</v>
      </c>
      <c r="C57" s="202">
        <f>COUNTIFS('1. All Data'!$AB$3:$AB$55,"Community Regeneration",'1. All Data'!$I$3:$I$55,"Completed Behind Schedule")</f>
        <v>0</v>
      </c>
      <c r="D57" s="203">
        <f>C57/C64</f>
        <v>0</v>
      </c>
      <c r="E57" s="344">
        <f>D57+D58</f>
        <v>0</v>
      </c>
      <c r="F57" s="203">
        <f>C57/C65</f>
        <v>0</v>
      </c>
      <c r="G57" s="359">
        <f>F57+F58</f>
        <v>0</v>
      </c>
      <c r="I57" s="214" t="s">
        <v>104</v>
      </c>
      <c r="J57" s="202">
        <f>COUNTIFS('1. All Data'!$AB$3:$AB$55,"Community Regeneration",'1. All Data'!$N$3:$N$55,"Completed Behind Schedule")</f>
        <v>0</v>
      </c>
      <c r="K57" s="203">
        <f>J57/J64</f>
        <v>0</v>
      </c>
      <c r="L57" s="344">
        <f>K57+K58</f>
        <v>0</v>
      </c>
      <c r="M57" s="203">
        <f>J57/J65</f>
        <v>0</v>
      </c>
      <c r="N57" s="359">
        <f>M57+M58</f>
        <v>0</v>
      </c>
      <c r="P57" s="214" t="s">
        <v>104</v>
      </c>
      <c r="Q57" s="202">
        <f>COUNTIFS('1. All Data'!$AB$3:$AB$55,"Community Regeneration",'1. All Data'!$S$3:$S$55,"Completed Behind Schedule")</f>
        <v>0</v>
      </c>
      <c r="R57" s="203" t="e">
        <f>Q57/Q64</f>
        <v>#DIV/0!</v>
      </c>
      <c r="S57" s="344" t="e">
        <f>R57+R58</f>
        <v>#DIV/0!</v>
      </c>
      <c r="T57" s="203" t="e">
        <f>Q57/Q65</f>
        <v>#DIV/0!</v>
      </c>
      <c r="U57" s="359" t="e">
        <f>T57+T58</f>
        <v>#DIV/0!</v>
      </c>
      <c r="W57" s="214" t="s">
        <v>98</v>
      </c>
      <c r="X57" s="202">
        <f>COUNTIFS('1. All Data'!$AB$3:$AB$55,"Community Regeneration",'1. All Data'!$W$3:$W$55,"Completed Significantly After Target Deadline")</f>
        <v>0</v>
      </c>
      <c r="Y57" s="203" t="e">
        <f>X57/#REF!</f>
        <v>#REF!</v>
      </c>
      <c r="Z57" s="344" t="e">
        <f>SUM(Y57:Y58)</f>
        <v>#REF!</v>
      </c>
      <c r="AA57" s="203" t="e">
        <f>X57/X65</f>
        <v>#DIV/0!</v>
      </c>
      <c r="AB57" s="359" t="e">
        <f>AA57+AA58</f>
        <v>#DIV/0!</v>
      </c>
    </row>
    <row r="58" spans="2:30" ht="30" customHeight="1">
      <c r="B58" s="214" t="s">
        <v>97</v>
      </c>
      <c r="C58" s="202">
        <f>COUNTIFS('1. All Data'!$AB$3:$AB$55,"Community Regeneration",'1. All Data'!$I$3:$I$55,"Off Target")</f>
        <v>0</v>
      </c>
      <c r="D58" s="203">
        <f>C58/C64</f>
        <v>0</v>
      </c>
      <c r="E58" s="344"/>
      <c r="F58" s="203">
        <f>C58/C65</f>
        <v>0</v>
      </c>
      <c r="G58" s="359"/>
      <c r="I58" s="214" t="s">
        <v>97</v>
      </c>
      <c r="J58" s="202">
        <f>COUNTIFS('1. All Data'!$AB$3:$AB$55,"Community Regeneration",'1. All Data'!$N$3:$N$55,"Off Target")</f>
        <v>0</v>
      </c>
      <c r="K58" s="203">
        <f>J58/J64</f>
        <v>0</v>
      </c>
      <c r="L58" s="344"/>
      <c r="M58" s="203">
        <f>J58/J65</f>
        <v>0</v>
      </c>
      <c r="N58" s="359"/>
      <c r="P58" s="214" t="s">
        <v>97</v>
      </c>
      <c r="Q58" s="202">
        <f>COUNTIFS('1. All Data'!$AB$3:$AB$55,"Community Regeneration",'1. All Data'!$S$3:$S$55,"Off Target")</f>
        <v>0</v>
      </c>
      <c r="R58" s="203" t="e">
        <f>Q58/Q64</f>
        <v>#DIV/0!</v>
      </c>
      <c r="S58" s="344"/>
      <c r="T58" s="203" t="e">
        <f>Q58/Q65</f>
        <v>#DIV/0!</v>
      </c>
      <c r="U58" s="359"/>
      <c r="W58" s="214" t="s">
        <v>97</v>
      </c>
      <c r="X58" s="202">
        <f>COUNTIFS('1. All Data'!$AB$3:$AB$55,"Community Regeneration",'1. All Data'!$W$3:$W$55,"Off Target")</f>
        <v>0</v>
      </c>
      <c r="Y58" s="203" t="e">
        <f>X58/#REF!</f>
        <v>#REF!</v>
      </c>
      <c r="Z58" s="344"/>
      <c r="AA58" s="203" t="e">
        <f>X58/X65</f>
        <v>#DIV/0!</v>
      </c>
      <c r="AB58" s="359"/>
    </row>
    <row r="59" spans="2:30" ht="5.25" customHeight="1">
      <c r="B59" s="197"/>
      <c r="C59" s="215"/>
      <c r="D59" s="212"/>
      <c r="E59" s="212"/>
      <c r="F59" s="212"/>
      <c r="G59" s="216"/>
      <c r="I59" s="197"/>
      <c r="J59" s="215"/>
      <c r="K59" s="212"/>
      <c r="L59" s="212"/>
      <c r="M59" s="212"/>
      <c r="N59" s="216"/>
      <c r="P59" s="197"/>
      <c r="Q59" s="215"/>
      <c r="R59" s="212"/>
      <c r="S59" s="212"/>
      <c r="T59" s="212"/>
      <c r="U59" s="216"/>
      <c r="W59" s="197"/>
      <c r="X59" s="215"/>
      <c r="Y59" s="212"/>
      <c r="Z59" s="212"/>
      <c r="AA59" s="212"/>
      <c r="AB59" s="216"/>
    </row>
    <row r="60" spans="2:30" ht="15.75" customHeight="1">
      <c r="B60" s="217" t="s">
        <v>126</v>
      </c>
      <c r="C60" s="202">
        <f>COUNTIFS('1. All Data'!$AB$3:$AB$55,"Community Regeneration",'1. All Data'!$I$3:$I$55,"Not yet due")</f>
        <v>4</v>
      </c>
      <c r="D60" s="218">
        <f>C60/C64</f>
        <v>0.14814814814814814</v>
      </c>
      <c r="E60" s="218">
        <f>D60</f>
        <v>0.14814814814814814</v>
      </c>
      <c r="F60" s="219"/>
      <c r="G60" s="65"/>
      <c r="I60" s="217" t="s">
        <v>126</v>
      </c>
      <c r="J60" s="202">
        <f>COUNTIFS('1. All Data'!$AB$3:$AB$55,"Community Regeneration",'1. All Data'!$N$3:$N$55,"Not yet due")</f>
        <v>1</v>
      </c>
      <c r="K60" s="218">
        <f>J60/J64</f>
        <v>3.7037037037037035E-2</v>
      </c>
      <c r="L60" s="218">
        <f>K60</f>
        <v>3.7037037037037035E-2</v>
      </c>
      <c r="M60" s="219"/>
      <c r="N60" s="65"/>
      <c r="P60" s="217" t="s">
        <v>126</v>
      </c>
      <c r="Q60" s="202">
        <f>COUNTIFS('1. All Data'!$AB$3:$AB$55,"Community Regeneration",'1. All Data'!$S$3:$S$55,"Not yet due")</f>
        <v>0</v>
      </c>
      <c r="R60" s="218" t="e">
        <f>Q60/Q64</f>
        <v>#DIV/0!</v>
      </c>
      <c r="S60" s="218" t="e">
        <f>R60</f>
        <v>#DIV/0!</v>
      </c>
      <c r="T60" s="219"/>
      <c r="U60" s="65"/>
      <c r="W60" s="217" t="s">
        <v>126</v>
      </c>
      <c r="X60" s="202">
        <f>COUNTIFS('1. All Data'!$AB$3:$AB$55,"Community Regeneration",'1. All Data'!$W$3:$W$55,"Not yet due")</f>
        <v>0</v>
      </c>
      <c r="Y60" s="203" t="e">
        <f>X60/#REF!</f>
        <v>#REF!</v>
      </c>
      <c r="Z60" s="203" t="e">
        <f>Y60</f>
        <v>#REF!</v>
      </c>
      <c r="AA60" s="219"/>
      <c r="AB60" s="65"/>
    </row>
    <row r="61" spans="2:30" ht="15.75" customHeight="1">
      <c r="B61" s="217" t="s">
        <v>92</v>
      </c>
      <c r="C61" s="202">
        <f>COUNTIFS('1. All Data'!$AB$3:$AB$55,"Community Regeneration",'1. All Data'!$I$3:$I$55,"update not provided")</f>
        <v>0</v>
      </c>
      <c r="D61" s="218">
        <f>C61/C64</f>
        <v>0</v>
      </c>
      <c r="E61" s="218">
        <f>D61</f>
        <v>0</v>
      </c>
      <c r="F61" s="219"/>
      <c r="G61" s="8"/>
      <c r="I61" s="217" t="s">
        <v>92</v>
      </c>
      <c r="J61" s="202">
        <f>COUNTIFS('1. All Data'!$AB$3:$AB$55,"Community Regeneration",'1. All Data'!$N$3:$N$55,"update not provided")</f>
        <v>0</v>
      </c>
      <c r="K61" s="218">
        <f>J61/J64</f>
        <v>0</v>
      </c>
      <c r="L61" s="218">
        <f>K61</f>
        <v>0</v>
      </c>
      <c r="M61" s="219"/>
      <c r="N61" s="8"/>
      <c r="P61" s="217" t="s">
        <v>92</v>
      </c>
      <c r="Q61" s="202">
        <f>COUNTIFS('1. All Data'!$AB$3:$AB$55,"Community Regeneration",'1. All Data'!$S$3:$S$55,"update not provided")</f>
        <v>0</v>
      </c>
      <c r="R61" s="218" t="e">
        <f>Q61/Q64</f>
        <v>#DIV/0!</v>
      </c>
      <c r="S61" s="218" t="e">
        <f>R61</f>
        <v>#DIV/0!</v>
      </c>
      <c r="T61" s="219"/>
      <c r="U61" s="8"/>
      <c r="W61" s="217" t="s">
        <v>92</v>
      </c>
      <c r="X61" s="202">
        <f>COUNTIFS('1. All Data'!$AB$3:$AB$55,"Community Regeneration",'1. All Data'!$W$3:$W$55,"update not provided")</f>
        <v>0</v>
      </c>
      <c r="Y61" s="203" t="e">
        <f>X61/#REF!</f>
        <v>#REF!</v>
      </c>
      <c r="Z61" s="203" t="e">
        <f>Y61</f>
        <v>#REF!</v>
      </c>
      <c r="AA61" s="219"/>
      <c r="AB61" s="8"/>
    </row>
    <row r="62" spans="2:30" ht="15.75" customHeight="1">
      <c r="B62" s="220" t="s">
        <v>100</v>
      </c>
      <c r="C62" s="202">
        <f>COUNTIFS('1. All Data'!$AB$3:$AB$55,"Community Regeneration",'1. All Data'!$I$3:$I$55,"Deferred")</f>
        <v>2</v>
      </c>
      <c r="D62" s="221">
        <f>C62/C64</f>
        <v>7.407407407407407E-2</v>
      </c>
      <c r="E62" s="221">
        <f>D62</f>
        <v>7.407407407407407E-2</v>
      </c>
      <c r="F62" s="222"/>
      <c r="G62" s="65"/>
      <c r="I62" s="220" t="s">
        <v>100</v>
      </c>
      <c r="J62" s="202">
        <f>COUNTIFS('1. All Data'!$AB$3:$AB$55,"Community Regeneration",'1. All Data'!$N$3:$N$55,"Deferred")</f>
        <v>2</v>
      </c>
      <c r="K62" s="221">
        <f>J62/J64</f>
        <v>7.407407407407407E-2</v>
      </c>
      <c r="L62" s="221">
        <f>K62</f>
        <v>7.407407407407407E-2</v>
      </c>
      <c r="M62" s="222"/>
      <c r="N62" s="65"/>
      <c r="P62" s="220" t="s">
        <v>100</v>
      </c>
      <c r="Q62" s="202">
        <f>COUNTIFS('1. All Data'!$AB$3:$AB$55,"Community Regeneration",'1. All Data'!$S$3:$S$55,"Deferred")</f>
        <v>0</v>
      </c>
      <c r="R62" s="221" t="e">
        <f>Q62/Q64</f>
        <v>#DIV/0!</v>
      </c>
      <c r="S62" s="221" t="e">
        <f>R62</f>
        <v>#DIV/0!</v>
      </c>
      <c r="T62" s="222"/>
      <c r="U62" s="65"/>
      <c r="W62" s="220" t="s">
        <v>100</v>
      </c>
      <c r="X62" s="202">
        <f>COUNTIFS('1. All Data'!$AB$3:$AB$55,"Community Regeneration",'1. All Data'!$W$3:$W$55,"Deferred")</f>
        <v>0</v>
      </c>
      <c r="Y62" s="203" t="e">
        <f>X62/#REF!</f>
        <v>#REF!</v>
      </c>
      <c r="Z62" s="203" t="e">
        <f t="shared" ref="Z62:Z63" si="2">Y62</f>
        <v>#REF!</v>
      </c>
      <c r="AA62" s="222"/>
      <c r="AB62" s="65"/>
    </row>
    <row r="63" spans="2:30" ht="15.75" customHeight="1">
      <c r="B63" s="220" t="s">
        <v>101</v>
      </c>
      <c r="C63" s="202">
        <f>COUNTIFS('1. All Data'!$AB$3:$AB$55,"Community Regeneration",'1. All Data'!$I$3:$I$55,"Deleted")</f>
        <v>0</v>
      </c>
      <c r="D63" s="221">
        <f>C63/C64</f>
        <v>0</v>
      </c>
      <c r="E63" s="221">
        <f>D63</f>
        <v>0</v>
      </c>
      <c r="F63" s="222"/>
      <c r="G63" s="9" t="s">
        <v>127</v>
      </c>
      <c r="I63" s="220" t="s">
        <v>101</v>
      </c>
      <c r="J63" s="202">
        <f>COUNTIFS('1. All Data'!$AB$3:$AB$55,"Community Regeneration",'1. All Data'!$N$3:$N$55,"Deleted")</f>
        <v>0</v>
      </c>
      <c r="K63" s="221">
        <f>J63/J64</f>
        <v>0</v>
      </c>
      <c r="L63" s="221">
        <f>K63</f>
        <v>0</v>
      </c>
      <c r="M63" s="222"/>
      <c r="N63" s="9"/>
      <c r="P63" s="220" t="s">
        <v>101</v>
      </c>
      <c r="Q63" s="202">
        <f>COUNTIFS('1. All Data'!$AB$3:$AB$55,"Community Regeneration",'1. All Data'!$S$3:$S$55,"Deleted")</f>
        <v>0</v>
      </c>
      <c r="R63" s="221" t="e">
        <f>Q63/Q64</f>
        <v>#DIV/0!</v>
      </c>
      <c r="S63" s="221" t="e">
        <f>R63</f>
        <v>#DIV/0!</v>
      </c>
      <c r="T63" s="222"/>
      <c r="U63" s="9" t="s">
        <v>127</v>
      </c>
      <c r="W63" s="220" t="s">
        <v>101</v>
      </c>
      <c r="X63" s="202">
        <f>COUNTIFS('1. All Data'!$AB$3:$AB$55,"Community Regeneration",'1. All Data'!$W$3:$W$55,"Deleted")</f>
        <v>0</v>
      </c>
      <c r="Y63" s="203" t="e">
        <f>X63/#REF!</f>
        <v>#REF!</v>
      </c>
      <c r="Z63" s="203" t="e">
        <f t="shared" si="2"/>
        <v>#REF!</v>
      </c>
      <c r="AA63" s="222"/>
      <c r="AD63" s="9" t="s">
        <v>127</v>
      </c>
    </row>
    <row r="64" spans="2:30" ht="15.75" customHeight="1">
      <c r="B64" s="234" t="s">
        <v>128</v>
      </c>
      <c r="C64" s="224">
        <f>SUM(C50:C63)</f>
        <v>27</v>
      </c>
      <c r="D64" s="222"/>
      <c r="E64" s="222"/>
      <c r="F64" s="65"/>
      <c r="G64" s="65"/>
      <c r="I64" s="234" t="s">
        <v>128</v>
      </c>
      <c r="J64" s="224">
        <f>SUM(J50:J63)</f>
        <v>27</v>
      </c>
      <c r="K64" s="222"/>
      <c r="L64" s="222"/>
      <c r="M64" s="65"/>
      <c r="N64" s="65"/>
      <c r="P64" s="234" t="s">
        <v>128</v>
      </c>
      <c r="Q64" s="224">
        <f>SUM(Q50:Q63)</f>
        <v>0</v>
      </c>
      <c r="R64" s="222"/>
      <c r="S64" s="222"/>
      <c r="T64" s="65"/>
      <c r="U64" s="65"/>
      <c r="W64" s="223" t="s">
        <v>128</v>
      </c>
      <c r="X64" s="224">
        <f>SUM(X50:X63)</f>
        <v>0</v>
      </c>
      <c r="Y64" s="222"/>
      <c r="Z64" s="222"/>
      <c r="AA64" s="65"/>
      <c r="AB64" s="65"/>
    </row>
    <row r="65" spans="2:28" ht="15.75" customHeight="1">
      <c r="B65" s="234" t="s">
        <v>129</v>
      </c>
      <c r="C65" s="224">
        <f>C64-C63-C62-C61-C60</f>
        <v>21</v>
      </c>
      <c r="D65" s="65"/>
      <c r="E65" s="65"/>
      <c r="F65" s="65"/>
      <c r="G65" s="65"/>
      <c r="I65" s="234" t="s">
        <v>129</v>
      </c>
      <c r="J65" s="224">
        <f>J64-J63-J62-J61-J60</f>
        <v>24</v>
      </c>
      <c r="K65" s="65"/>
      <c r="L65" s="65"/>
      <c r="M65" s="65"/>
      <c r="N65" s="65"/>
      <c r="P65" s="234" t="s">
        <v>129</v>
      </c>
      <c r="Q65" s="224">
        <f>Q64-Q63-Q62-Q61-Q60</f>
        <v>0</v>
      </c>
      <c r="R65" s="65"/>
      <c r="S65" s="65"/>
      <c r="T65" s="65"/>
      <c r="U65" s="65"/>
      <c r="W65" s="223" t="s">
        <v>129</v>
      </c>
      <c r="X65" s="224">
        <f>X64-X63-X62-X61-X60</f>
        <v>0</v>
      </c>
      <c r="Y65" s="65"/>
      <c r="Z65" s="65"/>
      <c r="AA65" s="65"/>
      <c r="AB65" s="65"/>
    </row>
    <row r="66" spans="2:28" ht="15.75" customHeight="1">
      <c r="AB66" s="227"/>
    </row>
    <row r="67" spans="2:28" ht="15.75" customHeight="1">
      <c r="AB67" s="227"/>
    </row>
  </sheetData>
  <mergeCells count="108">
    <mergeCell ref="Z53:Z55"/>
    <mergeCell ref="AB53:AB55"/>
    <mergeCell ref="E57:E58"/>
    <mergeCell ref="G57:G58"/>
    <mergeCell ref="L57:L58"/>
    <mergeCell ref="N57:N58"/>
    <mergeCell ref="S57:S58"/>
    <mergeCell ref="U57:U58"/>
    <mergeCell ref="Z57:Z58"/>
    <mergeCell ref="AB57:AB58"/>
    <mergeCell ref="P53:P55"/>
    <mergeCell ref="Q53:Q55"/>
    <mergeCell ref="R53:R55"/>
    <mergeCell ref="S53:S55"/>
    <mergeCell ref="T53:T55"/>
    <mergeCell ref="U53:U55"/>
    <mergeCell ref="I53:I55"/>
    <mergeCell ref="J53:J55"/>
    <mergeCell ref="K53:K55"/>
    <mergeCell ref="L53:L55"/>
    <mergeCell ref="Z35:Z36"/>
    <mergeCell ref="AB35:AB36"/>
    <mergeCell ref="E50:E51"/>
    <mergeCell ref="G50:G51"/>
    <mergeCell ref="L50:L51"/>
    <mergeCell ref="N50:N51"/>
    <mergeCell ref="S50:S51"/>
    <mergeCell ref="U50:U51"/>
    <mergeCell ref="Z50:Z51"/>
    <mergeCell ref="AB50:AB51"/>
    <mergeCell ref="E35:E36"/>
    <mergeCell ref="G35:G36"/>
    <mergeCell ref="L35:L36"/>
    <mergeCell ref="N35:N36"/>
    <mergeCell ref="S35:S36"/>
    <mergeCell ref="U35:U36"/>
    <mergeCell ref="M31:M33"/>
    <mergeCell ref="N31:N33"/>
    <mergeCell ref="P31:P33"/>
    <mergeCell ref="Q31:Q33"/>
    <mergeCell ref="B53:B55"/>
    <mergeCell ref="C53:C55"/>
    <mergeCell ref="D53:D55"/>
    <mergeCell ref="E53:E55"/>
    <mergeCell ref="F53:F55"/>
    <mergeCell ref="G53:G55"/>
    <mergeCell ref="M53:M55"/>
    <mergeCell ref="N53:N55"/>
    <mergeCell ref="Z28:Z29"/>
    <mergeCell ref="AB28:AB29"/>
    <mergeCell ref="B31:B33"/>
    <mergeCell ref="C31:C33"/>
    <mergeCell ref="D31:D33"/>
    <mergeCell ref="E31:E33"/>
    <mergeCell ref="F31:F33"/>
    <mergeCell ref="G31:G33"/>
    <mergeCell ref="I31:I33"/>
    <mergeCell ref="J31:J33"/>
    <mergeCell ref="E28:E29"/>
    <mergeCell ref="G28:G29"/>
    <mergeCell ref="L28:L29"/>
    <mergeCell ref="N28:N29"/>
    <mergeCell ref="S28:S29"/>
    <mergeCell ref="U28:U29"/>
    <mergeCell ref="R31:R33"/>
    <mergeCell ref="S31:S33"/>
    <mergeCell ref="T31:T33"/>
    <mergeCell ref="U31:U33"/>
    <mergeCell ref="Z31:Z33"/>
    <mergeCell ref="AB31:AB33"/>
    <mergeCell ref="K31:K33"/>
    <mergeCell ref="L31:L33"/>
    <mergeCell ref="Z13:Z14"/>
    <mergeCell ref="AB13:AB14"/>
    <mergeCell ref="E13:E14"/>
    <mergeCell ref="G13:G14"/>
    <mergeCell ref="L13:L14"/>
    <mergeCell ref="N13:N14"/>
    <mergeCell ref="S13:S14"/>
    <mergeCell ref="U13:U14"/>
    <mergeCell ref="M9:M11"/>
    <mergeCell ref="N9:N11"/>
    <mergeCell ref="P9:P11"/>
    <mergeCell ref="Q9:Q11"/>
    <mergeCell ref="Z6:Z7"/>
    <mergeCell ref="AB6:AB7"/>
    <mergeCell ref="B9:B11"/>
    <mergeCell ref="C9:C11"/>
    <mergeCell ref="D9:D11"/>
    <mergeCell ref="E9:E11"/>
    <mergeCell ref="F9:F11"/>
    <mergeCell ref="G9:G11"/>
    <mergeCell ref="I9:I11"/>
    <mergeCell ref="J9:J11"/>
    <mergeCell ref="E6:E7"/>
    <mergeCell ref="G6:G7"/>
    <mergeCell ref="L6:L7"/>
    <mergeCell ref="N6:N7"/>
    <mergeCell ref="S6:S7"/>
    <mergeCell ref="U6:U7"/>
    <mergeCell ref="R9:R11"/>
    <mergeCell ref="S9:S11"/>
    <mergeCell ref="T9:T11"/>
    <mergeCell ref="U9:U11"/>
    <mergeCell ref="Z9:Z11"/>
    <mergeCell ref="AB9:AB11"/>
    <mergeCell ref="K9:K11"/>
    <mergeCell ref="L9:L11"/>
  </mergeCells>
  <hyperlinks>
    <hyperlink ref="G41" location="INDEX!A1" display="Back to index"/>
    <hyperlink ref="G63" location="INDEX!A1" display="Back to index"/>
    <hyperlink ref="AE19" location="INDEX!A1" display="Back to index"/>
    <hyperlink ref="U19" location="INDEX!A1" display="Back to index"/>
    <hyperlink ref="U41" location="INDEX!A1" display="Back to index"/>
    <hyperlink ref="U63" location="INDEX!A1" display="Back to index"/>
    <hyperlink ref="AB19" location="INDEX!A1" display="Back to index"/>
    <hyperlink ref="AD41" location="INDEX!A1" display="Back to index"/>
    <hyperlink ref="AD63" location="INDEX!A1" display="Back to index"/>
  </hyperlinks>
  <pageMargins left="0.7" right="0.7" top="0.75" bottom="0.75" header="0.3" footer="0.3"/>
  <pageSetup paperSize="9" orientation="portrait" verticalDpi="0" r:id="rId1"/>
  <ignoredErrors>
    <ignoredError sqref="F13 F9 F6"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D66"/>
  <sheetViews>
    <sheetView workbookViewId="0">
      <selection activeCell="E3" sqref="E3"/>
    </sheetView>
  </sheetViews>
  <sheetFormatPr defaultColWidth="9.140625" defaultRowHeight="15"/>
  <cols>
    <col min="1" max="1" width="3.42578125" style="15" customWidth="1"/>
    <col min="2" max="9" width="9.140625" style="15"/>
    <col min="10" max="10" width="3.42578125" style="15" customWidth="1"/>
    <col min="11" max="11" width="9.140625" style="16"/>
    <col min="12" max="18" width="9.140625" style="15"/>
    <col min="19" max="19" width="3.42578125" style="15" customWidth="1"/>
    <col min="20" max="27" width="9.140625" style="15" customWidth="1"/>
    <col min="28" max="28" width="3.42578125" style="15" customWidth="1"/>
    <col min="29" max="36" width="9.140625" style="15" customWidth="1"/>
    <col min="37" max="37" width="3.42578125" style="15" customWidth="1"/>
    <col min="38" max="47" width="9.140625" style="15" customWidth="1"/>
    <col min="48" max="50" width="0" style="15" hidden="1" customWidth="1"/>
    <col min="51" max="51" width="9.140625" style="15"/>
    <col min="52" max="55" width="10" style="18" customWidth="1"/>
    <col min="56" max="16384" width="9.140625" style="15"/>
  </cols>
  <sheetData>
    <row r="1" spans="2:56" s="12" customFormat="1" ht="36" thickTop="1">
      <c r="B1" s="11" t="s">
        <v>133</v>
      </c>
      <c r="M1" s="360" t="s">
        <v>134</v>
      </c>
      <c r="N1" s="361"/>
      <c r="O1" s="361"/>
      <c r="P1" s="361"/>
      <c r="Q1" s="361"/>
      <c r="R1" s="361"/>
      <c r="S1" s="361"/>
      <c r="T1" s="361"/>
      <c r="U1" s="361"/>
      <c r="V1" s="361"/>
      <c r="W1" s="361"/>
      <c r="X1" s="361"/>
      <c r="Y1" s="361"/>
      <c r="Z1" s="362"/>
      <c r="AZ1" s="13"/>
      <c r="BA1" s="13"/>
      <c r="BB1" s="13"/>
      <c r="BC1" s="13"/>
    </row>
    <row r="2" spans="2:56" s="12" customFormat="1" ht="35.25">
      <c r="B2" s="14" t="s">
        <v>127</v>
      </c>
      <c r="M2" s="363"/>
      <c r="N2" s="364"/>
      <c r="O2" s="364"/>
      <c r="P2" s="364"/>
      <c r="Q2" s="364"/>
      <c r="R2" s="364"/>
      <c r="S2" s="364"/>
      <c r="T2" s="364"/>
      <c r="U2" s="364"/>
      <c r="V2" s="364"/>
      <c r="W2" s="364"/>
      <c r="X2" s="364"/>
      <c r="Y2" s="364"/>
      <c r="Z2" s="365"/>
      <c r="AZ2" s="13"/>
      <c r="BA2" s="13"/>
      <c r="BB2" s="13"/>
      <c r="BC2" s="13"/>
    </row>
    <row r="3" spans="2:56" s="12" customFormat="1" ht="36" thickBot="1">
      <c r="M3" s="366"/>
      <c r="N3" s="367"/>
      <c r="O3" s="367"/>
      <c r="P3" s="367"/>
      <c r="Q3" s="367"/>
      <c r="R3" s="367"/>
      <c r="S3" s="367"/>
      <c r="T3" s="367"/>
      <c r="U3" s="367"/>
      <c r="V3" s="367"/>
      <c r="W3" s="367"/>
      <c r="X3" s="367"/>
      <c r="Y3" s="367"/>
      <c r="Z3" s="368"/>
      <c r="AZ3" s="13"/>
      <c r="BA3" s="13"/>
      <c r="BB3" s="13"/>
      <c r="BC3" s="13"/>
    </row>
    <row r="4" spans="2:56" ht="15.75" thickTop="1">
      <c r="N4" s="17" t="s">
        <v>127</v>
      </c>
      <c r="W4" s="17" t="s">
        <v>127</v>
      </c>
      <c r="AF4" s="17" t="s">
        <v>127</v>
      </c>
      <c r="AO4" s="17" t="s">
        <v>127</v>
      </c>
    </row>
    <row r="5" spans="2:56">
      <c r="AY5" s="23" t="s">
        <v>135</v>
      </c>
      <c r="AZ5" s="24"/>
      <c r="BA5" s="24"/>
      <c r="BB5" s="24"/>
      <c r="BC5" s="24"/>
      <c r="BD5" s="16"/>
    </row>
    <row r="6" spans="2:56">
      <c r="AY6" s="25"/>
      <c r="AZ6" s="26" t="s">
        <v>67</v>
      </c>
      <c r="BA6" s="26" t="s">
        <v>68</v>
      </c>
      <c r="BB6" s="26" t="s">
        <v>69</v>
      </c>
      <c r="BC6" s="26" t="s">
        <v>66</v>
      </c>
      <c r="BD6" s="16"/>
    </row>
    <row r="7" spans="2:56">
      <c r="AY7" s="27" t="s">
        <v>136</v>
      </c>
      <c r="AZ7" s="28">
        <f>'2a. % By Priority'!G6</f>
        <v>0.94736842105263153</v>
      </c>
      <c r="BA7" s="28">
        <f>'2a. % By Priority'!N6</f>
        <v>0.95454545454545459</v>
      </c>
      <c r="BB7" s="28" t="e">
        <f>'2a. % By Priority'!U6</f>
        <v>#DIV/0!</v>
      </c>
      <c r="BC7" s="28" t="e">
        <f>'2a. % By Priority'!AB6</f>
        <v>#DIV/0!</v>
      </c>
      <c r="BD7" s="16"/>
    </row>
    <row r="8" spans="2:56">
      <c r="L8" s="20"/>
      <c r="M8" s="20"/>
      <c r="AY8" s="27" t="s">
        <v>137</v>
      </c>
      <c r="AZ8" s="28">
        <f>'2a. % By Priority'!G9</f>
        <v>5.2631578947368418E-2</v>
      </c>
      <c r="BA8" s="28">
        <f>'2a. % By Priority'!N9</f>
        <v>4.5454545454545456E-2</v>
      </c>
      <c r="BB8" s="28" t="e">
        <f>'2a. % By Priority'!U9</f>
        <v>#DIV/0!</v>
      </c>
      <c r="BC8" s="28" t="e">
        <f>'2a. % By Priority'!AB9</f>
        <v>#DIV/0!</v>
      </c>
      <c r="BD8" s="16"/>
    </row>
    <row r="9" spans="2:56">
      <c r="L9" s="20"/>
      <c r="M9" s="20"/>
      <c r="AY9" s="27" t="s">
        <v>138</v>
      </c>
      <c r="AZ9" s="28">
        <f>'2a. % By Priority'!G13</f>
        <v>0</v>
      </c>
      <c r="BA9" s="28">
        <f>'2a. % By Priority'!N13</f>
        <v>0</v>
      </c>
      <c r="BB9" s="28" t="e">
        <f>'2a. % By Priority'!U13</f>
        <v>#DIV/0!</v>
      </c>
      <c r="BC9" s="28" t="e">
        <f>'2a. % By Priority'!AB13</f>
        <v>#DIV/0!</v>
      </c>
      <c r="BD9" s="16"/>
    </row>
    <row r="10" spans="2:56">
      <c r="L10" s="20"/>
      <c r="M10" s="20"/>
      <c r="AY10" s="25"/>
      <c r="AZ10" s="29"/>
      <c r="BA10" s="29"/>
      <c r="BB10" s="29"/>
      <c r="BC10" s="29"/>
      <c r="BD10" s="16"/>
    </row>
    <row r="11" spans="2:56">
      <c r="AY11" s="30"/>
      <c r="AZ11" s="31"/>
      <c r="BA11" s="31"/>
      <c r="BB11" s="32"/>
      <c r="BC11" s="32"/>
      <c r="BD11" s="16"/>
    </row>
    <row r="12" spans="2:56">
      <c r="AY12" s="30"/>
      <c r="AZ12" s="31"/>
      <c r="BA12" s="31"/>
      <c r="BB12" s="32"/>
      <c r="BC12" s="32"/>
      <c r="BD12" s="16"/>
    </row>
    <row r="13" spans="2:56">
      <c r="AY13" s="30"/>
      <c r="AZ13" s="31"/>
      <c r="BA13" s="31"/>
      <c r="BB13" s="32"/>
      <c r="BC13" s="32"/>
      <c r="BD13" s="16"/>
    </row>
    <row r="14" spans="2:56">
      <c r="AY14" s="33"/>
      <c r="AZ14" s="24"/>
      <c r="BA14" s="24"/>
      <c r="BB14" s="24"/>
      <c r="BC14" s="24"/>
      <c r="BD14" s="16"/>
    </row>
    <row r="15" spans="2:56">
      <c r="AY15" s="33"/>
      <c r="AZ15" s="24"/>
      <c r="BA15" s="24"/>
      <c r="BB15" s="24"/>
      <c r="BC15" s="24"/>
      <c r="BD15" s="16"/>
    </row>
    <row r="16" spans="2:56">
      <c r="AY16" s="33"/>
      <c r="AZ16" s="24"/>
      <c r="BA16" s="24"/>
      <c r="BB16" s="24"/>
      <c r="BC16" s="24"/>
      <c r="BD16" s="16"/>
    </row>
    <row r="17" spans="12:56">
      <c r="AY17" s="33"/>
      <c r="AZ17" s="24"/>
      <c r="BA17" s="24"/>
      <c r="BB17" s="24"/>
      <c r="BC17" s="24"/>
      <c r="BD17" s="16"/>
    </row>
    <row r="18" spans="12:56">
      <c r="AY18" s="33"/>
      <c r="AZ18" s="24"/>
      <c r="BA18" s="24"/>
      <c r="BB18" s="24"/>
      <c r="BC18" s="24"/>
      <c r="BD18" s="16"/>
    </row>
    <row r="19" spans="12:56">
      <c r="AY19" s="33"/>
      <c r="AZ19" s="24"/>
      <c r="BA19" s="24"/>
      <c r="BB19" s="24"/>
      <c r="BC19" s="24"/>
      <c r="BD19" s="16"/>
    </row>
    <row r="20" spans="12:56">
      <c r="N20" s="17" t="s">
        <v>127</v>
      </c>
      <c r="W20" s="17" t="s">
        <v>127</v>
      </c>
      <c r="AF20" s="17" t="s">
        <v>127</v>
      </c>
      <c r="AO20" s="17" t="s">
        <v>127</v>
      </c>
      <c r="AY20" s="33"/>
      <c r="AZ20" s="24"/>
      <c r="BA20" s="24"/>
      <c r="BB20" s="24"/>
      <c r="BC20" s="24"/>
      <c r="BD20" s="16"/>
    </row>
    <row r="21" spans="12:56">
      <c r="AY21" s="23" t="s">
        <v>130</v>
      </c>
      <c r="AZ21" s="24"/>
      <c r="BA21" s="24"/>
      <c r="BB21" s="24"/>
      <c r="BC21" s="24"/>
      <c r="BD21" s="16"/>
    </row>
    <row r="22" spans="12:56">
      <c r="AY22" s="25"/>
      <c r="AZ22" s="26" t="s">
        <v>67</v>
      </c>
      <c r="BA22" s="26" t="s">
        <v>68</v>
      </c>
      <c r="BB22" s="26" t="s">
        <v>69</v>
      </c>
      <c r="BC22" s="26" t="s">
        <v>66</v>
      </c>
      <c r="BD22" s="16"/>
    </row>
    <row r="23" spans="12:56">
      <c r="AY23" s="27" t="s">
        <v>136</v>
      </c>
      <c r="AZ23" s="28" t="e">
        <f>'2a. % By Priority'!#REF!</f>
        <v>#REF!</v>
      </c>
      <c r="BA23" s="28" t="e">
        <f>'2a. % By Priority'!#REF!</f>
        <v>#REF!</v>
      </c>
      <c r="BB23" s="28" t="e">
        <f>'2a. % By Priority'!#REF!</f>
        <v>#REF!</v>
      </c>
      <c r="BC23" s="28" t="e">
        <f>'2a. % By Priority'!#REF!</f>
        <v>#REF!</v>
      </c>
      <c r="BD23" s="16"/>
    </row>
    <row r="24" spans="12:56">
      <c r="L24" s="20"/>
      <c r="M24" s="20"/>
      <c r="AY24" s="27" t="s">
        <v>137</v>
      </c>
      <c r="AZ24" s="28" t="e">
        <f>'2a. % By Priority'!#REF!</f>
        <v>#REF!</v>
      </c>
      <c r="BA24" s="28" t="e">
        <f>'2a. % By Priority'!#REF!</f>
        <v>#REF!</v>
      </c>
      <c r="BB24" s="28" t="e">
        <f>'2a. % By Priority'!#REF!</f>
        <v>#REF!</v>
      </c>
      <c r="BC24" s="28" t="e">
        <f>'2a. % By Priority'!#REF!</f>
        <v>#REF!</v>
      </c>
      <c r="BD24" s="16"/>
    </row>
    <row r="25" spans="12:56">
      <c r="L25" s="20"/>
      <c r="M25" s="20"/>
      <c r="AY25" s="27" t="s">
        <v>138</v>
      </c>
      <c r="AZ25" s="28" t="e">
        <f>'2a. % By Priority'!#REF!</f>
        <v>#REF!</v>
      </c>
      <c r="BA25" s="28" t="e">
        <f>'2a. % By Priority'!#REF!</f>
        <v>#REF!</v>
      </c>
      <c r="BB25" s="28" t="e">
        <f>'2a. % By Priority'!#REF!</f>
        <v>#REF!</v>
      </c>
      <c r="BC25" s="28" t="e">
        <f>'2a. % By Priority'!#REF!</f>
        <v>#REF!</v>
      </c>
      <c r="BD25" s="16"/>
    </row>
    <row r="26" spans="12:56">
      <c r="L26" s="20"/>
      <c r="M26" s="20"/>
      <c r="AY26" s="33"/>
      <c r="AZ26" s="24"/>
      <c r="BA26" s="24"/>
      <c r="BB26" s="24"/>
      <c r="BC26" s="24"/>
      <c r="BD26" s="16"/>
    </row>
    <row r="27" spans="12:56">
      <c r="AY27" s="30"/>
      <c r="AZ27" s="24"/>
      <c r="BA27" s="24"/>
      <c r="BB27" s="24"/>
      <c r="BC27" s="24"/>
      <c r="BD27" s="16"/>
    </row>
    <row r="28" spans="12:56">
      <c r="AY28" s="30"/>
      <c r="AZ28" s="24"/>
      <c r="BA28" s="24"/>
      <c r="BB28" s="24"/>
      <c r="BC28" s="24"/>
      <c r="BD28" s="16"/>
    </row>
    <row r="29" spans="12:56">
      <c r="AY29" s="30"/>
      <c r="AZ29" s="24"/>
      <c r="BA29" s="24"/>
      <c r="BB29" s="24"/>
      <c r="BC29" s="24"/>
      <c r="BD29" s="16"/>
    </row>
    <row r="30" spans="12:56">
      <c r="AY30" s="33"/>
      <c r="AZ30" s="24"/>
      <c r="BA30" s="24"/>
      <c r="BB30" s="24"/>
      <c r="BC30" s="24"/>
      <c r="BD30" s="16"/>
    </row>
    <row r="31" spans="12:56">
      <c r="AY31" s="33"/>
      <c r="AZ31" s="24"/>
      <c r="BA31" s="24"/>
      <c r="BB31" s="24"/>
      <c r="BC31" s="24"/>
      <c r="BD31" s="16"/>
    </row>
    <row r="32" spans="12:56">
      <c r="AY32" s="33"/>
      <c r="AZ32" s="24"/>
      <c r="BA32" s="24"/>
      <c r="BB32" s="24"/>
      <c r="BC32" s="24"/>
      <c r="BD32" s="16"/>
    </row>
    <row r="33" spans="11:56">
      <c r="AY33" s="33"/>
      <c r="AZ33" s="24"/>
      <c r="BA33" s="24"/>
      <c r="BB33" s="24"/>
      <c r="BC33" s="24"/>
      <c r="BD33" s="16"/>
    </row>
    <row r="34" spans="11:56">
      <c r="AY34" s="33"/>
      <c r="AZ34" s="24"/>
      <c r="BA34" s="24"/>
      <c r="BB34" s="24"/>
      <c r="BC34" s="24"/>
      <c r="BD34" s="16"/>
    </row>
    <row r="35" spans="11:56">
      <c r="AY35" s="33"/>
      <c r="AZ35" s="24"/>
      <c r="BA35" s="24"/>
      <c r="BB35" s="24"/>
      <c r="BC35" s="24"/>
      <c r="BD35" s="16"/>
    </row>
    <row r="36" spans="11:56">
      <c r="N36" s="17" t="s">
        <v>127</v>
      </c>
      <c r="W36" s="17" t="s">
        <v>127</v>
      </c>
      <c r="AF36" s="17" t="s">
        <v>127</v>
      </c>
      <c r="AO36" s="17" t="s">
        <v>127</v>
      </c>
      <c r="AY36" s="33"/>
      <c r="AZ36" s="24"/>
      <c r="BA36" s="24"/>
      <c r="BB36" s="24"/>
      <c r="BC36" s="24"/>
      <c r="BD36" s="16"/>
    </row>
    <row r="37" spans="11:56">
      <c r="AY37" s="23" t="s">
        <v>131</v>
      </c>
      <c r="AZ37" s="34"/>
      <c r="BA37" s="34"/>
      <c r="BB37" s="34"/>
      <c r="BC37" s="34"/>
      <c r="BD37" s="22"/>
    </row>
    <row r="38" spans="11:56">
      <c r="AY38" s="35"/>
      <c r="AZ38" s="26" t="s">
        <v>67</v>
      </c>
      <c r="BA38" s="26" t="s">
        <v>68</v>
      </c>
      <c r="BB38" s="26" t="s">
        <v>69</v>
      </c>
      <c r="BC38" s="26" t="s">
        <v>66</v>
      </c>
      <c r="BD38" s="22"/>
    </row>
    <row r="39" spans="11:56">
      <c r="AY39" s="27" t="s">
        <v>136</v>
      </c>
      <c r="AZ39" s="28">
        <f>'2a. % By Priority'!G28</f>
        <v>0.94117647058823528</v>
      </c>
      <c r="BA39" s="28">
        <f>'2a. % By Priority'!N28</f>
        <v>0.95000000000000007</v>
      </c>
      <c r="BB39" s="28" t="e">
        <f>'2a. % By Priority'!U28</f>
        <v>#DIV/0!</v>
      </c>
      <c r="BC39" s="28" t="e">
        <f>'2a. % By Priority'!AB28</f>
        <v>#DIV/0!</v>
      </c>
      <c r="BD39" s="22"/>
    </row>
    <row r="40" spans="11:56">
      <c r="K40" s="20"/>
      <c r="L40" s="20"/>
      <c r="AY40" s="27" t="s">
        <v>137</v>
      </c>
      <c r="AZ40" s="28">
        <f>'2a. % By Priority'!G31</f>
        <v>5.8823529411764705E-2</v>
      </c>
      <c r="BA40" s="28">
        <f>'2a. % By Priority'!N31</f>
        <v>0.05</v>
      </c>
      <c r="BB40" s="28" t="e">
        <f>'2a. % By Priority'!U31</f>
        <v>#DIV/0!</v>
      </c>
      <c r="BC40" s="28" t="e">
        <f>'2a. % By Priority'!AB31</f>
        <v>#DIV/0!</v>
      </c>
      <c r="BD40" s="22"/>
    </row>
    <row r="41" spans="11:56">
      <c r="K41" s="20"/>
      <c r="L41" s="20"/>
      <c r="AY41" s="27" t="s">
        <v>138</v>
      </c>
      <c r="AZ41" s="28">
        <f>'2a. % By Priority'!G35</f>
        <v>0</v>
      </c>
      <c r="BA41" s="28">
        <f>'2a. % By Priority'!N35</f>
        <v>0</v>
      </c>
      <c r="BB41" s="28" t="e">
        <f>'2a. % By Priority'!U35</f>
        <v>#DIV/0!</v>
      </c>
      <c r="BC41" s="28" t="e">
        <f>'2a. % By Priority'!AB35</f>
        <v>#DIV/0!</v>
      </c>
      <c r="BD41" s="22"/>
    </row>
    <row r="42" spans="11:56">
      <c r="K42" s="20"/>
      <c r="L42" s="20"/>
      <c r="AY42" s="33"/>
      <c r="AZ42" s="24"/>
      <c r="BA42" s="24"/>
      <c r="BB42" s="24"/>
      <c r="BC42" s="24"/>
      <c r="BD42" s="16"/>
    </row>
    <row r="43" spans="11:56">
      <c r="AY43" s="30"/>
      <c r="AZ43" s="24"/>
      <c r="BA43" s="24"/>
      <c r="BB43" s="24"/>
      <c r="BC43" s="24"/>
      <c r="BD43" s="16"/>
    </row>
    <row r="44" spans="11:56">
      <c r="AY44" s="30"/>
      <c r="AZ44" s="24"/>
      <c r="BA44" s="24"/>
      <c r="BB44" s="24"/>
      <c r="BC44" s="24"/>
      <c r="BD44" s="16"/>
    </row>
    <row r="45" spans="11:56">
      <c r="AY45" s="30"/>
      <c r="AZ45" s="24"/>
      <c r="BA45" s="24"/>
      <c r="BB45" s="24"/>
      <c r="BC45" s="24"/>
      <c r="BD45" s="16"/>
    </row>
    <row r="46" spans="11:56">
      <c r="AY46" s="33"/>
      <c r="AZ46" s="24"/>
      <c r="BA46" s="24"/>
      <c r="BB46" s="24"/>
      <c r="BC46" s="24"/>
      <c r="BD46" s="16"/>
    </row>
    <row r="47" spans="11:56">
      <c r="AY47" s="33"/>
      <c r="AZ47" s="24"/>
      <c r="BA47" s="24"/>
      <c r="BB47" s="24"/>
      <c r="BC47" s="24"/>
      <c r="BD47" s="16"/>
    </row>
    <row r="48" spans="11:56">
      <c r="AY48" s="33"/>
      <c r="AZ48" s="24"/>
      <c r="BA48" s="24"/>
      <c r="BB48" s="24"/>
      <c r="BC48" s="24"/>
      <c r="BD48" s="16"/>
    </row>
    <row r="49" spans="12:56">
      <c r="AY49" s="33"/>
      <c r="AZ49" s="24"/>
      <c r="BA49" s="24"/>
      <c r="BB49" s="24"/>
      <c r="BC49" s="24"/>
      <c r="BD49" s="16"/>
    </row>
    <row r="50" spans="12:56">
      <c r="AY50" s="33"/>
      <c r="AZ50" s="24"/>
      <c r="BA50" s="24"/>
      <c r="BB50" s="24"/>
      <c r="BC50" s="24"/>
      <c r="BD50" s="16"/>
    </row>
    <row r="51" spans="12:56">
      <c r="AY51" s="33"/>
      <c r="AZ51" s="24"/>
      <c r="BA51" s="24"/>
      <c r="BB51" s="24"/>
      <c r="BC51" s="24"/>
      <c r="BD51" s="16"/>
    </row>
    <row r="52" spans="12:56">
      <c r="N52" s="17" t="s">
        <v>127</v>
      </c>
      <c r="W52" s="17" t="s">
        <v>127</v>
      </c>
      <c r="AF52" s="17" t="s">
        <v>127</v>
      </c>
      <c r="AP52" s="17" t="s">
        <v>127</v>
      </c>
      <c r="AY52" s="33"/>
      <c r="AZ52" s="24"/>
      <c r="BA52" s="24"/>
      <c r="BB52" s="24"/>
      <c r="BC52" s="24"/>
      <c r="BD52" s="16"/>
    </row>
    <row r="53" spans="12:56">
      <c r="AY53" s="23" t="s">
        <v>132</v>
      </c>
      <c r="AZ53" s="34"/>
      <c r="BA53" s="34"/>
      <c r="BB53" s="34"/>
      <c r="BC53" s="34"/>
      <c r="BD53" s="16"/>
    </row>
    <row r="54" spans="12:56">
      <c r="AY54" s="35"/>
      <c r="AZ54" s="26" t="s">
        <v>67</v>
      </c>
      <c r="BA54" s="26" t="s">
        <v>68</v>
      </c>
      <c r="BB54" s="26" t="s">
        <v>69</v>
      </c>
      <c r="BC54" s="26" t="s">
        <v>66</v>
      </c>
      <c r="BD54" s="16"/>
    </row>
    <row r="55" spans="12:56">
      <c r="AY55" s="27" t="s">
        <v>136</v>
      </c>
      <c r="AZ55" s="28">
        <f>'2a. % By Priority'!G50</f>
        <v>0.95238095238095233</v>
      </c>
      <c r="BA55" s="28">
        <f>'2a. % By Priority'!N50</f>
        <v>0.95833333333333337</v>
      </c>
      <c r="BB55" s="28" t="e">
        <f>'2a. % By Priority'!U50</f>
        <v>#DIV/0!</v>
      </c>
      <c r="BC55" s="28" t="e">
        <f>'2a. % By Priority'!AB50</f>
        <v>#DIV/0!</v>
      </c>
      <c r="BD55" s="16"/>
    </row>
    <row r="56" spans="12:56">
      <c r="L56" s="20"/>
      <c r="M56" s="20"/>
      <c r="AY56" s="27" t="s">
        <v>137</v>
      </c>
      <c r="AZ56" s="28">
        <f>'2a. % By Priority'!G53</f>
        <v>4.7619047619047616E-2</v>
      </c>
      <c r="BA56" s="28">
        <f>'2a. % By Priority'!N53</f>
        <v>4.1666666666666664E-2</v>
      </c>
      <c r="BB56" s="28" t="e">
        <f>'2a. % By Priority'!U53</f>
        <v>#DIV/0!</v>
      </c>
      <c r="BC56" s="28" t="e">
        <f>'2a. % By Priority'!AB53</f>
        <v>#DIV/0!</v>
      </c>
      <c r="BD56" s="16"/>
    </row>
    <row r="57" spans="12:56">
      <c r="L57" s="20"/>
      <c r="M57" s="20"/>
      <c r="AY57" s="27" t="s">
        <v>138</v>
      </c>
      <c r="AZ57" s="28">
        <f>'2a. % By Priority'!G57</f>
        <v>0</v>
      </c>
      <c r="BA57" s="28">
        <f>'2a. % By Priority'!N57</f>
        <v>0</v>
      </c>
      <c r="BB57" s="28" t="e">
        <f>'2a. % By Priority'!U57</f>
        <v>#DIV/0!</v>
      </c>
      <c r="BC57" s="28" t="e">
        <f>'2a. % By Priority'!AB57</f>
        <v>#DIV/0!</v>
      </c>
      <c r="BD57" s="16"/>
    </row>
    <row r="58" spans="12:56">
      <c r="L58" s="20"/>
      <c r="M58" s="20"/>
      <c r="AY58" s="16"/>
      <c r="AZ58" s="19"/>
      <c r="BA58" s="19"/>
      <c r="BB58" s="19"/>
      <c r="BC58" s="19"/>
      <c r="BD58" s="16"/>
    </row>
    <row r="59" spans="12:56">
      <c r="AY59" s="21"/>
      <c r="AZ59" s="19"/>
      <c r="BA59" s="19"/>
      <c r="BB59" s="19"/>
      <c r="BC59" s="19"/>
      <c r="BD59" s="16"/>
    </row>
    <row r="60" spans="12:56">
      <c r="AY60" s="21"/>
      <c r="AZ60" s="19"/>
      <c r="BA60" s="19"/>
      <c r="BB60" s="19"/>
      <c r="BC60" s="19"/>
      <c r="BD60" s="16"/>
    </row>
    <row r="61" spans="12:56">
      <c r="AY61" s="21"/>
      <c r="AZ61" s="19"/>
      <c r="BA61" s="19"/>
      <c r="BB61" s="19"/>
      <c r="BC61" s="19"/>
      <c r="BD61" s="16"/>
    </row>
    <row r="62" spans="12:56">
      <c r="AY62" s="16"/>
      <c r="AZ62" s="19"/>
      <c r="BA62" s="19"/>
      <c r="BB62" s="19"/>
      <c r="BC62" s="19"/>
      <c r="BD62" s="16"/>
    </row>
    <row r="63" spans="12:56">
      <c r="AY63" s="16"/>
      <c r="AZ63" s="19"/>
      <c r="BA63" s="19"/>
      <c r="BB63" s="19"/>
      <c r="BC63" s="19"/>
      <c r="BD63" s="16"/>
    </row>
    <row r="64" spans="12:56">
      <c r="AY64" s="16"/>
      <c r="AZ64" s="19"/>
      <c r="BA64" s="19"/>
      <c r="BB64" s="19"/>
      <c r="BC64" s="19"/>
      <c r="BD64" s="16"/>
    </row>
    <row r="65" spans="51:56">
      <c r="AY65" s="16"/>
      <c r="AZ65" s="19"/>
      <c r="BA65" s="19"/>
      <c r="BB65" s="19"/>
      <c r="BC65" s="19"/>
      <c r="BD65" s="16"/>
    </row>
    <row r="66" spans="51:56">
      <c r="AY66" s="16"/>
      <c r="AZ66" s="19"/>
      <c r="BA66" s="19"/>
      <c r="BB66" s="19"/>
      <c r="BC66" s="19"/>
      <c r="BD66" s="16"/>
    </row>
  </sheetData>
  <sheetProtection sheet="1" objects="1" scenarios="1"/>
  <mergeCells count="1">
    <mergeCell ref="M1:Z3"/>
  </mergeCells>
  <hyperlinks>
    <hyperlink ref="W4" location="INDEX!A1" display="Back to index"/>
    <hyperlink ref="AF4" location="INDEX!A1" display="Back to index"/>
    <hyperlink ref="AO4" location="INDEX!A1" display="Back to index"/>
    <hyperlink ref="AO20" location="INDEX!A1" display="Back to index"/>
    <hyperlink ref="AO36" location="INDEX!A1" display="Back to index"/>
    <hyperlink ref="AF20" location="INDEX!A1" display="Back to index"/>
    <hyperlink ref="AF36" location="INDEX!A1" display="Back to index"/>
    <hyperlink ref="W20" location="INDEX!A1" display="Back to index"/>
    <hyperlink ref="W36" location="INDEX!A1" display="Back to index"/>
    <hyperlink ref="W52" location="INDEX!A1" display="Back to index"/>
    <hyperlink ref="AF52" location="INDEX!A1" display="Back to index"/>
    <hyperlink ref="AP52" location="INDEX!A1" display="Back to index"/>
    <hyperlink ref="N4" location="INDEX!A1" display="Back to index"/>
    <hyperlink ref="N20" location="INDEX!A1" display="Back to index"/>
    <hyperlink ref="N36" location="INDEX!A1" display="Back to index"/>
    <hyperlink ref="N52" location="INDEX!A1" display="Back to index"/>
    <hyperlink ref="B2" location="INDEX!A1" display="Back to index"/>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217"/>
  <sheetViews>
    <sheetView topLeftCell="A59" zoomScale="80" zoomScaleNormal="80" workbookViewId="0">
      <selection activeCell="J80" sqref="J80"/>
    </sheetView>
  </sheetViews>
  <sheetFormatPr defaultColWidth="9.140625" defaultRowHeight="14.25"/>
  <cols>
    <col min="1" max="1" width="3.42578125" style="189" customWidth="1"/>
    <col min="2" max="2" width="38.85546875" style="189" customWidth="1"/>
    <col min="3" max="3" width="13.7109375" style="186" customWidth="1"/>
    <col min="4" max="4" width="13.85546875" style="186" customWidth="1"/>
    <col min="5" max="5" width="16.28515625" style="186" customWidth="1"/>
    <col min="6" max="6" width="14.140625" style="189" customWidth="1"/>
    <col min="7" max="7" width="17.140625" style="186" customWidth="1"/>
    <col min="8" max="8" width="4.7109375" style="189" customWidth="1"/>
    <col min="9" max="9" width="38.85546875" style="189" customWidth="1"/>
    <col min="10" max="10" width="13.7109375" style="186" customWidth="1"/>
    <col min="11" max="11" width="13.85546875" style="186" customWidth="1"/>
    <col min="12" max="12" width="16.28515625" style="186" customWidth="1"/>
    <col min="13" max="13" width="14.140625" style="189" customWidth="1"/>
    <col min="14" max="14" width="17.140625" style="186" customWidth="1"/>
    <col min="15" max="15" width="4.7109375" style="189" customWidth="1"/>
    <col min="16" max="16" width="38.85546875" style="189" hidden="1" customWidth="1"/>
    <col min="17" max="17" width="13.7109375" style="186" hidden="1" customWidth="1"/>
    <col min="18" max="18" width="13.85546875" style="186" hidden="1" customWidth="1"/>
    <col min="19" max="19" width="16.28515625" style="186" hidden="1" customWidth="1"/>
    <col min="20" max="20" width="14.140625" style="189" hidden="1" customWidth="1"/>
    <col min="21" max="21" width="17.140625" style="186" hidden="1" customWidth="1"/>
    <col min="22" max="22" width="4.7109375" style="189" hidden="1" customWidth="1"/>
    <col min="23" max="23" width="55.28515625" style="186" hidden="1" customWidth="1"/>
    <col min="24" max="24" width="14.5703125" style="186" hidden="1" customWidth="1"/>
    <col min="25" max="27" width="17.140625" style="186" hidden="1" customWidth="1"/>
    <col min="28" max="28" width="17.140625" style="226" hidden="1" customWidth="1"/>
    <col min="29" max="29" width="9.140625" style="189" hidden="1" customWidth="1"/>
    <col min="30" max="16384" width="9.140625" style="189"/>
  </cols>
  <sheetData>
    <row r="1" spans="2:28" s="183" customFormat="1" ht="20.25">
      <c r="B1" s="237" t="s">
        <v>330</v>
      </c>
      <c r="C1" s="238"/>
      <c r="D1" s="239"/>
      <c r="E1" s="239"/>
      <c r="F1" s="240"/>
      <c r="G1" s="239"/>
      <c r="I1" s="237" t="s">
        <v>331</v>
      </c>
      <c r="J1" s="238"/>
      <c r="K1" s="239"/>
      <c r="L1" s="239"/>
      <c r="M1" s="240"/>
      <c r="N1" s="239"/>
      <c r="P1" s="237" t="s">
        <v>332</v>
      </c>
      <c r="Q1" s="238"/>
      <c r="R1" s="239"/>
      <c r="S1" s="239"/>
      <c r="T1" s="240"/>
      <c r="U1" s="239"/>
      <c r="W1" s="241" t="s">
        <v>333</v>
      </c>
      <c r="X1" s="242"/>
      <c r="Y1" s="242"/>
      <c r="Z1" s="242"/>
      <c r="AA1" s="242"/>
      <c r="AB1" s="243"/>
    </row>
    <row r="2" spans="2:28" ht="15.75">
      <c r="B2" s="184"/>
      <c r="C2" s="185"/>
      <c r="D2" s="185"/>
      <c r="E2" s="185"/>
      <c r="F2" s="184"/>
      <c r="G2" s="185"/>
      <c r="I2" s="184"/>
      <c r="J2" s="185"/>
      <c r="K2" s="185"/>
      <c r="L2" s="185"/>
      <c r="M2" s="184"/>
      <c r="N2" s="185"/>
      <c r="P2" s="184"/>
      <c r="Q2" s="185"/>
      <c r="R2" s="185"/>
      <c r="S2" s="185"/>
      <c r="T2" s="184"/>
      <c r="U2" s="185"/>
      <c r="W2" s="187"/>
      <c r="X2" s="187"/>
      <c r="Y2" s="187"/>
      <c r="Z2" s="187"/>
      <c r="AA2" s="187"/>
      <c r="AB2" s="188"/>
    </row>
    <row r="3" spans="2:28" s="200" customFormat="1" ht="15.75">
      <c r="B3" s="244" t="s">
        <v>147</v>
      </c>
      <c r="C3" s="245"/>
      <c r="D3" s="245"/>
      <c r="E3" s="245"/>
      <c r="F3" s="246"/>
      <c r="G3" s="245"/>
      <c r="I3" s="244" t="s">
        <v>147</v>
      </c>
      <c r="J3" s="245"/>
      <c r="K3" s="245"/>
      <c r="L3" s="245"/>
      <c r="M3" s="246"/>
      <c r="N3" s="245"/>
      <c r="P3" s="244" t="s">
        <v>147</v>
      </c>
      <c r="Q3" s="245"/>
      <c r="R3" s="245"/>
      <c r="S3" s="245"/>
      <c r="T3" s="246"/>
      <c r="U3" s="245"/>
      <c r="W3" s="244" t="s">
        <v>147</v>
      </c>
      <c r="X3" s="245"/>
      <c r="Y3" s="245"/>
      <c r="Z3" s="245"/>
      <c r="AA3" s="246"/>
      <c r="AB3" s="245"/>
    </row>
    <row r="4" spans="2:28" ht="42" customHeight="1">
      <c r="B4" s="247" t="s">
        <v>119</v>
      </c>
      <c r="C4" s="248" t="s">
        <v>120</v>
      </c>
      <c r="D4" s="248" t="s">
        <v>121</v>
      </c>
      <c r="E4" s="248" t="s">
        <v>122</v>
      </c>
      <c r="F4" s="247" t="s">
        <v>123</v>
      </c>
      <c r="G4" s="248" t="s">
        <v>124</v>
      </c>
      <c r="I4" s="247" t="s">
        <v>119</v>
      </c>
      <c r="J4" s="248" t="s">
        <v>120</v>
      </c>
      <c r="K4" s="248" t="s">
        <v>121</v>
      </c>
      <c r="L4" s="248" t="s">
        <v>122</v>
      </c>
      <c r="M4" s="247" t="s">
        <v>123</v>
      </c>
      <c r="N4" s="248" t="s">
        <v>124</v>
      </c>
      <c r="P4" s="247" t="s">
        <v>119</v>
      </c>
      <c r="Q4" s="248" t="s">
        <v>120</v>
      </c>
      <c r="R4" s="248" t="s">
        <v>121</v>
      </c>
      <c r="S4" s="248" t="s">
        <v>122</v>
      </c>
      <c r="T4" s="247" t="s">
        <v>123</v>
      </c>
      <c r="U4" s="248" t="s">
        <v>124</v>
      </c>
      <c r="W4" s="196" t="s">
        <v>119</v>
      </c>
      <c r="X4" s="196" t="s">
        <v>120</v>
      </c>
      <c r="Y4" s="196" t="s">
        <v>121</v>
      </c>
      <c r="Z4" s="196" t="s">
        <v>122</v>
      </c>
      <c r="AA4" s="196" t="s">
        <v>123</v>
      </c>
      <c r="AB4" s="196" t="s">
        <v>124</v>
      </c>
    </row>
    <row r="5" spans="2:28" s="200" customFormat="1" ht="6" customHeight="1">
      <c r="B5" s="197"/>
      <c r="C5" s="198"/>
      <c r="D5" s="198"/>
      <c r="E5" s="198"/>
      <c r="F5" s="197"/>
      <c r="G5" s="198"/>
      <c r="I5" s="197"/>
      <c r="J5" s="198"/>
      <c r="K5" s="198"/>
      <c r="L5" s="198"/>
      <c r="M5" s="197"/>
      <c r="N5" s="198"/>
      <c r="P5" s="197"/>
      <c r="Q5" s="198"/>
      <c r="R5" s="198"/>
      <c r="S5" s="198"/>
      <c r="T5" s="197"/>
      <c r="U5" s="198"/>
      <c r="W5" s="197"/>
      <c r="X5" s="198"/>
      <c r="Y5" s="198"/>
      <c r="Z5" s="198"/>
      <c r="AA5" s="198"/>
      <c r="AB5" s="198"/>
    </row>
    <row r="6" spans="2:28" ht="21.75" customHeight="1">
      <c r="B6" s="249" t="s">
        <v>125</v>
      </c>
      <c r="C6" s="250">
        <f>COUNTIFS('1. All Data'!$AC$3:$AC$55,"LEADER",'1. All Data'!$I$3:$I$55,"Fully Achieved")</f>
        <v>0</v>
      </c>
      <c r="D6" s="251">
        <f>C6/C20</f>
        <v>0</v>
      </c>
      <c r="E6" s="369">
        <f>D6+D7</f>
        <v>0.66666666666666663</v>
      </c>
      <c r="F6" s="252">
        <f>C6/C21</f>
        <v>0</v>
      </c>
      <c r="G6" s="385">
        <f>F6+F7</f>
        <v>1</v>
      </c>
      <c r="I6" s="249" t="s">
        <v>125</v>
      </c>
      <c r="J6" s="250">
        <f>COUNTIFS('1. All Data'!$AC$3:$AC$55,"LEADER",'1. All Data'!$N$3:$N$55,"Fully Achieved")</f>
        <v>1</v>
      </c>
      <c r="K6" s="251">
        <f>J6/J20</f>
        <v>0.16666666666666666</v>
      </c>
      <c r="L6" s="369">
        <f>K6+K7</f>
        <v>0.83333333333333326</v>
      </c>
      <c r="M6" s="252">
        <f>J6/J21</f>
        <v>0.2</v>
      </c>
      <c r="N6" s="385">
        <f>M6+M7</f>
        <v>1</v>
      </c>
      <c r="P6" s="249" t="s">
        <v>125</v>
      </c>
      <c r="Q6" s="250">
        <f>COUNTIFS('1. All Data'!$AC$3:$AC$55,"LEADER",'1. All Data'!$S$3:$S$55,"Fully Achieved")</f>
        <v>0</v>
      </c>
      <c r="R6" s="251" t="e">
        <f>Q6/Q20</f>
        <v>#DIV/0!</v>
      </c>
      <c r="S6" s="369" t="e">
        <f>R6+R7</f>
        <v>#DIV/0!</v>
      </c>
      <c r="T6" s="252" t="e">
        <f>Q6/Q21</f>
        <v>#DIV/0!</v>
      </c>
      <c r="U6" s="385" t="e">
        <f>T6+T7</f>
        <v>#DIV/0!</v>
      </c>
      <c r="W6" s="201" t="s">
        <v>125</v>
      </c>
      <c r="X6" s="250">
        <f>COUNTIFS('1. All Data'!$AC$3:$AC$55,"LEADER",'1. All Data'!$W$3:$W$55,"Fully Achieved")</f>
        <v>0</v>
      </c>
      <c r="Y6" s="251" t="e">
        <f>X6/X20</f>
        <v>#DIV/0!</v>
      </c>
      <c r="Z6" s="369" t="e">
        <f>Y6+Y7</f>
        <v>#DIV/0!</v>
      </c>
      <c r="AA6" s="251" t="e">
        <f>X6/X21</f>
        <v>#DIV/0!</v>
      </c>
      <c r="AB6" s="345" t="e">
        <f>AA6+AA7</f>
        <v>#DIV/0!</v>
      </c>
    </row>
    <row r="7" spans="2:28" ht="18.75" customHeight="1">
      <c r="B7" s="249" t="s">
        <v>102</v>
      </c>
      <c r="C7" s="250">
        <f>COUNTIFS('1. All Data'!$AC$3:$AC$55,"LEADER",'1. All Data'!$I$3:$I$55,"On Track to be Achieved")</f>
        <v>4</v>
      </c>
      <c r="D7" s="251">
        <f>C7/C20</f>
        <v>0.66666666666666663</v>
      </c>
      <c r="E7" s="369"/>
      <c r="F7" s="252">
        <f>C7/C21</f>
        <v>1</v>
      </c>
      <c r="G7" s="385"/>
      <c r="I7" s="249" t="s">
        <v>102</v>
      </c>
      <c r="J7" s="250">
        <f>COUNTIFS('1. All Data'!$AC$3:$AC$55,"LEADER",'1. All Data'!$N$3:$N$55,"On Track to be Achieved")</f>
        <v>4</v>
      </c>
      <c r="K7" s="251">
        <f>J7/J20</f>
        <v>0.66666666666666663</v>
      </c>
      <c r="L7" s="369"/>
      <c r="M7" s="252">
        <f>J7/J21</f>
        <v>0.8</v>
      </c>
      <c r="N7" s="385"/>
      <c r="P7" s="249" t="s">
        <v>102</v>
      </c>
      <c r="Q7" s="250">
        <f>COUNTIFS('1. All Data'!$AC$3:$AC$55,"LEADER",'1. All Data'!$S$3:$S$55,"On Track to be Achieved")</f>
        <v>0</v>
      </c>
      <c r="R7" s="251" t="e">
        <f>Q7/Q20</f>
        <v>#DIV/0!</v>
      </c>
      <c r="S7" s="369"/>
      <c r="T7" s="252" t="e">
        <f>Q7/Q21</f>
        <v>#DIV/0!</v>
      </c>
      <c r="U7" s="385"/>
      <c r="W7" s="201" t="s">
        <v>94</v>
      </c>
      <c r="X7" s="250">
        <f>COUNTIFS('1. All Data'!$AC$3:$AC$55,"LEADER",'1. All Data'!$W$3:$W$55,"Numerical Outturn Within 5% Tolerance")</f>
        <v>0</v>
      </c>
      <c r="Y7" s="251" t="e">
        <f>X7/X20</f>
        <v>#DIV/0!</v>
      </c>
      <c r="Z7" s="369"/>
      <c r="AA7" s="251" t="e">
        <f>X7/X21</f>
        <v>#DIV/0!</v>
      </c>
      <c r="AB7" s="345"/>
    </row>
    <row r="8" spans="2:28" s="200" customFormat="1" ht="6" customHeight="1">
      <c r="B8" s="197"/>
      <c r="C8" s="215"/>
      <c r="D8" s="212"/>
      <c r="E8" s="212"/>
      <c r="F8" s="253"/>
      <c r="G8" s="213"/>
      <c r="I8" s="197"/>
      <c r="J8" s="215"/>
      <c r="K8" s="212"/>
      <c r="L8" s="212"/>
      <c r="M8" s="253"/>
      <c r="N8" s="213"/>
      <c r="P8" s="197"/>
      <c r="Q8" s="215"/>
      <c r="R8" s="212"/>
      <c r="S8" s="212"/>
      <c r="T8" s="253"/>
      <c r="U8" s="213"/>
      <c r="W8" s="204"/>
      <c r="X8" s="205"/>
      <c r="Y8" s="206"/>
      <c r="Z8" s="206"/>
      <c r="AA8" s="206"/>
      <c r="AB8" s="207"/>
    </row>
    <row r="9" spans="2:28" ht="21" customHeight="1">
      <c r="B9" s="370" t="s">
        <v>103</v>
      </c>
      <c r="C9" s="373">
        <f>COUNTIFS('1. All Data'!$AC$3:$AC$55,"LEADER",'1. All Data'!$I$3:$I$55,"In Danger of Falling Behind Target")</f>
        <v>0</v>
      </c>
      <c r="D9" s="376">
        <f>C9/C20</f>
        <v>0</v>
      </c>
      <c r="E9" s="376">
        <f>D9</f>
        <v>0</v>
      </c>
      <c r="F9" s="379">
        <f>C9/C21</f>
        <v>0</v>
      </c>
      <c r="G9" s="382">
        <f>F9</f>
        <v>0</v>
      </c>
      <c r="I9" s="370" t="s">
        <v>103</v>
      </c>
      <c r="J9" s="373">
        <f>COUNTIFS('1. All Data'!$AC$3:$AC$55,"LEADER",'1. All Data'!$N$3:$N$55,"In Danger of Falling Behind Target")</f>
        <v>0</v>
      </c>
      <c r="K9" s="376">
        <f>J9/J20</f>
        <v>0</v>
      </c>
      <c r="L9" s="376">
        <f>K9</f>
        <v>0</v>
      </c>
      <c r="M9" s="379">
        <f>J9/J21</f>
        <v>0</v>
      </c>
      <c r="N9" s="382">
        <f>M9</f>
        <v>0</v>
      </c>
      <c r="P9" s="370" t="s">
        <v>103</v>
      </c>
      <c r="Q9" s="373">
        <f>COUNTIFS('1. All Data'!$AC$3:$AC$55,"LEADER",'1. All Data'!$S$3:$S$55,"In Danger of Falling Behind Target")</f>
        <v>0</v>
      </c>
      <c r="R9" s="376" t="e">
        <f>Q9/Q20</f>
        <v>#DIV/0!</v>
      </c>
      <c r="S9" s="376" t="e">
        <f>R9</f>
        <v>#DIV/0!</v>
      </c>
      <c r="T9" s="379" t="e">
        <f>Q9/Q21</f>
        <v>#DIV/0!</v>
      </c>
      <c r="U9" s="382" t="e">
        <f>T9</f>
        <v>#DIV/0!</v>
      </c>
      <c r="W9" s="210" t="s">
        <v>95</v>
      </c>
      <c r="X9" s="211">
        <f>COUNTIFS('1. All Data'!$AC$3:$AC$55,"LEADER",'1. All Data'!$W$3:$W$55,"Numerical Outturn Within 10% Tolerance")</f>
        <v>0</v>
      </c>
      <c r="Y9" s="203" t="e">
        <f>X9/$X$20</f>
        <v>#DIV/0!</v>
      </c>
      <c r="Z9" s="344" t="e">
        <f>SUM(Y9:Y11)</f>
        <v>#DIV/0!</v>
      </c>
      <c r="AA9" s="203" t="e">
        <f>X9/$X$21</f>
        <v>#DIV/0!</v>
      </c>
      <c r="AB9" s="358" t="e">
        <f>SUM(AA9:AA11)</f>
        <v>#DIV/0!</v>
      </c>
    </row>
    <row r="10" spans="2:28" ht="20.25" customHeight="1">
      <c r="B10" s="371"/>
      <c r="C10" s="374"/>
      <c r="D10" s="377"/>
      <c r="E10" s="377"/>
      <c r="F10" s="380"/>
      <c r="G10" s="383"/>
      <c r="I10" s="371"/>
      <c r="J10" s="374"/>
      <c r="K10" s="377"/>
      <c r="L10" s="377"/>
      <c r="M10" s="380"/>
      <c r="N10" s="383"/>
      <c r="P10" s="371"/>
      <c r="Q10" s="374"/>
      <c r="R10" s="377"/>
      <c r="S10" s="377"/>
      <c r="T10" s="380"/>
      <c r="U10" s="383"/>
      <c r="W10" s="210" t="s">
        <v>96</v>
      </c>
      <c r="X10" s="211">
        <f>COUNTIFS('1. All Data'!$AC$3:$AC$55,"LEADER",'1. All Data'!$W$3:$W$55,"Target Partially Met")</f>
        <v>0</v>
      </c>
      <c r="Y10" s="203" t="e">
        <f>X10/$X$20</f>
        <v>#DIV/0!</v>
      </c>
      <c r="Z10" s="344"/>
      <c r="AA10" s="203" t="e">
        <f>X10/$X$21</f>
        <v>#DIV/0!</v>
      </c>
      <c r="AB10" s="358"/>
    </row>
    <row r="11" spans="2:28" ht="18.75" customHeight="1">
      <c r="B11" s="372"/>
      <c r="C11" s="375"/>
      <c r="D11" s="378"/>
      <c r="E11" s="378"/>
      <c r="F11" s="381"/>
      <c r="G11" s="384"/>
      <c r="I11" s="372"/>
      <c r="J11" s="375"/>
      <c r="K11" s="378"/>
      <c r="L11" s="378"/>
      <c r="M11" s="381"/>
      <c r="N11" s="384"/>
      <c r="P11" s="372"/>
      <c r="Q11" s="375"/>
      <c r="R11" s="378"/>
      <c r="S11" s="378"/>
      <c r="T11" s="381"/>
      <c r="U11" s="384"/>
      <c r="W11" s="210" t="s">
        <v>99</v>
      </c>
      <c r="X11" s="211">
        <f>COUNTIFS('1. All Data'!$AC$3:$AC$55,"LEADER",'1. All Data'!$W$3:$W$55,"Completion Date Within Reasonable Tolerance")</f>
        <v>0</v>
      </c>
      <c r="Y11" s="203" t="e">
        <f>X11/$X$20</f>
        <v>#DIV/0!</v>
      </c>
      <c r="Z11" s="344"/>
      <c r="AA11" s="203" t="e">
        <f>X11/$X$21</f>
        <v>#DIV/0!</v>
      </c>
      <c r="AB11" s="358"/>
    </row>
    <row r="12" spans="2:28" s="200" customFormat="1" ht="6" customHeight="1">
      <c r="B12" s="197"/>
      <c r="C12" s="198"/>
      <c r="D12" s="212"/>
      <c r="E12" s="212"/>
      <c r="F12" s="253"/>
      <c r="G12" s="213"/>
      <c r="I12" s="197"/>
      <c r="J12" s="198"/>
      <c r="K12" s="212"/>
      <c r="L12" s="212"/>
      <c r="M12" s="253"/>
      <c r="N12" s="213"/>
      <c r="P12" s="197"/>
      <c r="Q12" s="198"/>
      <c r="R12" s="212"/>
      <c r="S12" s="212"/>
      <c r="T12" s="253"/>
      <c r="U12" s="213"/>
      <c r="W12" s="197"/>
      <c r="X12" s="198"/>
      <c r="Y12" s="212"/>
      <c r="Z12" s="212"/>
      <c r="AA12" s="212"/>
      <c r="AB12" s="213"/>
    </row>
    <row r="13" spans="2:28" ht="20.25" customHeight="1">
      <c r="B13" s="255" t="s">
        <v>104</v>
      </c>
      <c r="C13" s="250">
        <f>COUNTIFS('1. All Data'!$AC$3:$AC$55,"LEADER",'1. All Data'!$I$3:$I$55,"Completed Behind Schedule")</f>
        <v>0</v>
      </c>
      <c r="D13" s="251">
        <f>C13/C20</f>
        <v>0</v>
      </c>
      <c r="E13" s="369">
        <f>D13+D14</f>
        <v>0</v>
      </c>
      <c r="F13" s="252">
        <f>C13/C21</f>
        <v>0</v>
      </c>
      <c r="G13" s="386">
        <f>F13+F14</f>
        <v>0</v>
      </c>
      <c r="I13" s="255" t="s">
        <v>104</v>
      </c>
      <c r="J13" s="250">
        <f>COUNTIFS('1. All Data'!$AC$3:$AC$55,"LEADER",'1. All Data'!$N$3:$N$55,"Completed Behind Schedule")</f>
        <v>0</v>
      </c>
      <c r="K13" s="251">
        <f>J13/J20</f>
        <v>0</v>
      </c>
      <c r="L13" s="369">
        <f>K13+K14</f>
        <v>0</v>
      </c>
      <c r="M13" s="252">
        <f>J13/J21</f>
        <v>0</v>
      </c>
      <c r="N13" s="386">
        <f>M13+M14</f>
        <v>0</v>
      </c>
      <c r="P13" s="255" t="s">
        <v>104</v>
      </c>
      <c r="Q13" s="250">
        <f>COUNTIFS('1. All Data'!$AC$3:$AC$55,"LEADER",'1. All Data'!$S$3:$S$55,"Completed Behind Schedule")</f>
        <v>0</v>
      </c>
      <c r="R13" s="251" t="e">
        <f>Q13/Q20</f>
        <v>#DIV/0!</v>
      </c>
      <c r="S13" s="369" t="e">
        <f>R13+R14</f>
        <v>#DIV/0!</v>
      </c>
      <c r="T13" s="252" t="e">
        <f>Q13/Q21</f>
        <v>#DIV/0!</v>
      </c>
      <c r="U13" s="386" t="e">
        <f>T13+T14</f>
        <v>#DIV/0!</v>
      </c>
      <c r="W13" s="214" t="s">
        <v>98</v>
      </c>
      <c r="X13" s="250">
        <f>COUNTIFS('1. All Data'!$AC$3:$AC$55,"LEADER",'1. All Data'!$W$3:$W$55,"Completed Significantly After Target Deadline")</f>
        <v>0</v>
      </c>
      <c r="Y13" s="251" t="e">
        <f>X13/X20</f>
        <v>#DIV/0!</v>
      </c>
      <c r="Z13" s="369" t="e">
        <f>Y13+Y14</f>
        <v>#DIV/0!</v>
      </c>
      <c r="AA13" s="203" t="e">
        <f>X13/$X$21</f>
        <v>#DIV/0!</v>
      </c>
      <c r="AB13" s="359" t="e">
        <f>AA13+AA14</f>
        <v>#DIV/0!</v>
      </c>
    </row>
    <row r="14" spans="2:28" ht="20.25" customHeight="1">
      <c r="B14" s="255" t="s">
        <v>97</v>
      </c>
      <c r="C14" s="250">
        <f>COUNTIFS('1. All Data'!$AC$3:$AC$55,"LEADER",'1. All Data'!$I$3:$I$55,"Off Target")</f>
        <v>0</v>
      </c>
      <c r="D14" s="251">
        <f>C14/C20</f>
        <v>0</v>
      </c>
      <c r="E14" s="369"/>
      <c r="F14" s="252">
        <f>C14/C21</f>
        <v>0</v>
      </c>
      <c r="G14" s="386"/>
      <c r="I14" s="255" t="s">
        <v>97</v>
      </c>
      <c r="J14" s="250">
        <f>COUNTIFS('1. All Data'!$AC$3:$AC$55,"LEADER",'1. All Data'!$N$3:$N$55,"Off Target")</f>
        <v>0</v>
      </c>
      <c r="K14" s="251">
        <f>J14/J20</f>
        <v>0</v>
      </c>
      <c r="L14" s="369"/>
      <c r="M14" s="252">
        <f>J14/J21</f>
        <v>0</v>
      </c>
      <c r="N14" s="386"/>
      <c r="P14" s="255" t="s">
        <v>97</v>
      </c>
      <c r="Q14" s="250">
        <f>COUNTIFS('1. All Data'!$AC$3:$AC$55,"LEADER",'1. All Data'!$S$3:$S$55,"Off Target")</f>
        <v>0</v>
      </c>
      <c r="R14" s="251" t="e">
        <f>Q14/Q20</f>
        <v>#DIV/0!</v>
      </c>
      <c r="S14" s="369"/>
      <c r="T14" s="252" t="e">
        <f>Q14/Q21</f>
        <v>#DIV/0!</v>
      </c>
      <c r="U14" s="386"/>
      <c r="W14" s="214" t="s">
        <v>97</v>
      </c>
      <c r="X14" s="250">
        <f>COUNTIFS('1. All Data'!$AC$3:$AC$55,"LEADER",'1. All Data'!$S$3:$S$55,"Off Target")</f>
        <v>0</v>
      </c>
      <c r="Y14" s="251" t="e">
        <f>X14/X20</f>
        <v>#DIV/0!</v>
      </c>
      <c r="Z14" s="369"/>
      <c r="AA14" s="203" t="e">
        <f>X14/$X$21</f>
        <v>#DIV/0!</v>
      </c>
      <c r="AB14" s="359"/>
    </row>
    <row r="15" spans="2:28" s="200" customFormat="1" ht="6.75" customHeight="1">
      <c r="B15" s="197"/>
      <c r="C15" s="215"/>
      <c r="D15" s="212"/>
      <c r="E15" s="212"/>
      <c r="F15" s="253"/>
      <c r="G15" s="216"/>
      <c r="I15" s="197"/>
      <c r="J15" s="215"/>
      <c r="K15" s="212"/>
      <c r="L15" s="212"/>
      <c r="M15" s="253"/>
      <c r="N15" s="216"/>
      <c r="P15" s="197"/>
      <c r="Q15" s="215"/>
      <c r="R15" s="212"/>
      <c r="S15" s="212"/>
      <c r="T15" s="253"/>
      <c r="U15" s="216"/>
      <c r="W15" s="197"/>
      <c r="X15" s="215"/>
      <c r="Y15" s="212"/>
      <c r="Z15" s="212"/>
      <c r="AA15" s="212"/>
      <c r="AB15" s="216"/>
    </row>
    <row r="16" spans="2:28" ht="15" customHeight="1">
      <c r="B16" s="256" t="s">
        <v>126</v>
      </c>
      <c r="C16" s="250">
        <f>COUNTIFS('1. All Data'!$AC$3:$AC$55,"LEADER",'1. All Data'!$I$3:$I$55,"Not yet due")</f>
        <v>2</v>
      </c>
      <c r="D16" s="257">
        <f>C16/C20</f>
        <v>0.33333333333333331</v>
      </c>
      <c r="E16" s="257">
        <f>D16</f>
        <v>0.33333333333333331</v>
      </c>
      <c r="F16" s="258"/>
      <c r="G16" s="65"/>
      <c r="I16" s="256" t="s">
        <v>126</v>
      </c>
      <c r="J16" s="250">
        <f>COUNTIFS('1. All Data'!$AC$3:$AC$55,"LEADER",'1. All Data'!$N$3:$N$55,"Not yet due")</f>
        <v>1</v>
      </c>
      <c r="K16" s="257">
        <f>J16/J20</f>
        <v>0.16666666666666666</v>
      </c>
      <c r="L16" s="257">
        <f>K16</f>
        <v>0.16666666666666666</v>
      </c>
      <c r="M16" s="258"/>
      <c r="N16" s="65"/>
      <c r="P16" s="256" t="s">
        <v>126</v>
      </c>
      <c r="Q16" s="250">
        <f>COUNTIFS('1. All Data'!$AC$3:$AC$55,"LEADER",'1. All Data'!$S$3:$S$55,"Not yet due")</f>
        <v>0</v>
      </c>
      <c r="R16" s="257" t="e">
        <f>Q16/Q20</f>
        <v>#DIV/0!</v>
      </c>
      <c r="S16" s="257" t="e">
        <f>R16</f>
        <v>#DIV/0!</v>
      </c>
      <c r="T16" s="258"/>
      <c r="U16" s="65"/>
      <c r="W16" s="217" t="s">
        <v>126</v>
      </c>
      <c r="X16" s="250">
        <f>COUNTIFS('1. All Data'!$AC$3:$AC$55,"LEADER",'1. All Data'!$W$3:$W$55,"Not yet due")</f>
        <v>0</v>
      </c>
      <c r="Y16" s="257" t="e">
        <f>X16/X20</f>
        <v>#DIV/0!</v>
      </c>
      <c r="Z16" s="257" t="e">
        <f>Y16</f>
        <v>#DIV/0!</v>
      </c>
      <c r="AA16" s="219"/>
      <c r="AB16" s="65"/>
    </row>
    <row r="17" spans="2:29" ht="15" customHeight="1">
      <c r="B17" s="256" t="s">
        <v>92</v>
      </c>
      <c r="C17" s="250">
        <f>COUNTIFS('1. All Data'!$AC$3:$AC$55,"LEADER",'1. All Data'!$I$3:$I$55,"Update not provided")</f>
        <v>0</v>
      </c>
      <c r="D17" s="257">
        <f>C17/C20</f>
        <v>0</v>
      </c>
      <c r="E17" s="257">
        <f>D17</f>
        <v>0</v>
      </c>
      <c r="F17" s="258"/>
      <c r="G17" s="8"/>
      <c r="I17" s="256" t="s">
        <v>92</v>
      </c>
      <c r="J17" s="250">
        <f>COUNTIFS('1. All Data'!$AC$3:$AC$55,"LEADER",'1. All Data'!$N$3:$N$55,"Update not provided")</f>
        <v>0</v>
      </c>
      <c r="K17" s="257">
        <f>J17/J20</f>
        <v>0</v>
      </c>
      <c r="L17" s="257">
        <f>K17</f>
        <v>0</v>
      </c>
      <c r="M17" s="258"/>
      <c r="N17" s="8"/>
      <c r="P17" s="256" t="s">
        <v>92</v>
      </c>
      <c r="Q17" s="250">
        <f>COUNTIFS('1. All Data'!$AC$3:$AC$55,"LEADER",'1. All Data'!$S$3:$S$55,"Update not provided")</f>
        <v>0</v>
      </c>
      <c r="R17" s="257" t="e">
        <f>Q17/Q20</f>
        <v>#DIV/0!</v>
      </c>
      <c r="S17" s="257" t="e">
        <f>R17</f>
        <v>#DIV/0!</v>
      </c>
      <c r="T17" s="258"/>
      <c r="U17" s="8"/>
      <c r="W17" s="217" t="s">
        <v>92</v>
      </c>
      <c r="X17" s="250">
        <f>COUNTIFS('1. All Data'!$AC$3:$AC$55,"LEADER",'1. All Data'!$W$3:$W$55,"Update not provided")</f>
        <v>0</v>
      </c>
      <c r="Y17" s="257" t="e">
        <f>X17/X20</f>
        <v>#DIV/0!</v>
      </c>
      <c r="Z17" s="257" t="e">
        <f>Y17</f>
        <v>#DIV/0!</v>
      </c>
      <c r="AA17" s="219"/>
      <c r="AB17" s="8"/>
    </row>
    <row r="18" spans="2:29" ht="15.75" customHeight="1">
      <c r="B18" s="259" t="s">
        <v>100</v>
      </c>
      <c r="C18" s="250">
        <f>COUNTIFS('1. All Data'!$AC$3:$AC$55,"LEADER",'1. All Data'!$I$3:$I$55,"Deferred")</f>
        <v>0</v>
      </c>
      <c r="D18" s="260">
        <f>C18/C20</f>
        <v>0</v>
      </c>
      <c r="E18" s="260">
        <f>D18</f>
        <v>0</v>
      </c>
      <c r="F18" s="261"/>
      <c r="G18" s="65"/>
      <c r="I18" s="259" t="s">
        <v>100</v>
      </c>
      <c r="J18" s="250">
        <f>COUNTIFS('1. All Data'!$AC$3:$AC$55,"LEADER",'1. All Data'!$N$3:$N$55,"Deferred")</f>
        <v>0</v>
      </c>
      <c r="K18" s="260">
        <f>J18/J20</f>
        <v>0</v>
      </c>
      <c r="L18" s="260">
        <f>K18</f>
        <v>0</v>
      </c>
      <c r="M18" s="261"/>
      <c r="N18" s="65"/>
      <c r="P18" s="259" t="s">
        <v>100</v>
      </c>
      <c r="Q18" s="250">
        <f>COUNTIFS('1. All Data'!$AC$3:$AC$55,"LEADER",'1. All Data'!$S$3:$S$55,"Deferred")</f>
        <v>0</v>
      </c>
      <c r="R18" s="260" t="e">
        <f>Q18/Q20</f>
        <v>#DIV/0!</v>
      </c>
      <c r="S18" s="260" t="e">
        <f>R18</f>
        <v>#DIV/0!</v>
      </c>
      <c r="T18" s="261"/>
      <c r="U18" s="65"/>
      <c r="W18" s="220" t="s">
        <v>100</v>
      </c>
      <c r="X18" s="250">
        <f>COUNTIFS('1. All Data'!$AC$3:$AC$55,"LEADER",'1. All Data'!$W$3:$W$55,"Deferred")</f>
        <v>0</v>
      </c>
      <c r="Y18" s="260" t="e">
        <f>X18/X20</f>
        <v>#DIV/0!</v>
      </c>
      <c r="Z18" s="260" t="e">
        <f>Y18</f>
        <v>#DIV/0!</v>
      </c>
      <c r="AA18" s="222"/>
      <c r="AB18" s="65"/>
    </row>
    <row r="19" spans="2:29" ht="15.75" customHeight="1">
      <c r="B19" s="259" t="s">
        <v>101</v>
      </c>
      <c r="C19" s="250">
        <f>COUNTIFS('1. All Data'!$AC$3:$AC$55,"LEADER",'1. All Data'!$I$3:$I$55,"Deleted")</f>
        <v>0</v>
      </c>
      <c r="D19" s="260">
        <f>C19/C20</f>
        <v>0</v>
      </c>
      <c r="E19" s="260">
        <f>D19</f>
        <v>0</v>
      </c>
      <c r="F19" s="261"/>
      <c r="G19" s="36" t="s">
        <v>127</v>
      </c>
      <c r="I19" s="259" t="s">
        <v>101</v>
      </c>
      <c r="J19" s="250">
        <f>COUNTIFS('1. All Data'!$AC$3:$AC$55,"LEADER",'1. All Data'!$N$3:$N$55,"Deleted")</f>
        <v>0</v>
      </c>
      <c r="K19" s="260">
        <f>J19/J20</f>
        <v>0</v>
      </c>
      <c r="L19" s="260">
        <f>K19</f>
        <v>0</v>
      </c>
      <c r="M19" s="261"/>
      <c r="N19" s="36" t="s">
        <v>127</v>
      </c>
      <c r="P19" s="259" t="s">
        <v>101</v>
      </c>
      <c r="Q19" s="250">
        <f>COUNTIFS('1. All Data'!$AC$3:$AC$55,"LEADER",'1. All Data'!$S$3:$S$55,"Deleted")</f>
        <v>0</v>
      </c>
      <c r="R19" s="260" t="e">
        <f>Q19/Q20</f>
        <v>#DIV/0!</v>
      </c>
      <c r="S19" s="260" t="e">
        <f>R19</f>
        <v>#DIV/0!</v>
      </c>
      <c r="T19" s="261"/>
      <c r="U19" s="36" t="s">
        <v>127</v>
      </c>
      <c r="W19" s="220" t="s">
        <v>101</v>
      </c>
      <c r="X19" s="250">
        <f>COUNTIFS('1. All Data'!$AC$3:$AC$55,"LEADER",'1. All Data'!$W$3:$W$55,"Deleted")</f>
        <v>0</v>
      </c>
      <c r="Y19" s="260" t="e">
        <f>X19/X20</f>
        <v>#DIV/0!</v>
      </c>
      <c r="Z19" s="260" t="e">
        <f>Y19</f>
        <v>#DIV/0!</v>
      </c>
      <c r="AA19" s="222"/>
      <c r="AB19" s="9" t="s">
        <v>127</v>
      </c>
    </row>
    <row r="20" spans="2:29" ht="15.75" customHeight="1">
      <c r="B20" s="262" t="s">
        <v>128</v>
      </c>
      <c r="C20" s="263">
        <f>SUM(C6:C19)</f>
        <v>6</v>
      </c>
      <c r="D20" s="222"/>
      <c r="E20" s="222"/>
      <c r="F20" s="264"/>
      <c r="G20" s="65"/>
      <c r="I20" s="262" t="s">
        <v>128</v>
      </c>
      <c r="J20" s="263">
        <f>SUM(J6:J19)</f>
        <v>6</v>
      </c>
      <c r="K20" s="222"/>
      <c r="L20" s="222"/>
      <c r="M20" s="264"/>
      <c r="N20" s="65"/>
      <c r="P20" s="262" t="s">
        <v>128</v>
      </c>
      <c r="Q20" s="263">
        <f>SUM(Q6:Q19)</f>
        <v>0</v>
      </c>
      <c r="R20" s="222"/>
      <c r="S20" s="222"/>
      <c r="T20" s="264"/>
      <c r="U20" s="65"/>
      <c r="W20" s="223" t="s">
        <v>128</v>
      </c>
      <c r="X20" s="263">
        <f>SUM(X6:X19)</f>
        <v>0</v>
      </c>
      <c r="Y20" s="222"/>
      <c r="Z20" s="222"/>
      <c r="AA20" s="65"/>
      <c r="AB20" s="65"/>
    </row>
    <row r="21" spans="2:29" ht="15.75" customHeight="1">
      <c r="B21" s="262" t="s">
        <v>129</v>
      </c>
      <c r="C21" s="263">
        <f>C20-C19-C18-C17-C16</f>
        <v>4</v>
      </c>
      <c r="D21" s="65"/>
      <c r="E21" s="65"/>
      <c r="F21" s="264"/>
      <c r="G21" s="65"/>
      <c r="I21" s="262" t="s">
        <v>129</v>
      </c>
      <c r="J21" s="263">
        <f>J20-J19-J18-J17-J16</f>
        <v>5</v>
      </c>
      <c r="K21" s="65"/>
      <c r="L21" s="65"/>
      <c r="M21" s="264"/>
      <c r="N21" s="65"/>
      <c r="P21" s="262" t="s">
        <v>129</v>
      </c>
      <c r="Q21" s="263">
        <f>Q20-Q19-Q18-Q17-Q16</f>
        <v>0</v>
      </c>
      <c r="R21" s="65"/>
      <c r="S21" s="65"/>
      <c r="T21" s="264"/>
      <c r="U21" s="65"/>
      <c r="W21" s="223" t="s">
        <v>129</v>
      </c>
      <c r="X21" s="263">
        <f>X20-X19-X18-X17-X16</f>
        <v>0</v>
      </c>
      <c r="Y21" s="65"/>
      <c r="Z21" s="65"/>
      <c r="AA21" s="65"/>
      <c r="AB21" s="65"/>
    </row>
    <row r="22" spans="2:29" ht="15.75" customHeight="1">
      <c r="W22" s="225"/>
      <c r="AA22" s="8"/>
    </row>
    <row r="23" spans="2:29" ht="15.75" customHeight="1">
      <c r="AA23" s="8"/>
    </row>
    <row r="24" spans="2:29" s="200" customFormat="1" ht="15.75" customHeight="1">
      <c r="B24" s="228"/>
      <c r="C24" s="199"/>
      <c r="D24" s="199"/>
      <c r="E24" s="199"/>
      <c r="F24" s="264"/>
      <c r="G24" s="199"/>
      <c r="I24" s="228"/>
      <c r="J24" s="199"/>
      <c r="K24" s="199"/>
      <c r="L24" s="199"/>
      <c r="M24" s="264"/>
      <c r="N24" s="199"/>
      <c r="P24" s="228"/>
      <c r="Q24" s="199"/>
      <c r="R24" s="199"/>
      <c r="S24" s="199"/>
      <c r="T24" s="264"/>
      <c r="U24" s="199"/>
      <c r="W24" s="199"/>
      <c r="X24" s="199"/>
      <c r="Y24" s="199"/>
      <c r="Z24" s="199"/>
      <c r="AA24" s="65"/>
      <c r="AB24" s="227"/>
    </row>
    <row r="25" spans="2:29" ht="15" customHeight="1">
      <c r="W25" s="265"/>
      <c r="X25" s="65"/>
      <c r="Y25" s="65"/>
      <c r="Z25" s="65"/>
      <c r="AA25" s="65"/>
      <c r="AB25" s="222"/>
      <c r="AC25" s="200"/>
    </row>
    <row r="26" spans="2:29" s="200" customFormat="1" ht="15.75">
      <c r="B26" s="244" t="s">
        <v>148</v>
      </c>
      <c r="C26" s="245"/>
      <c r="D26" s="245"/>
      <c r="E26" s="245"/>
      <c r="F26" s="246"/>
      <c r="G26" s="245"/>
      <c r="I26" s="244" t="s">
        <v>148</v>
      </c>
      <c r="J26" s="245"/>
      <c r="K26" s="245"/>
      <c r="L26" s="245"/>
      <c r="M26" s="246"/>
      <c r="N26" s="245"/>
      <c r="P26" s="244" t="s">
        <v>148</v>
      </c>
      <c r="Q26" s="245"/>
      <c r="R26" s="245"/>
      <c r="S26" s="245"/>
      <c r="T26" s="246"/>
      <c r="U26" s="245"/>
      <c r="W26" s="244" t="s">
        <v>148</v>
      </c>
      <c r="X26" s="245"/>
      <c r="Y26" s="245"/>
      <c r="Z26" s="245"/>
      <c r="AA26" s="246"/>
      <c r="AB26" s="245"/>
    </row>
    <row r="27" spans="2:29" ht="42" customHeight="1">
      <c r="B27" s="247" t="s">
        <v>119</v>
      </c>
      <c r="C27" s="248" t="s">
        <v>120</v>
      </c>
      <c r="D27" s="248" t="s">
        <v>121</v>
      </c>
      <c r="E27" s="248" t="s">
        <v>122</v>
      </c>
      <c r="F27" s="247" t="s">
        <v>123</v>
      </c>
      <c r="G27" s="248" t="s">
        <v>124</v>
      </c>
      <c r="I27" s="247" t="s">
        <v>119</v>
      </c>
      <c r="J27" s="248" t="s">
        <v>120</v>
      </c>
      <c r="K27" s="248" t="s">
        <v>121</v>
      </c>
      <c r="L27" s="248" t="s">
        <v>122</v>
      </c>
      <c r="M27" s="247" t="s">
        <v>123</v>
      </c>
      <c r="N27" s="248" t="s">
        <v>124</v>
      </c>
      <c r="P27" s="247" t="s">
        <v>119</v>
      </c>
      <c r="Q27" s="248" t="s">
        <v>120</v>
      </c>
      <c r="R27" s="248" t="s">
        <v>121</v>
      </c>
      <c r="S27" s="248" t="s">
        <v>122</v>
      </c>
      <c r="T27" s="247" t="s">
        <v>123</v>
      </c>
      <c r="U27" s="248" t="s">
        <v>124</v>
      </c>
      <c r="W27" s="196" t="s">
        <v>119</v>
      </c>
      <c r="X27" s="196" t="s">
        <v>120</v>
      </c>
      <c r="Y27" s="196" t="s">
        <v>121</v>
      </c>
      <c r="Z27" s="196" t="s">
        <v>122</v>
      </c>
      <c r="AA27" s="196" t="s">
        <v>123</v>
      </c>
      <c r="AB27" s="196" t="s">
        <v>124</v>
      </c>
      <c r="AC27" s="200"/>
    </row>
    <row r="28" spans="2:29" s="200" customFormat="1" ht="6" customHeight="1">
      <c r="B28" s="197"/>
      <c r="C28" s="198"/>
      <c r="D28" s="198"/>
      <c r="E28" s="198"/>
      <c r="F28" s="197"/>
      <c r="G28" s="198"/>
      <c r="I28" s="197"/>
      <c r="J28" s="198"/>
      <c r="K28" s="198"/>
      <c r="L28" s="198"/>
      <c r="M28" s="197"/>
      <c r="N28" s="198"/>
      <c r="P28" s="197"/>
      <c r="Q28" s="198"/>
      <c r="R28" s="198"/>
      <c r="S28" s="198"/>
      <c r="T28" s="197"/>
      <c r="U28" s="198"/>
      <c r="W28" s="197"/>
      <c r="X28" s="198"/>
      <c r="Y28" s="198"/>
      <c r="Z28" s="198"/>
      <c r="AA28" s="198"/>
      <c r="AB28" s="198"/>
    </row>
    <row r="29" spans="2:29" ht="21.75" customHeight="1">
      <c r="B29" s="249" t="s">
        <v>125</v>
      </c>
      <c r="C29" s="250">
        <f>COUNTIFS('1. All Data'!$AC$3:$AC$55,"Environment &amp; Housing",'1. All Data'!$I$3:$I$55,"Fully Achieved")</f>
        <v>0</v>
      </c>
      <c r="D29" s="251">
        <f>C29/C43</f>
        <v>0</v>
      </c>
      <c r="E29" s="369">
        <f>D29+D30</f>
        <v>0.69230769230769229</v>
      </c>
      <c r="F29" s="252">
        <f>C29/C44</f>
        <v>0</v>
      </c>
      <c r="G29" s="385">
        <f>F29+F30</f>
        <v>1</v>
      </c>
      <c r="I29" s="249" t="s">
        <v>125</v>
      </c>
      <c r="J29" s="250">
        <f>COUNTIFS('1. All Data'!$AC$3:$AC$55,"Environment &amp; Housing",'1. All Data'!$N$3:$N$55,"Fully Achieved")</f>
        <v>0</v>
      </c>
      <c r="K29" s="251">
        <f>J29/J43</f>
        <v>0</v>
      </c>
      <c r="L29" s="369">
        <f>K29+K30</f>
        <v>1</v>
      </c>
      <c r="M29" s="252">
        <f>J29/J44</f>
        <v>0</v>
      </c>
      <c r="N29" s="385">
        <f>M29+M30</f>
        <v>1</v>
      </c>
      <c r="P29" s="249" t="s">
        <v>125</v>
      </c>
      <c r="Q29" s="250">
        <f>COUNTIFS('1. All Data'!$AC$3:$AC$55,"Environment &amp; Housing",'1. All Data'!$S$3:$S$55,"Fully Achieved")</f>
        <v>0</v>
      </c>
      <c r="R29" s="251" t="e">
        <f>Q29/Q43</f>
        <v>#DIV/0!</v>
      </c>
      <c r="S29" s="369" t="e">
        <f>R29+R30</f>
        <v>#DIV/0!</v>
      </c>
      <c r="T29" s="252" t="e">
        <f>Q29/Q44</f>
        <v>#DIV/0!</v>
      </c>
      <c r="U29" s="385" t="e">
        <f>T29+T30</f>
        <v>#DIV/0!</v>
      </c>
      <c r="W29" s="201" t="s">
        <v>125</v>
      </c>
      <c r="X29" s="250">
        <f>COUNTIFS('1. All Data'!$AC$3:$AC$55,"Environment &amp; Housing",'1. All Data'!$W$3:$W$55,"Fully Achieved")</f>
        <v>0</v>
      </c>
      <c r="Y29" s="251" t="e">
        <f>X29/X43</f>
        <v>#DIV/0!</v>
      </c>
      <c r="Z29" s="369" t="e">
        <f>Y29+Y30</f>
        <v>#DIV/0!</v>
      </c>
      <c r="AA29" s="251" t="e">
        <f>X29/X44</f>
        <v>#DIV/0!</v>
      </c>
      <c r="AB29" s="345" t="e">
        <f>AA29+AA30</f>
        <v>#DIV/0!</v>
      </c>
      <c r="AC29" s="200"/>
    </row>
    <row r="30" spans="2:29" ht="18.75" customHeight="1">
      <c r="B30" s="249" t="s">
        <v>102</v>
      </c>
      <c r="C30" s="250">
        <f>COUNTIFS('1. All Data'!$AC$3:$AC$55,"Environment &amp; Housing",'1. All Data'!$I$3:$I$55,"On Track to be Achieved")</f>
        <v>9</v>
      </c>
      <c r="D30" s="251">
        <f>C30/C43</f>
        <v>0.69230769230769229</v>
      </c>
      <c r="E30" s="369"/>
      <c r="F30" s="252">
        <f>C30/C44</f>
        <v>1</v>
      </c>
      <c r="G30" s="385"/>
      <c r="I30" s="249" t="s">
        <v>102</v>
      </c>
      <c r="J30" s="250">
        <f>COUNTIFS('1. All Data'!$AC$3:$AC$55,"Environment &amp; Housing",'1. All Data'!$N$3:$N$55,"On Track to be Achieved")</f>
        <v>13</v>
      </c>
      <c r="K30" s="251">
        <f>J30/J43</f>
        <v>1</v>
      </c>
      <c r="L30" s="369"/>
      <c r="M30" s="252">
        <f>J30/J44</f>
        <v>1</v>
      </c>
      <c r="N30" s="385"/>
      <c r="P30" s="249" t="s">
        <v>102</v>
      </c>
      <c r="Q30" s="250">
        <f>COUNTIFS('1. All Data'!$AC$3:$AC$55,"Environment &amp; Housing",'1. All Data'!$S$3:$S$55,"On Track to be Achieved")</f>
        <v>0</v>
      </c>
      <c r="R30" s="251" t="e">
        <f>Q30/Q43</f>
        <v>#DIV/0!</v>
      </c>
      <c r="S30" s="369"/>
      <c r="T30" s="252" t="e">
        <f>Q30/Q44</f>
        <v>#DIV/0!</v>
      </c>
      <c r="U30" s="385"/>
      <c r="W30" s="201" t="s">
        <v>94</v>
      </c>
      <c r="X30" s="250">
        <f>COUNTIFS('1. All Data'!$AC$3:$AC$55,"Environment &amp; Housing",'1. All Data'!$W$3:$W$55,"Numerical Outturn Within 5% Tolerance")</f>
        <v>0</v>
      </c>
      <c r="Y30" s="251" t="e">
        <f>X30/X43</f>
        <v>#DIV/0!</v>
      </c>
      <c r="Z30" s="369"/>
      <c r="AA30" s="251" t="e">
        <f>X30/X44</f>
        <v>#DIV/0!</v>
      </c>
      <c r="AB30" s="345"/>
      <c r="AC30" s="200"/>
    </row>
    <row r="31" spans="2:29" s="200" customFormat="1" ht="6" customHeight="1">
      <c r="B31" s="197"/>
      <c r="C31" s="215"/>
      <c r="D31" s="212"/>
      <c r="E31" s="212"/>
      <c r="F31" s="253"/>
      <c r="G31" s="213"/>
      <c r="I31" s="197"/>
      <c r="J31" s="215"/>
      <c r="K31" s="212"/>
      <c r="L31" s="212"/>
      <c r="M31" s="253"/>
      <c r="N31" s="213"/>
      <c r="P31" s="197"/>
      <c r="Q31" s="215"/>
      <c r="R31" s="212"/>
      <c r="S31" s="212"/>
      <c r="T31" s="253"/>
      <c r="U31" s="213"/>
      <c r="W31" s="204"/>
      <c r="X31" s="205"/>
      <c r="Y31" s="206"/>
      <c r="Z31" s="206"/>
      <c r="AA31" s="206"/>
      <c r="AB31" s="207"/>
    </row>
    <row r="32" spans="2:29" ht="21" customHeight="1">
      <c r="B32" s="370" t="s">
        <v>103</v>
      </c>
      <c r="C32" s="373">
        <f>COUNTIFS('1. All Data'!$AC$3:$AC$55,"Environment &amp; Housing",'1. All Data'!$I$3:$I$55,"In Danger of Falling Behind Target")</f>
        <v>0</v>
      </c>
      <c r="D32" s="376">
        <f>C32/C43</f>
        <v>0</v>
      </c>
      <c r="E32" s="376">
        <f>D32</f>
        <v>0</v>
      </c>
      <c r="F32" s="379">
        <f>C32/C44</f>
        <v>0</v>
      </c>
      <c r="G32" s="382">
        <f>F32</f>
        <v>0</v>
      </c>
      <c r="I32" s="370" t="s">
        <v>103</v>
      </c>
      <c r="J32" s="373">
        <f>COUNTIFS('1. All Data'!$AC$3:$AC$55,"Environment &amp; Housing",'1. All Data'!$N$3:$N$55,"In Danger of Falling Behind Target")</f>
        <v>0</v>
      </c>
      <c r="K32" s="376">
        <f>J32/J43</f>
        <v>0</v>
      </c>
      <c r="L32" s="376">
        <f>K32</f>
        <v>0</v>
      </c>
      <c r="M32" s="379">
        <f>J32/J44</f>
        <v>0</v>
      </c>
      <c r="N32" s="382">
        <f>M32</f>
        <v>0</v>
      </c>
      <c r="P32" s="370" t="s">
        <v>103</v>
      </c>
      <c r="Q32" s="373">
        <f>COUNTIFS('1. All Data'!$AC$3:$AC$55,"Environment &amp; Housing",'1. All Data'!$S$3:$S$55,"In Danger of Falling Behind Target")</f>
        <v>0</v>
      </c>
      <c r="R32" s="376" t="e">
        <f>Q32/Q43</f>
        <v>#DIV/0!</v>
      </c>
      <c r="S32" s="376" t="e">
        <f>R32</f>
        <v>#DIV/0!</v>
      </c>
      <c r="T32" s="379" t="e">
        <f>Q32/Q44</f>
        <v>#DIV/0!</v>
      </c>
      <c r="U32" s="382" t="e">
        <f>T32</f>
        <v>#DIV/0!</v>
      </c>
      <c r="W32" s="210" t="s">
        <v>95</v>
      </c>
      <c r="X32" s="211">
        <f>COUNTIFS('1. All Data'!$AC$3:$AC$55,"Environment &amp; Housing",'1. All Data'!$W$3:$W$55,"Numerical Outturn Within 10% Tolerance")</f>
        <v>0</v>
      </c>
      <c r="Y32" s="203" t="e">
        <f>X32/X43</f>
        <v>#DIV/0!</v>
      </c>
      <c r="Z32" s="344" t="e">
        <f>SUM(Y32:Y34)</f>
        <v>#DIV/0!</v>
      </c>
      <c r="AA32" s="203" t="e">
        <f>X32/X44</f>
        <v>#DIV/0!</v>
      </c>
      <c r="AB32" s="358" t="e">
        <f>SUM(AA32:AA34)</f>
        <v>#DIV/0!</v>
      </c>
      <c r="AC32" s="200"/>
    </row>
    <row r="33" spans="2:29" ht="20.25" customHeight="1">
      <c r="B33" s="371"/>
      <c r="C33" s="374"/>
      <c r="D33" s="377"/>
      <c r="E33" s="377"/>
      <c r="F33" s="380"/>
      <c r="G33" s="383"/>
      <c r="I33" s="371"/>
      <c r="J33" s="374"/>
      <c r="K33" s="377"/>
      <c r="L33" s="377"/>
      <c r="M33" s="380"/>
      <c r="N33" s="383"/>
      <c r="P33" s="371"/>
      <c r="Q33" s="374"/>
      <c r="R33" s="377"/>
      <c r="S33" s="377"/>
      <c r="T33" s="380"/>
      <c r="U33" s="383"/>
      <c r="W33" s="210" t="s">
        <v>96</v>
      </c>
      <c r="X33" s="211">
        <f>COUNTIFS('1. All Data'!$AC$3:$AC$55,"Environment &amp; Housing",'1. All Data'!$W$3:$W$55,"Target Partially Met")</f>
        <v>0</v>
      </c>
      <c r="Y33" s="203" t="e">
        <f>X33/X43</f>
        <v>#DIV/0!</v>
      </c>
      <c r="Z33" s="344"/>
      <c r="AA33" s="203" t="e">
        <f>X33/X44</f>
        <v>#DIV/0!</v>
      </c>
      <c r="AB33" s="358"/>
      <c r="AC33" s="200"/>
    </row>
    <row r="34" spans="2:29" ht="15.75" customHeight="1">
      <c r="B34" s="372"/>
      <c r="C34" s="375"/>
      <c r="D34" s="378"/>
      <c r="E34" s="378"/>
      <c r="F34" s="381"/>
      <c r="G34" s="384"/>
      <c r="I34" s="372"/>
      <c r="J34" s="375"/>
      <c r="K34" s="378"/>
      <c r="L34" s="378"/>
      <c r="M34" s="381"/>
      <c r="N34" s="384"/>
      <c r="P34" s="372"/>
      <c r="Q34" s="375"/>
      <c r="R34" s="378"/>
      <c r="S34" s="378"/>
      <c r="T34" s="381"/>
      <c r="U34" s="384"/>
      <c r="W34" s="210" t="s">
        <v>99</v>
      </c>
      <c r="X34" s="211">
        <f>COUNTIFS('1. All Data'!$AC$3:$AC$55,"Environment &amp; Housing",'1. All Data'!$W$3:$W$55,"Completion Date Within Reasonable Tolerance")</f>
        <v>0</v>
      </c>
      <c r="Y34" s="203" t="e">
        <f>X34/X43</f>
        <v>#DIV/0!</v>
      </c>
      <c r="Z34" s="344"/>
      <c r="AA34" s="203" t="e">
        <f>X34/X44</f>
        <v>#DIV/0!</v>
      </c>
      <c r="AB34" s="358"/>
      <c r="AC34" s="200"/>
    </row>
    <row r="35" spans="2:29" s="200" customFormat="1" ht="6" customHeight="1">
      <c r="B35" s="197"/>
      <c r="C35" s="198"/>
      <c r="D35" s="212"/>
      <c r="E35" s="212"/>
      <c r="F35" s="253"/>
      <c r="G35" s="213"/>
      <c r="I35" s="197"/>
      <c r="J35" s="198"/>
      <c r="K35" s="212"/>
      <c r="L35" s="212"/>
      <c r="M35" s="253"/>
      <c r="N35" s="213"/>
      <c r="P35" s="197"/>
      <c r="Q35" s="198"/>
      <c r="R35" s="212"/>
      <c r="S35" s="212"/>
      <c r="T35" s="253"/>
      <c r="U35" s="213"/>
      <c r="W35" s="197"/>
      <c r="X35" s="198"/>
      <c r="Y35" s="212"/>
      <c r="Z35" s="212"/>
      <c r="AA35" s="212"/>
      <c r="AB35" s="213"/>
    </row>
    <row r="36" spans="2:29" ht="20.25" customHeight="1">
      <c r="B36" s="254" t="s">
        <v>104</v>
      </c>
      <c r="C36" s="250">
        <f>COUNTIFS('1. All Data'!$AC$3:$AC$55,"Environment &amp; Housing",'1. All Data'!$I$3:$I$55,"Completed Behind Schedule")</f>
        <v>0</v>
      </c>
      <c r="D36" s="251">
        <f>C36/C43</f>
        <v>0</v>
      </c>
      <c r="E36" s="369">
        <f>D36+D37</f>
        <v>0</v>
      </c>
      <c r="F36" s="252">
        <f>C36/C44</f>
        <v>0</v>
      </c>
      <c r="G36" s="387">
        <f>F36+F37</f>
        <v>0</v>
      </c>
      <c r="I36" s="254" t="s">
        <v>104</v>
      </c>
      <c r="J36" s="250">
        <f>COUNTIFS('1. All Data'!$AC$3:$AC$55,"Environment &amp; Housing",'1. All Data'!$N$3:$N$55,"Completed Behind Schedule")</f>
        <v>0</v>
      </c>
      <c r="K36" s="251">
        <f>J36/J43</f>
        <v>0</v>
      </c>
      <c r="L36" s="369">
        <f>K36+K37</f>
        <v>0</v>
      </c>
      <c r="M36" s="252">
        <f>J36/J44</f>
        <v>0</v>
      </c>
      <c r="N36" s="387">
        <f>M36+M37</f>
        <v>0</v>
      </c>
      <c r="P36" s="254" t="s">
        <v>104</v>
      </c>
      <c r="Q36" s="250">
        <f>COUNTIFS('1. All Data'!$AC$3:$AC$55,"Environment &amp; Housing",'1. All Data'!$S$3:$S$55,"Completed Behind Schedule")</f>
        <v>0</v>
      </c>
      <c r="R36" s="251" t="e">
        <f>Q36/Q43</f>
        <v>#DIV/0!</v>
      </c>
      <c r="S36" s="369" t="e">
        <f>R36+R37</f>
        <v>#DIV/0!</v>
      </c>
      <c r="T36" s="252" t="e">
        <f>Q36/Q44</f>
        <v>#DIV/0!</v>
      </c>
      <c r="U36" s="387" t="e">
        <f>T36+T37</f>
        <v>#DIV/0!</v>
      </c>
      <c r="W36" s="214" t="s">
        <v>98</v>
      </c>
      <c r="X36" s="250">
        <f>COUNTIFS('1. All Data'!$AC$3:$AC$55,"Environment &amp; Housing",'1. All Data'!$W$3:$W$55,"Completed Significantly After Target Deadline")</f>
        <v>0</v>
      </c>
      <c r="Y36" s="251" t="e">
        <f>X36/X43</f>
        <v>#DIV/0!</v>
      </c>
      <c r="Z36" s="369" t="e">
        <f>Y36+Y37</f>
        <v>#DIV/0!</v>
      </c>
      <c r="AA36" s="251" t="e">
        <f>X36/X44</f>
        <v>#DIV/0!</v>
      </c>
      <c r="AB36" s="359" t="e">
        <f>AA36+AA37</f>
        <v>#DIV/0!</v>
      </c>
      <c r="AC36" s="200"/>
    </row>
    <row r="37" spans="2:29" ht="20.25" customHeight="1">
      <c r="B37" s="254" t="s">
        <v>97</v>
      </c>
      <c r="C37" s="250">
        <f>COUNTIFS('1. All Data'!$AC$3:$AC$55,"Environment &amp; Housing",'1. All Data'!$I$3:$I$55,"Off Target")</f>
        <v>0</v>
      </c>
      <c r="D37" s="251">
        <f>C37/C43</f>
        <v>0</v>
      </c>
      <c r="E37" s="369"/>
      <c r="F37" s="252">
        <f>C37/C44</f>
        <v>0</v>
      </c>
      <c r="G37" s="387"/>
      <c r="I37" s="254" t="s">
        <v>97</v>
      </c>
      <c r="J37" s="250">
        <f>COUNTIFS('1. All Data'!$AC$3:$AC$55,"Environment &amp; Housing",'1. All Data'!$N$3:$N$55,"Off Target")</f>
        <v>0</v>
      </c>
      <c r="K37" s="251">
        <f>J37/J43</f>
        <v>0</v>
      </c>
      <c r="L37" s="369"/>
      <c r="M37" s="252">
        <f>J37/J44</f>
        <v>0</v>
      </c>
      <c r="N37" s="387"/>
      <c r="P37" s="254" t="s">
        <v>97</v>
      </c>
      <c r="Q37" s="250">
        <f>COUNTIFS('1. All Data'!$AC$3:$AC$55,"Environment &amp; Housing",'1. All Data'!$S$3:$S$55,"Off Target")</f>
        <v>0</v>
      </c>
      <c r="R37" s="251" t="e">
        <f>Q37/Q43</f>
        <v>#DIV/0!</v>
      </c>
      <c r="S37" s="369"/>
      <c r="T37" s="252" t="e">
        <f>Q37/Q44</f>
        <v>#DIV/0!</v>
      </c>
      <c r="U37" s="387"/>
      <c r="W37" s="214" t="s">
        <v>97</v>
      </c>
      <c r="X37" s="250">
        <f>COUNTIFS('1. All Data'!$AC$3:$AC$55,"Environment &amp; Housing",'1. All Data'!$W$3:$W$55,"Off Target")</f>
        <v>0</v>
      </c>
      <c r="Y37" s="251" t="e">
        <f>X37/X43</f>
        <v>#DIV/0!</v>
      </c>
      <c r="Z37" s="369"/>
      <c r="AA37" s="251" t="e">
        <f>X37/X44</f>
        <v>#DIV/0!</v>
      </c>
      <c r="AB37" s="359"/>
      <c r="AC37" s="200"/>
    </row>
    <row r="38" spans="2:29" s="200" customFormat="1" ht="6.75" customHeight="1">
      <c r="B38" s="197"/>
      <c r="C38" s="215"/>
      <c r="D38" s="212"/>
      <c r="E38" s="212"/>
      <c r="F38" s="253"/>
      <c r="G38" s="216"/>
      <c r="I38" s="197"/>
      <c r="J38" s="215"/>
      <c r="K38" s="212"/>
      <c r="L38" s="212"/>
      <c r="M38" s="253"/>
      <c r="N38" s="216"/>
      <c r="P38" s="197"/>
      <c r="Q38" s="215"/>
      <c r="R38" s="212"/>
      <c r="S38" s="212"/>
      <c r="T38" s="253"/>
      <c r="U38" s="216"/>
      <c r="W38" s="197"/>
      <c r="X38" s="215"/>
      <c r="Y38" s="212"/>
      <c r="Z38" s="212"/>
      <c r="AA38" s="212"/>
      <c r="AB38" s="216"/>
    </row>
    <row r="39" spans="2:29" ht="15" customHeight="1">
      <c r="B39" s="256" t="s">
        <v>126</v>
      </c>
      <c r="C39" s="250">
        <f>COUNTIFS('1. All Data'!$AC$3:$AC$55,"Environment &amp; Housing",'1. All Data'!$I$3:$I$55,"Not yet due")</f>
        <v>4</v>
      </c>
      <c r="D39" s="257">
        <f>C39/C43</f>
        <v>0.30769230769230771</v>
      </c>
      <c r="E39" s="257">
        <f>D39</f>
        <v>0.30769230769230771</v>
      </c>
      <c r="F39" s="258"/>
      <c r="G39" s="65"/>
      <c r="I39" s="256" t="s">
        <v>126</v>
      </c>
      <c r="J39" s="250">
        <f>COUNTIFS('1. All Data'!$AC$3:$AC$55,"Environment &amp; Housing",'1. All Data'!$N$3:$N$55,"Not yet due")</f>
        <v>0</v>
      </c>
      <c r="K39" s="257">
        <f>J39/J43</f>
        <v>0</v>
      </c>
      <c r="L39" s="257">
        <f>K39</f>
        <v>0</v>
      </c>
      <c r="M39" s="258"/>
      <c r="N39" s="65"/>
      <c r="P39" s="256" t="s">
        <v>126</v>
      </c>
      <c r="Q39" s="250">
        <f>COUNTIFS('1. All Data'!$AC$3:$AC$55,"Environment &amp; Housing",'1. All Data'!$S$3:$S$55,"Not yet due")</f>
        <v>0</v>
      </c>
      <c r="R39" s="257" t="e">
        <f>Q39/Q43</f>
        <v>#DIV/0!</v>
      </c>
      <c r="S39" s="257" t="e">
        <f>R39</f>
        <v>#DIV/0!</v>
      </c>
      <c r="T39" s="258"/>
      <c r="U39" s="65"/>
      <c r="W39" s="217" t="s">
        <v>126</v>
      </c>
      <c r="X39" s="250">
        <f>COUNTIFS('1. All Data'!$AC$3:$AC$55,"Environment &amp; Housing",'1. All Data'!$W$3:$W$55,"Not yet due")</f>
        <v>0</v>
      </c>
      <c r="Y39" s="257" t="e">
        <f>X39/X43</f>
        <v>#DIV/0!</v>
      </c>
      <c r="Z39" s="257" t="e">
        <f>Y39</f>
        <v>#DIV/0!</v>
      </c>
      <c r="AA39" s="219"/>
      <c r="AB39" s="65"/>
      <c r="AC39" s="200"/>
    </row>
    <row r="40" spans="2:29" ht="15" customHeight="1">
      <c r="B40" s="256" t="s">
        <v>92</v>
      </c>
      <c r="C40" s="250">
        <f>COUNTIFS('1. All Data'!$AC$3:$AC$55,"Environment &amp; Housing",'1. All Data'!$I$3:$I$55,"Update not provided")</f>
        <v>0</v>
      </c>
      <c r="D40" s="257">
        <f>C40/C43</f>
        <v>0</v>
      </c>
      <c r="E40" s="257">
        <f>D40</f>
        <v>0</v>
      </c>
      <c r="F40" s="258"/>
      <c r="G40" s="8"/>
      <c r="I40" s="256" t="s">
        <v>92</v>
      </c>
      <c r="J40" s="250">
        <f>COUNTIFS('1. All Data'!$AC$3:$AC$55,"Environment &amp; Housing",'1. All Data'!$N$3:$N$55,"Update not provided")</f>
        <v>0</v>
      </c>
      <c r="K40" s="257">
        <f>J40/J43</f>
        <v>0</v>
      </c>
      <c r="L40" s="257">
        <f>K40</f>
        <v>0</v>
      </c>
      <c r="M40" s="258"/>
      <c r="N40" s="8"/>
      <c r="P40" s="256" t="s">
        <v>92</v>
      </c>
      <c r="Q40" s="250">
        <f>COUNTIFS('1. All Data'!$AC$3:$AC$55,"Environment &amp; Housing",'1. All Data'!$S$3:$S$55,"Update not provided")</f>
        <v>0</v>
      </c>
      <c r="R40" s="257" t="e">
        <f>Q40/Q43</f>
        <v>#DIV/0!</v>
      </c>
      <c r="S40" s="257" t="e">
        <f>R40</f>
        <v>#DIV/0!</v>
      </c>
      <c r="T40" s="258"/>
      <c r="U40" s="8"/>
      <c r="W40" s="217" t="s">
        <v>92</v>
      </c>
      <c r="X40" s="250">
        <f>COUNTIFS('1. All Data'!$AC$3:$AC$55,"Environment &amp; Housing",'1. All Data'!$W$3:$W$55,"Update not provided")</f>
        <v>0</v>
      </c>
      <c r="Y40" s="257" t="e">
        <f>X40/X43</f>
        <v>#DIV/0!</v>
      </c>
      <c r="Z40" s="257" t="e">
        <f>Y40</f>
        <v>#DIV/0!</v>
      </c>
      <c r="AA40" s="219"/>
      <c r="AB40" s="8"/>
      <c r="AC40" s="200"/>
    </row>
    <row r="41" spans="2:29" ht="15.75" customHeight="1">
      <c r="B41" s="259" t="s">
        <v>100</v>
      </c>
      <c r="C41" s="250">
        <f>COUNTIFS('1. All Data'!$AC$3:$AC$55,"Environment &amp; Housing",'1. All Data'!$I$3:$I$55,"Deferred")</f>
        <v>0</v>
      </c>
      <c r="D41" s="260">
        <f>C41/C43</f>
        <v>0</v>
      </c>
      <c r="E41" s="260">
        <f>D41</f>
        <v>0</v>
      </c>
      <c r="F41" s="261"/>
      <c r="G41" s="65"/>
      <c r="I41" s="259" t="s">
        <v>100</v>
      </c>
      <c r="J41" s="250">
        <f>COUNTIFS('1. All Data'!$AC$3:$AC$55,"Environment &amp; Housing",'1. All Data'!$N$3:$N$55,"Deferred")</f>
        <v>0</v>
      </c>
      <c r="K41" s="260">
        <f>J41/J43</f>
        <v>0</v>
      </c>
      <c r="L41" s="260">
        <f>K41</f>
        <v>0</v>
      </c>
      <c r="M41" s="261"/>
      <c r="N41" s="65"/>
      <c r="P41" s="259" t="s">
        <v>100</v>
      </c>
      <c r="Q41" s="250">
        <f>COUNTIFS('1. All Data'!$AC$3:$AC$55,"Environment &amp; Housing",'1. All Data'!$S$3:$S$55,"Deferred")</f>
        <v>0</v>
      </c>
      <c r="R41" s="260" t="e">
        <f>Q41/Q43</f>
        <v>#DIV/0!</v>
      </c>
      <c r="S41" s="260" t="e">
        <f>R41</f>
        <v>#DIV/0!</v>
      </c>
      <c r="T41" s="261"/>
      <c r="U41" s="65"/>
      <c r="W41" s="220" t="s">
        <v>100</v>
      </c>
      <c r="X41" s="250">
        <f>COUNTIFS('1. All Data'!$AC$3:$AC$55,"Environment &amp; Housing",'1. All Data'!$W$3:$W$55,"Deferred")</f>
        <v>0</v>
      </c>
      <c r="Y41" s="260" t="e">
        <f>X41/X43</f>
        <v>#DIV/0!</v>
      </c>
      <c r="Z41" s="260" t="e">
        <f>Y41</f>
        <v>#DIV/0!</v>
      </c>
      <c r="AA41" s="222"/>
      <c r="AB41" s="65"/>
      <c r="AC41" s="200"/>
    </row>
    <row r="42" spans="2:29" ht="15.75" customHeight="1">
      <c r="B42" s="259" t="s">
        <v>101</v>
      </c>
      <c r="C42" s="250">
        <f>COUNTIFS('1. All Data'!$AC$3:$AC$55,"Environment &amp; Housing",'1. All Data'!$I$3:$I$55,"Deleted")</f>
        <v>0</v>
      </c>
      <c r="D42" s="260">
        <f>C42/C43</f>
        <v>0</v>
      </c>
      <c r="E42" s="260">
        <f>D42</f>
        <v>0</v>
      </c>
      <c r="F42" s="261"/>
      <c r="G42" s="36" t="s">
        <v>127</v>
      </c>
      <c r="I42" s="259" t="s">
        <v>101</v>
      </c>
      <c r="J42" s="250">
        <f>COUNTIFS('1. All Data'!$AC$3:$AC$55,"Environment &amp; Housing",'1. All Data'!$N$3:$N$55,"Deleted")</f>
        <v>0</v>
      </c>
      <c r="K42" s="260">
        <f>J42/J43</f>
        <v>0</v>
      </c>
      <c r="L42" s="260">
        <f>K42</f>
        <v>0</v>
      </c>
      <c r="M42" s="261"/>
      <c r="N42" s="36" t="s">
        <v>127</v>
      </c>
      <c r="P42" s="259" t="s">
        <v>101</v>
      </c>
      <c r="Q42" s="250">
        <f>COUNTIFS('1. All Data'!$AC$3:$AC$55,"Environment &amp; Housing",'1. All Data'!$S$3:$S$55,"Deleted")</f>
        <v>0</v>
      </c>
      <c r="R42" s="260" t="e">
        <f>Q42/Q43</f>
        <v>#DIV/0!</v>
      </c>
      <c r="S42" s="260" t="e">
        <f>R42</f>
        <v>#DIV/0!</v>
      </c>
      <c r="T42" s="261"/>
      <c r="U42" s="36" t="s">
        <v>127</v>
      </c>
      <c r="W42" s="220" t="s">
        <v>101</v>
      </c>
      <c r="X42" s="250">
        <f>COUNTIFS('1. All Data'!$AC$3:$AC$55,"Environment &amp; Housing",'1. All Data'!$W$3:$W$55,"Deleted")</f>
        <v>0</v>
      </c>
      <c r="Y42" s="260" t="e">
        <f>X42/X43</f>
        <v>#DIV/0!</v>
      </c>
      <c r="Z42" s="260" t="e">
        <f>Y42</f>
        <v>#DIV/0!</v>
      </c>
      <c r="AA42" s="222"/>
      <c r="AB42" s="9" t="s">
        <v>127</v>
      </c>
      <c r="AC42" s="200"/>
    </row>
    <row r="43" spans="2:29" ht="15.75" customHeight="1">
      <c r="B43" s="262" t="s">
        <v>128</v>
      </c>
      <c r="C43" s="263">
        <f>SUM(C29:C42)</f>
        <v>13</v>
      </c>
      <c r="D43" s="222"/>
      <c r="E43" s="222"/>
      <c r="F43" s="264"/>
      <c r="G43" s="65"/>
      <c r="I43" s="262" t="s">
        <v>128</v>
      </c>
      <c r="J43" s="263">
        <f>SUM(J29:J42)</f>
        <v>13</v>
      </c>
      <c r="K43" s="222"/>
      <c r="L43" s="222"/>
      <c r="M43" s="264"/>
      <c r="N43" s="65"/>
      <c r="P43" s="262" t="s">
        <v>128</v>
      </c>
      <c r="Q43" s="263">
        <f>SUM(Q29:Q42)</f>
        <v>0</v>
      </c>
      <c r="R43" s="222"/>
      <c r="S43" s="222"/>
      <c r="T43" s="264"/>
      <c r="U43" s="65"/>
      <c r="W43" s="223" t="s">
        <v>128</v>
      </c>
      <c r="X43" s="263">
        <f>SUM(X29:X42)</f>
        <v>0</v>
      </c>
      <c r="Y43" s="222"/>
      <c r="Z43" s="222"/>
      <c r="AA43" s="65"/>
      <c r="AB43" s="65"/>
      <c r="AC43" s="200"/>
    </row>
    <row r="44" spans="2:29" ht="15.75" customHeight="1">
      <c r="B44" s="262" t="s">
        <v>129</v>
      </c>
      <c r="C44" s="263">
        <f>C43-C42-C41-C40-C39</f>
        <v>9</v>
      </c>
      <c r="D44" s="65"/>
      <c r="E44" s="65"/>
      <c r="F44" s="264"/>
      <c r="G44" s="65"/>
      <c r="I44" s="262" t="s">
        <v>129</v>
      </c>
      <c r="J44" s="263">
        <f>J43-J42-J41-J40-J39</f>
        <v>13</v>
      </c>
      <c r="K44" s="65"/>
      <c r="L44" s="65"/>
      <c r="M44" s="264"/>
      <c r="N44" s="65"/>
      <c r="P44" s="262" t="s">
        <v>129</v>
      </c>
      <c r="Q44" s="263">
        <f>Q43-Q42-Q41-Q40-Q39</f>
        <v>0</v>
      </c>
      <c r="R44" s="65"/>
      <c r="S44" s="65"/>
      <c r="T44" s="264"/>
      <c r="U44" s="65"/>
      <c r="W44" s="223" t="s">
        <v>129</v>
      </c>
      <c r="X44" s="263">
        <f>X43-X42-X41-X40-X39</f>
        <v>0</v>
      </c>
      <c r="Y44" s="65"/>
      <c r="Z44" s="65"/>
      <c r="AA44" s="65"/>
      <c r="AB44" s="65"/>
      <c r="AC44" s="200"/>
    </row>
    <row r="45" spans="2:29" ht="15.75" customHeight="1">
      <c r="W45" s="225"/>
      <c r="AA45" s="8"/>
      <c r="AC45" s="200"/>
    </row>
    <row r="46" spans="2:29" ht="15.75" customHeight="1">
      <c r="W46" s="199"/>
      <c r="X46" s="199"/>
      <c r="Y46" s="199"/>
      <c r="Z46" s="199"/>
      <c r="AA46" s="199"/>
      <c r="AB46" s="227"/>
      <c r="AC46" s="200"/>
    </row>
    <row r="47" spans="2:29" s="200" customFormat="1" ht="15.75" customHeight="1">
      <c r="B47" s="228"/>
      <c r="C47" s="199"/>
      <c r="D47" s="199"/>
      <c r="E47" s="199"/>
      <c r="F47" s="264"/>
      <c r="G47" s="199"/>
      <c r="I47" s="228"/>
      <c r="J47" s="199"/>
      <c r="K47" s="199"/>
      <c r="L47" s="199"/>
      <c r="M47" s="264"/>
      <c r="N47" s="199"/>
      <c r="P47" s="228"/>
      <c r="Q47" s="199"/>
      <c r="R47" s="199"/>
      <c r="S47" s="199"/>
      <c r="T47" s="264"/>
      <c r="U47" s="199"/>
      <c r="W47" s="265"/>
      <c r="X47" s="65"/>
      <c r="Y47" s="65"/>
      <c r="Z47" s="65"/>
      <c r="AA47" s="65"/>
      <c r="AB47" s="222"/>
    </row>
    <row r="48" spans="2:29" s="200" customFormat="1" ht="15.75" customHeight="1">
      <c r="B48" s="244" t="s">
        <v>149</v>
      </c>
      <c r="C48" s="245"/>
      <c r="D48" s="245"/>
      <c r="E48" s="245"/>
      <c r="F48" s="246"/>
      <c r="G48" s="245"/>
      <c r="I48" s="244" t="s">
        <v>149</v>
      </c>
      <c r="J48" s="245"/>
      <c r="K48" s="245"/>
      <c r="L48" s="245"/>
      <c r="M48" s="246"/>
      <c r="N48" s="245"/>
      <c r="P48" s="244" t="s">
        <v>149</v>
      </c>
      <c r="Q48" s="245"/>
      <c r="R48" s="245"/>
      <c r="S48" s="245"/>
      <c r="T48" s="246"/>
      <c r="U48" s="245"/>
      <c r="W48" s="244" t="s">
        <v>149</v>
      </c>
      <c r="X48" s="245"/>
      <c r="Y48" s="245"/>
      <c r="Z48" s="245"/>
      <c r="AA48" s="246"/>
      <c r="AB48" s="245"/>
    </row>
    <row r="49" spans="2:29" ht="36" customHeight="1">
      <c r="B49" s="247" t="s">
        <v>119</v>
      </c>
      <c r="C49" s="248" t="s">
        <v>120</v>
      </c>
      <c r="D49" s="248" t="s">
        <v>121</v>
      </c>
      <c r="E49" s="248" t="s">
        <v>122</v>
      </c>
      <c r="F49" s="247" t="s">
        <v>123</v>
      </c>
      <c r="G49" s="248" t="s">
        <v>124</v>
      </c>
      <c r="I49" s="247" t="s">
        <v>119</v>
      </c>
      <c r="J49" s="248" t="s">
        <v>120</v>
      </c>
      <c r="K49" s="248" t="s">
        <v>121</v>
      </c>
      <c r="L49" s="248" t="s">
        <v>122</v>
      </c>
      <c r="M49" s="247" t="s">
        <v>123</v>
      </c>
      <c r="N49" s="248" t="s">
        <v>124</v>
      </c>
      <c r="P49" s="247" t="s">
        <v>119</v>
      </c>
      <c r="Q49" s="248" t="s">
        <v>120</v>
      </c>
      <c r="R49" s="248" t="s">
        <v>121</v>
      </c>
      <c r="S49" s="248" t="s">
        <v>122</v>
      </c>
      <c r="T49" s="247" t="s">
        <v>123</v>
      </c>
      <c r="U49" s="248" t="s">
        <v>124</v>
      </c>
      <c r="W49" s="196" t="s">
        <v>119</v>
      </c>
      <c r="X49" s="196" t="s">
        <v>120</v>
      </c>
      <c r="Y49" s="196" t="s">
        <v>121</v>
      </c>
      <c r="Z49" s="196" t="s">
        <v>122</v>
      </c>
      <c r="AA49" s="196" t="s">
        <v>123</v>
      </c>
      <c r="AB49" s="196" t="s">
        <v>124</v>
      </c>
      <c r="AC49" s="200"/>
    </row>
    <row r="50" spans="2:29" s="200" customFormat="1" ht="7.5" customHeight="1">
      <c r="B50" s="197"/>
      <c r="C50" s="198"/>
      <c r="D50" s="198"/>
      <c r="E50" s="198"/>
      <c r="F50" s="197"/>
      <c r="G50" s="198"/>
      <c r="I50" s="197"/>
      <c r="J50" s="198"/>
      <c r="K50" s="198"/>
      <c r="L50" s="198"/>
      <c r="M50" s="197"/>
      <c r="N50" s="198"/>
      <c r="P50" s="197"/>
      <c r="Q50" s="198"/>
      <c r="R50" s="198"/>
      <c r="S50" s="198"/>
      <c r="T50" s="197"/>
      <c r="U50" s="198"/>
      <c r="W50" s="197"/>
      <c r="X50" s="198"/>
      <c r="Y50" s="198"/>
      <c r="Z50" s="198"/>
      <c r="AA50" s="198"/>
      <c r="AB50" s="198"/>
    </row>
    <row r="51" spans="2:29" ht="18.75" customHeight="1">
      <c r="B51" s="249" t="s">
        <v>125</v>
      </c>
      <c r="C51" s="250">
        <f>COUNTIFS('1. All Data'!$AC$3:$AC$55,"Leisure, Culture &amp; Tourism",'1. All Data'!$I$3:$I$55,"Fully Achieved")</f>
        <v>1</v>
      </c>
      <c r="D51" s="251">
        <f>C51/C65</f>
        <v>0.1111111111111111</v>
      </c>
      <c r="E51" s="369">
        <f>D51+D52</f>
        <v>0.44444444444444442</v>
      </c>
      <c r="F51" s="252">
        <f>C51/C66</f>
        <v>0.25</v>
      </c>
      <c r="G51" s="385">
        <f>F51+F52</f>
        <v>1</v>
      </c>
      <c r="I51" s="249" t="s">
        <v>125</v>
      </c>
      <c r="J51" s="250">
        <f>COUNTIFS('1. All Data'!$AC$3:$AC$55,"Leisure, Culture &amp; Tourism",'1. All Data'!$N$3:$N$55,"Fully Achieved")</f>
        <v>2</v>
      </c>
      <c r="K51" s="251">
        <f>J51/J65</f>
        <v>0.22222222222222221</v>
      </c>
      <c r="L51" s="369">
        <f>K51+K52</f>
        <v>0.33333333333333331</v>
      </c>
      <c r="M51" s="252">
        <f>J51/J66</f>
        <v>0.5</v>
      </c>
      <c r="N51" s="385">
        <f>M51+M52</f>
        <v>0.75</v>
      </c>
      <c r="P51" s="249" t="s">
        <v>125</v>
      </c>
      <c r="Q51" s="250">
        <f>COUNTIFS('1. All Data'!$AC$3:$AC$55,"Leisure, Culture &amp; Tourism",'1. All Data'!$S$3:$S$55,"Fully Achieved")</f>
        <v>0</v>
      </c>
      <c r="R51" s="251" t="e">
        <f>Q51/Q65</f>
        <v>#DIV/0!</v>
      </c>
      <c r="S51" s="369" t="e">
        <f>R51+R52</f>
        <v>#DIV/0!</v>
      </c>
      <c r="T51" s="252" t="e">
        <f>Q51/Q66</f>
        <v>#DIV/0!</v>
      </c>
      <c r="U51" s="385" t="e">
        <f>T51+T52</f>
        <v>#DIV/0!</v>
      </c>
      <c r="W51" s="201" t="s">
        <v>125</v>
      </c>
      <c r="X51" s="250">
        <f>COUNTIFS('1. All Data'!$AC$3:$AC$55,"Leisure, Culture &amp; Tourism",'1. All Data'!$W$3:$W$55,"Fully Achieved")</f>
        <v>0</v>
      </c>
      <c r="Y51" s="251" t="e">
        <f>X51/X65</f>
        <v>#DIV/0!</v>
      </c>
      <c r="Z51" s="369" t="e">
        <f>Y51+Y52</f>
        <v>#DIV/0!</v>
      </c>
      <c r="AA51" s="251" t="e">
        <f>X51/X66</f>
        <v>#DIV/0!</v>
      </c>
      <c r="AB51" s="345" t="e">
        <f>AA51+AA52</f>
        <v>#DIV/0!</v>
      </c>
      <c r="AC51" s="200"/>
    </row>
    <row r="52" spans="2:29" ht="18.75" customHeight="1">
      <c r="B52" s="249" t="s">
        <v>102</v>
      </c>
      <c r="C52" s="250">
        <f>COUNTIFS('1. All Data'!$AC$3:$AC$55,"Leisure, Culture &amp; Tourism",'1. All Data'!$I$3:$I$55,"On Track to be Achieved")</f>
        <v>3</v>
      </c>
      <c r="D52" s="251">
        <f>C52/C65</f>
        <v>0.33333333333333331</v>
      </c>
      <c r="E52" s="369"/>
      <c r="F52" s="252">
        <f>C52/C66</f>
        <v>0.75</v>
      </c>
      <c r="G52" s="385"/>
      <c r="I52" s="249" t="s">
        <v>102</v>
      </c>
      <c r="J52" s="250">
        <f>COUNTIFS('1. All Data'!$AC$3:$AC$55,"Leisure, Culture &amp; Tourism",'1. All Data'!$N$3:$N$55,"On Track to be Achieved")</f>
        <v>1</v>
      </c>
      <c r="K52" s="251">
        <f>J52/J65</f>
        <v>0.1111111111111111</v>
      </c>
      <c r="L52" s="369"/>
      <c r="M52" s="252">
        <f>J52/J66</f>
        <v>0.25</v>
      </c>
      <c r="N52" s="385"/>
      <c r="P52" s="249" t="s">
        <v>102</v>
      </c>
      <c r="Q52" s="250">
        <f>COUNTIFS('1. All Data'!$AC$3:$AC$55,"Leisure, Culture &amp; Tourism",'1. All Data'!$S$3:$S$55,"On Track to be Achieved")</f>
        <v>0</v>
      </c>
      <c r="R52" s="251" t="e">
        <f>Q52/Q65</f>
        <v>#DIV/0!</v>
      </c>
      <c r="S52" s="369"/>
      <c r="T52" s="252" t="e">
        <f>Q52/Q66</f>
        <v>#DIV/0!</v>
      </c>
      <c r="U52" s="385"/>
      <c r="W52" s="201" t="s">
        <v>94</v>
      </c>
      <c r="X52" s="250">
        <f>COUNTIFS('1. All Data'!$AC$3:$AC$55,"Leisure, Culture &amp; Tourism",'1. All Data'!$W$3:$W$55,"Numerical Outturn Within 5% Tolerance")</f>
        <v>0</v>
      </c>
      <c r="Y52" s="251" t="e">
        <f>X52/X65</f>
        <v>#DIV/0!</v>
      </c>
      <c r="Z52" s="369"/>
      <c r="AA52" s="251" t="e">
        <f>X52/X66</f>
        <v>#DIV/0!</v>
      </c>
      <c r="AB52" s="345"/>
      <c r="AC52" s="200"/>
    </row>
    <row r="53" spans="2:29" s="200" customFormat="1" ht="6.75" customHeight="1">
      <c r="B53" s="197"/>
      <c r="C53" s="215"/>
      <c r="D53" s="212"/>
      <c r="E53" s="212"/>
      <c r="F53" s="253"/>
      <c r="G53" s="213"/>
      <c r="I53" s="197"/>
      <c r="J53" s="215"/>
      <c r="K53" s="212"/>
      <c r="L53" s="212"/>
      <c r="M53" s="253"/>
      <c r="N53" s="213"/>
      <c r="P53" s="197"/>
      <c r="Q53" s="215"/>
      <c r="R53" s="212"/>
      <c r="S53" s="212"/>
      <c r="T53" s="253"/>
      <c r="U53" s="213"/>
      <c r="W53" s="204"/>
      <c r="X53" s="205"/>
      <c r="Y53" s="206"/>
      <c r="Z53" s="206"/>
      <c r="AA53" s="206"/>
      <c r="AB53" s="207"/>
    </row>
    <row r="54" spans="2:29" ht="16.5" customHeight="1">
      <c r="B54" s="370" t="s">
        <v>103</v>
      </c>
      <c r="C54" s="373">
        <f>COUNTIFS('1. All Data'!$AC$3:$AC$55,"Leisure, Culture &amp; Tourism",'1. All Data'!$I$3:$I$55,"In Danger of Falling Behind Target")</f>
        <v>0</v>
      </c>
      <c r="D54" s="376">
        <f>C54/C65</f>
        <v>0</v>
      </c>
      <c r="E54" s="376">
        <f>D54</f>
        <v>0</v>
      </c>
      <c r="F54" s="379">
        <f>C54/C66</f>
        <v>0</v>
      </c>
      <c r="G54" s="382">
        <f>F54</f>
        <v>0</v>
      </c>
      <c r="I54" s="370" t="s">
        <v>103</v>
      </c>
      <c r="J54" s="373">
        <f>COUNTIFS('1. All Data'!$AC$3:$AC$55,"Leisure, Culture &amp; Tourism",'1. All Data'!$N$3:$N$55,"In Danger of Falling Behind Target")</f>
        <v>1</v>
      </c>
      <c r="K54" s="376">
        <f>J54/J65</f>
        <v>0.1111111111111111</v>
      </c>
      <c r="L54" s="376">
        <f>K54</f>
        <v>0.1111111111111111</v>
      </c>
      <c r="M54" s="379">
        <f>J54/J66</f>
        <v>0.25</v>
      </c>
      <c r="N54" s="382">
        <f>M54</f>
        <v>0.25</v>
      </c>
      <c r="P54" s="370" t="s">
        <v>103</v>
      </c>
      <c r="Q54" s="373">
        <f>COUNTIFS('1. All Data'!$AC$3:$AC$55,"Leisure, Culture &amp; Tourism",'1. All Data'!$S$3:$S$55,"In Danger of Falling Behind Target")</f>
        <v>0</v>
      </c>
      <c r="R54" s="376" t="e">
        <f>Q54/Q65</f>
        <v>#DIV/0!</v>
      </c>
      <c r="S54" s="376" t="e">
        <f>R54</f>
        <v>#DIV/0!</v>
      </c>
      <c r="T54" s="379" t="e">
        <f>Q54/Q66</f>
        <v>#DIV/0!</v>
      </c>
      <c r="U54" s="382" t="e">
        <f>T54</f>
        <v>#DIV/0!</v>
      </c>
      <c r="W54" s="210" t="s">
        <v>95</v>
      </c>
      <c r="X54" s="211">
        <f>COUNTIFS('1. All Data'!$AC$3:$AC$55,"Leisure, Culture &amp; Tourism",'1. All Data'!$W$3:$W$55,"Numerical Outturn Within 10% Tolerance")</f>
        <v>0</v>
      </c>
      <c r="Y54" s="203" t="e">
        <f>X54/X65</f>
        <v>#DIV/0!</v>
      </c>
      <c r="Z54" s="344" t="e">
        <f>SUM(Y54:Y56)</f>
        <v>#DIV/0!</v>
      </c>
      <c r="AA54" s="203" t="e">
        <f>X54/X66</f>
        <v>#DIV/0!</v>
      </c>
      <c r="AB54" s="358" t="e">
        <f>SUM(AA54:AA56)</f>
        <v>#DIV/0!</v>
      </c>
      <c r="AC54" s="200"/>
    </row>
    <row r="55" spans="2:29" ht="16.5" customHeight="1">
      <c r="B55" s="371"/>
      <c r="C55" s="374"/>
      <c r="D55" s="377"/>
      <c r="E55" s="377"/>
      <c r="F55" s="380"/>
      <c r="G55" s="383"/>
      <c r="I55" s="371"/>
      <c r="J55" s="374"/>
      <c r="K55" s="377"/>
      <c r="L55" s="377"/>
      <c r="M55" s="380"/>
      <c r="N55" s="383"/>
      <c r="P55" s="371"/>
      <c r="Q55" s="374"/>
      <c r="R55" s="377"/>
      <c r="S55" s="377"/>
      <c r="T55" s="380"/>
      <c r="U55" s="383"/>
      <c r="W55" s="210" t="s">
        <v>96</v>
      </c>
      <c r="X55" s="211">
        <f>COUNTIFS('1. All Data'!$AC$3:$AC$55,"Leisure, Culture &amp; Tourism",'1. All Data'!$W$3:$W$55,"Target Partially Met")</f>
        <v>0</v>
      </c>
      <c r="Y55" s="203" t="e">
        <f>X55/X65</f>
        <v>#DIV/0!</v>
      </c>
      <c r="Z55" s="344"/>
      <c r="AA55" s="203" t="e">
        <f>X55/X66</f>
        <v>#DIV/0!</v>
      </c>
      <c r="AB55" s="358"/>
      <c r="AC55" s="200"/>
    </row>
    <row r="56" spans="2:29" ht="16.5" customHeight="1">
      <c r="B56" s="372"/>
      <c r="C56" s="375"/>
      <c r="D56" s="378"/>
      <c r="E56" s="378"/>
      <c r="F56" s="381"/>
      <c r="G56" s="384"/>
      <c r="I56" s="372"/>
      <c r="J56" s="375"/>
      <c r="K56" s="378"/>
      <c r="L56" s="378"/>
      <c r="M56" s="381"/>
      <c r="N56" s="384"/>
      <c r="P56" s="372"/>
      <c r="Q56" s="375"/>
      <c r="R56" s="378"/>
      <c r="S56" s="378"/>
      <c r="T56" s="381"/>
      <c r="U56" s="384"/>
      <c r="W56" s="210" t="s">
        <v>99</v>
      </c>
      <c r="X56" s="211">
        <f>COUNTIFS('1. All Data'!$AC$3:$AC$55,"Leisure, Culture &amp; Tourism",'1. All Data'!$W$3:$W$55,"Completion Date Within Reasonable Tolerance")</f>
        <v>0</v>
      </c>
      <c r="Y56" s="203" t="e">
        <f>X56/X65</f>
        <v>#DIV/0!</v>
      </c>
      <c r="Z56" s="344"/>
      <c r="AA56" s="203" t="e">
        <f>X56/X66</f>
        <v>#DIV/0!</v>
      </c>
      <c r="AB56" s="358"/>
      <c r="AC56" s="200"/>
    </row>
    <row r="57" spans="2:29" s="200" customFormat="1" ht="6" customHeight="1">
      <c r="B57" s="197"/>
      <c r="C57" s="198"/>
      <c r="D57" s="212"/>
      <c r="E57" s="212"/>
      <c r="F57" s="253"/>
      <c r="G57" s="213"/>
      <c r="I57" s="197"/>
      <c r="J57" s="198"/>
      <c r="K57" s="212"/>
      <c r="L57" s="212"/>
      <c r="M57" s="253"/>
      <c r="N57" s="213"/>
      <c r="P57" s="197"/>
      <c r="Q57" s="198"/>
      <c r="R57" s="212"/>
      <c r="S57" s="212"/>
      <c r="T57" s="253"/>
      <c r="U57" s="213"/>
      <c r="W57" s="197"/>
      <c r="X57" s="198"/>
      <c r="Y57" s="212"/>
      <c r="Z57" s="212"/>
      <c r="AA57" s="212"/>
      <c r="AB57" s="213"/>
    </row>
    <row r="58" spans="2:29" ht="22.5" customHeight="1">
      <c r="B58" s="254" t="s">
        <v>104</v>
      </c>
      <c r="C58" s="250">
        <f>COUNTIFS('1. All Data'!$AC$3:$AC$55,"Leisure, Culture &amp; Tourism",'1. All Data'!$I$3:$I$55,"Completed Behind Schedule")</f>
        <v>0</v>
      </c>
      <c r="D58" s="251">
        <f>C58/C65</f>
        <v>0</v>
      </c>
      <c r="E58" s="369">
        <f>D58+D59</f>
        <v>0</v>
      </c>
      <c r="F58" s="252">
        <f>C58/C66</f>
        <v>0</v>
      </c>
      <c r="G58" s="387">
        <f>F58+F59</f>
        <v>0</v>
      </c>
      <c r="I58" s="254" t="s">
        <v>104</v>
      </c>
      <c r="J58" s="250">
        <f>COUNTIFS('1. All Data'!$AC$3:$AC$55,"Leisure, Culture &amp; Tourism",'1. All Data'!$N$3:$N$55,"Completed Behind Schedule")</f>
        <v>0</v>
      </c>
      <c r="K58" s="251">
        <f>J58/J65</f>
        <v>0</v>
      </c>
      <c r="L58" s="369">
        <f>K58+K59</f>
        <v>0</v>
      </c>
      <c r="M58" s="252">
        <f>J58/J66</f>
        <v>0</v>
      </c>
      <c r="N58" s="387">
        <f>M58+M59</f>
        <v>0</v>
      </c>
      <c r="P58" s="254" t="s">
        <v>104</v>
      </c>
      <c r="Q58" s="250">
        <f>COUNTIFS('1. All Data'!$AC$3:$AC$55,"Leisure, Culture &amp; Tourism",'1. All Data'!$S$3:$S$55,"Completed Behind Schedule")</f>
        <v>0</v>
      </c>
      <c r="R58" s="251" t="e">
        <f>Q58/Q65</f>
        <v>#DIV/0!</v>
      </c>
      <c r="S58" s="369" t="e">
        <f>R58+R59</f>
        <v>#DIV/0!</v>
      </c>
      <c r="T58" s="252" t="e">
        <f>Q58/Q66</f>
        <v>#DIV/0!</v>
      </c>
      <c r="U58" s="387" t="e">
        <f>T58+T59</f>
        <v>#DIV/0!</v>
      </c>
      <c r="W58" s="214" t="s">
        <v>98</v>
      </c>
      <c r="X58" s="250">
        <f>COUNTIFS('1. All Data'!$AC$3:$AC$55,"Leisure, Culture &amp; Tourism",'1. All Data'!$W$3:$W$55,"Completed Significantly After Target Deadline")</f>
        <v>0</v>
      </c>
      <c r="Y58" s="251" t="e">
        <f>X58/X65</f>
        <v>#DIV/0!</v>
      </c>
      <c r="Z58" s="369" t="e">
        <f>Y58+Y59</f>
        <v>#DIV/0!</v>
      </c>
      <c r="AA58" s="251" t="e">
        <f>X58/X66</f>
        <v>#DIV/0!</v>
      </c>
      <c r="AB58" s="359" t="e">
        <f>AA58+AA59</f>
        <v>#DIV/0!</v>
      </c>
      <c r="AC58" s="200"/>
    </row>
    <row r="59" spans="2:29" ht="22.5" customHeight="1">
      <c r="B59" s="254" t="s">
        <v>97</v>
      </c>
      <c r="C59" s="250">
        <f>COUNTIFS('1. All Data'!$AC$3:$AC$55,"Leisure, Culture &amp; Tourism",'1. All Data'!$I$3:$I$55,"Off Target")</f>
        <v>0</v>
      </c>
      <c r="D59" s="251">
        <f>C59/C65</f>
        <v>0</v>
      </c>
      <c r="E59" s="369"/>
      <c r="F59" s="252">
        <f>C59/C66</f>
        <v>0</v>
      </c>
      <c r="G59" s="387"/>
      <c r="I59" s="254" t="s">
        <v>97</v>
      </c>
      <c r="J59" s="250">
        <f>COUNTIFS('1. All Data'!$AC$3:$AC$55,"Leisure, Culture &amp; Tourism",'1. All Data'!$N$3:$N$55,"Off Target")</f>
        <v>0</v>
      </c>
      <c r="K59" s="251">
        <f>J59/J65</f>
        <v>0</v>
      </c>
      <c r="L59" s="369"/>
      <c r="M59" s="252">
        <f>J59/J66</f>
        <v>0</v>
      </c>
      <c r="N59" s="387"/>
      <c r="P59" s="254" t="s">
        <v>97</v>
      </c>
      <c r="Q59" s="250">
        <f>COUNTIFS('1. All Data'!$AC$3:$AC$55,"Leisure, Culture &amp; Tourism",'1. All Data'!$S$3:$S$55,"Off Target")</f>
        <v>0</v>
      </c>
      <c r="R59" s="251" t="e">
        <f>Q59/Q65</f>
        <v>#DIV/0!</v>
      </c>
      <c r="S59" s="369"/>
      <c r="T59" s="252" t="e">
        <f>Q59/Q66</f>
        <v>#DIV/0!</v>
      </c>
      <c r="U59" s="387"/>
      <c r="W59" s="214" t="s">
        <v>97</v>
      </c>
      <c r="X59" s="250">
        <f>COUNTIFS('1. All Data'!$AC$3:$AC$55,"Leisure, Culture &amp; Tourism",'1. All Data'!$W$3:$W$55,"Off Target")</f>
        <v>0</v>
      </c>
      <c r="Y59" s="251" t="e">
        <f>X59/X65</f>
        <v>#DIV/0!</v>
      </c>
      <c r="Z59" s="369"/>
      <c r="AA59" s="251" t="e">
        <f>X59/X66</f>
        <v>#DIV/0!</v>
      </c>
      <c r="AB59" s="359"/>
      <c r="AC59" s="200"/>
    </row>
    <row r="60" spans="2:29" s="200" customFormat="1" ht="6.75" customHeight="1">
      <c r="B60" s="197"/>
      <c r="C60" s="215"/>
      <c r="D60" s="212"/>
      <c r="E60" s="212"/>
      <c r="F60" s="253"/>
      <c r="G60" s="216"/>
      <c r="I60" s="197"/>
      <c r="J60" s="215"/>
      <c r="K60" s="212"/>
      <c r="L60" s="212"/>
      <c r="M60" s="253"/>
      <c r="N60" s="216"/>
      <c r="P60" s="197"/>
      <c r="Q60" s="215"/>
      <c r="R60" s="212"/>
      <c r="S60" s="212"/>
      <c r="T60" s="253"/>
      <c r="U60" s="216"/>
      <c r="W60" s="197"/>
      <c r="X60" s="215"/>
      <c r="Y60" s="212"/>
      <c r="Z60" s="212"/>
      <c r="AA60" s="212"/>
      <c r="AB60" s="216"/>
    </row>
    <row r="61" spans="2:29" ht="15.75" customHeight="1">
      <c r="B61" s="256" t="s">
        <v>126</v>
      </c>
      <c r="C61" s="250">
        <f>COUNTIFS('1. All Data'!$AC$3:$AC$55,"Leisure, Culture &amp; Tourism",'1. All Data'!$I$3:$I$55,"Not yet due")</f>
        <v>1</v>
      </c>
      <c r="D61" s="257">
        <f>C61/C65</f>
        <v>0.1111111111111111</v>
      </c>
      <c r="E61" s="257">
        <f>D61</f>
        <v>0.1111111111111111</v>
      </c>
      <c r="F61" s="258"/>
      <c r="G61" s="65"/>
      <c r="I61" s="256" t="s">
        <v>126</v>
      </c>
      <c r="J61" s="250">
        <f>COUNTIFS('1. All Data'!$AC$3:$AC$55,"Leisure, Culture &amp; Tourism",'1. All Data'!$N$3:$N$55,"Not yet due")</f>
        <v>1</v>
      </c>
      <c r="K61" s="257">
        <f>J61/J65</f>
        <v>0.1111111111111111</v>
      </c>
      <c r="L61" s="257">
        <f>K61</f>
        <v>0.1111111111111111</v>
      </c>
      <c r="M61" s="258"/>
      <c r="N61" s="65"/>
      <c r="P61" s="256" t="s">
        <v>126</v>
      </c>
      <c r="Q61" s="250">
        <f>COUNTIFS('1. All Data'!$AC$3:$AC$55,"Leisure, Culture &amp; Tourism",'1. All Data'!$S$3:$S$55,"Not yet due")</f>
        <v>0</v>
      </c>
      <c r="R61" s="257" t="e">
        <f>Q61/Q65</f>
        <v>#DIV/0!</v>
      </c>
      <c r="S61" s="257" t="e">
        <f>R61</f>
        <v>#DIV/0!</v>
      </c>
      <c r="T61" s="258"/>
      <c r="U61" s="65"/>
      <c r="W61" s="217" t="s">
        <v>126</v>
      </c>
      <c r="X61" s="250">
        <f>COUNTIFS('1. All Data'!$AC$3:$AC$55,"Leisure, Culture &amp; Tourism",'1. All Data'!$W$3:$W$55,"Not yet due")</f>
        <v>0</v>
      </c>
      <c r="Y61" s="257" t="e">
        <f>X61/X65</f>
        <v>#DIV/0!</v>
      </c>
      <c r="Z61" s="257" t="e">
        <f>Y61</f>
        <v>#DIV/0!</v>
      </c>
      <c r="AA61" s="219"/>
      <c r="AB61" s="65"/>
      <c r="AC61" s="200"/>
    </row>
    <row r="62" spans="2:29" ht="15.75" customHeight="1">
      <c r="B62" s="256" t="s">
        <v>92</v>
      </c>
      <c r="C62" s="250">
        <f>COUNTIFS('1. All Data'!$AC$3:$AC$55,"Leisure, Culture &amp; Tourism",'1. All Data'!$I$3:$I$55,"Update not provided")</f>
        <v>0</v>
      </c>
      <c r="D62" s="257">
        <f>C62/C65</f>
        <v>0</v>
      </c>
      <c r="E62" s="257">
        <f>D62</f>
        <v>0</v>
      </c>
      <c r="F62" s="258"/>
      <c r="G62" s="8"/>
      <c r="I62" s="256" t="s">
        <v>92</v>
      </c>
      <c r="J62" s="250">
        <f>COUNTIFS('1. All Data'!$AC$3:$AC$55,"Leisure, Culture &amp; Tourism",'1. All Data'!$N$3:$N$55,"Update not provided")</f>
        <v>0</v>
      </c>
      <c r="K62" s="257">
        <f>J62/J65</f>
        <v>0</v>
      </c>
      <c r="L62" s="257">
        <f>K62</f>
        <v>0</v>
      </c>
      <c r="M62" s="258"/>
      <c r="N62" s="8"/>
      <c r="P62" s="256" t="s">
        <v>92</v>
      </c>
      <c r="Q62" s="250">
        <f>COUNTIFS('1. All Data'!$AC$3:$AC$55,"Leisure, Culture &amp; Tourism",'1. All Data'!$S$3:$S$55,"Update not provided")</f>
        <v>0</v>
      </c>
      <c r="R62" s="257" t="e">
        <f>Q62/Q65</f>
        <v>#DIV/0!</v>
      </c>
      <c r="S62" s="257" t="e">
        <f>R62</f>
        <v>#DIV/0!</v>
      </c>
      <c r="T62" s="258"/>
      <c r="U62" s="8"/>
      <c r="W62" s="217" t="s">
        <v>92</v>
      </c>
      <c r="X62" s="250">
        <f>COUNTIFS('1. All Data'!$AC$3:$AC$55,"Leisure, Culture &amp; Tourism",'1. All Data'!$W$3:$W$55,"Update not provided")</f>
        <v>0</v>
      </c>
      <c r="Y62" s="257" t="e">
        <f>X62/X65</f>
        <v>#DIV/0!</v>
      </c>
      <c r="Z62" s="257" t="e">
        <f>Y62</f>
        <v>#DIV/0!</v>
      </c>
      <c r="AA62" s="219"/>
      <c r="AB62" s="8"/>
      <c r="AC62" s="200"/>
    </row>
    <row r="63" spans="2:29" ht="15.75" customHeight="1">
      <c r="B63" s="259" t="s">
        <v>100</v>
      </c>
      <c r="C63" s="250">
        <f>COUNTIFS('1. All Data'!$AC$3:$AC$55,"Leisure, Culture &amp; Tourism",'1. All Data'!$I$3:$I$55,"Deferred")</f>
        <v>4</v>
      </c>
      <c r="D63" s="260">
        <f>C63/C65</f>
        <v>0.44444444444444442</v>
      </c>
      <c r="E63" s="260">
        <f>D63</f>
        <v>0.44444444444444442</v>
      </c>
      <c r="F63" s="261"/>
      <c r="G63" s="65"/>
      <c r="I63" s="259" t="s">
        <v>100</v>
      </c>
      <c r="J63" s="250">
        <f>COUNTIFS('1. All Data'!$AC$3:$AC$55,"Leisure, Culture &amp; Tourism",'1. All Data'!$N$3:$N$55,"Deferred")</f>
        <v>4</v>
      </c>
      <c r="K63" s="260">
        <f>J63/J65</f>
        <v>0.44444444444444442</v>
      </c>
      <c r="L63" s="260">
        <f>K63</f>
        <v>0.44444444444444442</v>
      </c>
      <c r="M63" s="261"/>
      <c r="N63" s="65"/>
      <c r="P63" s="259" t="s">
        <v>100</v>
      </c>
      <c r="Q63" s="250">
        <f>COUNTIFS('1. All Data'!$AC$3:$AC$55,"Leisure, Culture &amp; Tourism",'1. All Data'!$S$3:$S$55,"Deferred")</f>
        <v>0</v>
      </c>
      <c r="R63" s="260" t="e">
        <f>Q63/Q65</f>
        <v>#DIV/0!</v>
      </c>
      <c r="S63" s="260" t="e">
        <f>R63</f>
        <v>#DIV/0!</v>
      </c>
      <c r="T63" s="261"/>
      <c r="U63" s="65"/>
      <c r="W63" s="220" t="s">
        <v>100</v>
      </c>
      <c r="X63" s="250">
        <f>COUNTIFS('1. All Data'!$AC$3:$AC$55,"Leisure, Culture &amp; Tourism",'1. All Data'!$W$3:$W$55,"Deferred")</f>
        <v>0</v>
      </c>
      <c r="Y63" s="260" t="e">
        <f>X63/X65</f>
        <v>#DIV/0!</v>
      </c>
      <c r="Z63" s="260" t="e">
        <f>Y63</f>
        <v>#DIV/0!</v>
      </c>
      <c r="AA63" s="222"/>
      <c r="AB63" s="65"/>
      <c r="AC63" s="200"/>
    </row>
    <row r="64" spans="2:29" ht="15.75" customHeight="1">
      <c r="B64" s="259" t="s">
        <v>101</v>
      </c>
      <c r="C64" s="250">
        <f>COUNTIFS('1. All Data'!$AC$3:$AC$55,"Leisure, Culture &amp; Tourism",'1. All Data'!$I$3:$I$55,"Deleted")</f>
        <v>0</v>
      </c>
      <c r="D64" s="260">
        <f>C64/C65</f>
        <v>0</v>
      </c>
      <c r="E64" s="260">
        <f>D64</f>
        <v>0</v>
      </c>
      <c r="F64" s="261"/>
      <c r="G64" s="36" t="s">
        <v>127</v>
      </c>
      <c r="I64" s="259" t="s">
        <v>101</v>
      </c>
      <c r="J64" s="250">
        <f>COUNTIFS('1. All Data'!$AC$3:$AC$55,"Leisure, Culture &amp; Tourism",'1. All Data'!$N$3:$N$55,"Deleted")</f>
        <v>0</v>
      </c>
      <c r="K64" s="260">
        <f>J64/J65</f>
        <v>0</v>
      </c>
      <c r="L64" s="260">
        <f>K64</f>
        <v>0</v>
      </c>
      <c r="M64" s="261"/>
      <c r="N64" s="36" t="s">
        <v>127</v>
      </c>
      <c r="P64" s="259" t="s">
        <v>101</v>
      </c>
      <c r="Q64" s="250">
        <f>COUNTIFS('1. All Data'!$AC$3:$AC$55,"Leisure, Culture &amp; Tourism",'1. All Data'!$S$3:$S$55,"Deleted")</f>
        <v>0</v>
      </c>
      <c r="R64" s="260" t="e">
        <f>Q64/Q65</f>
        <v>#DIV/0!</v>
      </c>
      <c r="S64" s="260" t="e">
        <f>R64</f>
        <v>#DIV/0!</v>
      </c>
      <c r="T64" s="261"/>
      <c r="U64" s="36" t="s">
        <v>127</v>
      </c>
      <c r="W64" s="220" t="s">
        <v>101</v>
      </c>
      <c r="X64" s="250">
        <f>COUNTIFS('1. All Data'!$AC$3:$AC$55,"Leisure, Culture &amp; Tourism",'1. All Data'!$W$3:$W$55,"Deleted")</f>
        <v>0</v>
      </c>
      <c r="Y64" s="260" t="e">
        <f>X64/X65</f>
        <v>#DIV/0!</v>
      </c>
      <c r="Z64" s="260" t="e">
        <f>Y64</f>
        <v>#DIV/0!</v>
      </c>
      <c r="AA64" s="222"/>
      <c r="AB64" s="9" t="s">
        <v>127</v>
      </c>
      <c r="AC64" s="200"/>
    </row>
    <row r="65" spans="2:29" ht="15.75" customHeight="1">
      <c r="B65" s="262" t="s">
        <v>128</v>
      </c>
      <c r="C65" s="263">
        <f>SUM(C51:C64)</f>
        <v>9</v>
      </c>
      <c r="D65" s="222"/>
      <c r="E65" s="222"/>
      <c r="F65" s="264"/>
      <c r="G65" s="65"/>
      <c r="I65" s="262" t="s">
        <v>128</v>
      </c>
      <c r="J65" s="263">
        <f>SUM(J51:J64)</f>
        <v>9</v>
      </c>
      <c r="K65" s="222"/>
      <c r="L65" s="222"/>
      <c r="M65" s="264"/>
      <c r="N65" s="65"/>
      <c r="P65" s="262" t="s">
        <v>128</v>
      </c>
      <c r="Q65" s="263">
        <f>SUM(Q51:Q64)</f>
        <v>0</v>
      </c>
      <c r="R65" s="222"/>
      <c r="S65" s="222"/>
      <c r="T65" s="264"/>
      <c r="U65" s="65"/>
      <c r="W65" s="223" t="s">
        <v>128</v>
      </c>
      <c r="X65" s="263">
        <f>SUM(X51:X64)</f>
        <v>0</v>
      </c>
      <c r="Y65" s="222"/>
      <c r="Z65" s="222"/>
      <c r="AA65" s="65"/>
      <c r="AB65" s="65"/>
      <c r="AC65" s="200"/>
    </row>
    <row r="66" spans="2:29" ht="15.75" customHeight="1">
      <c r="B66" s="262" t="s">
        <v>129</v>
      </c>
      <c r="C66" s="263">
        <f>C65-C64-C63-C62-C61</f>
        <v>4</v>
      </c>
      <c r="D66" s="65"/>
      <c r="E66" s="65"/>
      <c r="F66" s="264"/>
      <c r="G66" s="65"/>
      <c r="I66" s="262" t="s">
        <v>129</v>
      </c>
      <c r="J66" s="263">
        <f>J65-J64-J63-J62-J61</f>
        <v>4</v>
      </c>
      <c r="K66" s="65"/>
      <c r="L66" s="65"/>
      <c r="M66" s="264"/>
      <c r="N66" s="65"/>
      <c r="P66" s="262" t="s">
        <v>129</v>
      </c>
      <c r="Q66" s="263">
        <f>Q65-Q64-Q63-Q62-Q61</f>
        <v>0</v>
      </c>
      <c r="R66" s="65"/>
      <c r="S66" s="65"/>
      <c r="T66" s="264"/>
      <c r="U66" s="65"/>
      <c r="W66" s="223" t="s">
        <v>129</v>
      </c>
      <c r="X66" s="263">
        <f>X65-X64-X63-X62-X61</f>
        <v>0</v>
      </c>
      <c r="Y66" s="65"/>
      <c r="Z66" s="65"/>
      <c r="AA66" s="65"/>
      <c r="AB66" s="65"/>
      <c r="AC66" s="200"/>
    </row>
    <row r="67" spans="2:29" ht="15.75" customHeight="1">
      <c r="W67" s="225"/>
      <c r="AA67" s="8"/>
      <c r="AC67" s="200"/>
    </row>
    <row r="68" spans="2:29" ht="15.75" customHeight="1">
      <c r="W68" s="199"/>
      <c r="X68" s="266"/>
      <c r="Y68" s="199"/>
      <c r="Z68" s="199"/>
      <c r="AA68" s="199"/>
      <c r="AB68" s="227"/>
      <c r="AC68" s="200"/>
    </row>
    <row r="69" spans="2:29" ht="15.75" customHeight="1">
      <c r="W69" s="267"/>
      <c r="X69" s="268"/>
      <c r="Y69" s="65"/>
      <c r="Z69" s="65"/>
      <c r="AA69" s="65"/>
      <c r="AB69" s="222"/>
      <c r="AC69" s="200"/>
    </row>
    <row r="70" spans="2:29" s="200" customFormat="1" ht="15.75">
      <c r="B70" s="269" t="s">
        <v>150</v>
      </c>
      <c r="C70" s="245"/>
      <c r="D70" s="245"/>
      <c r="E70" s="245"/>
      <c r="F70" s="246"/>
      <c r="G70" s="245"/>
      <c r="I70" s="269" t="s">
        <v>150</v>
      </c>
      <c r="J70" s="245"/>
      <c r="K70" s="245"/>
      <c r="L70" s="245"/>
      <c r="M70" s="246"/>
      <c r="N70" s="245"/>
      <c r="P70" s="269" t="s">
        <v>150</v>
      </c>
      <c r="Q70" s="245"/>
      <c r="R70" s="245"/>
      <c r="S70" s="245"/>
      <c r="T70" s="246"/>
      <c r="U70" s="245"/>
      <c r="W70" s="269" t="s">
        <v>150</v>
      </c>
      <c r="X70" s="245"/>
      <c r="Y70" s="245"/>
      <c r="Z70" s="245"/>
      <c r="AA70" s="246"/>
      <c r="AB70" s="245"/>
    </row>
    <row r="71" spans="2:29" ht="41.25" customHeight="1">
      <c r="B71" s="247" t="s">
        <v>119</v>
      </c>
      <c r="C71" s="248" t="s">
        <v>120</v>
      </c>
      <c r="D71" s="248" t="s">
        <v>121</v>
      </c>
      <c r="E71" s="248" t="s">
        <v>122</v>
      </c>
      <c r="F71" s="247" t="s">
        <v>123</v>
      </c>
      <c r="G71" s="248" t="s">
        <v>124</v>
      </c>
      <c r="I71" s="247" t="s">
        <v>119</v>
      </c>
      <c r="J71" s="248" t="s">
        <v>120</v>
      </c>
      <c r="K71" s="248" t="s">
        <v>121</v>
      </c>
      <c r="L71" s="248" t="s">
        <v>122</v>
      </c>
      <c r="M71" s="247" t="s">
        <v>123</v>
      </c>
      <c r="N71" s="248" t="s">
        <v>124</v>
      </c>
      <c r="P71" s="247" t="s">
        <v>119</v>
      </c>
      <c r="Q71" s="248" t="s">
        <v>120</v>
      </c>
      <c r="R71" s="248" t="s">
        <v>121</v>
      </c>
      <c r="S71" s="248" t="s">
        <v>122</v>
      </c>
      <c r="T71" s="247" t="s">
        <v>123</v>
      </c>
      <c r="U71" s="248" t="s">
        <v>124</v>
      </c>
      <c r="W71" s="196" t="s">
        <v>119</v>
      </c>
      <c r="X71" s="196" t="s">
        <v>120</v>
      </c>
      <c r="Y71" s="196" t="s">
        <v>121</v>
      </c>
      <c r="Z71" s="196" t="s">
        <v>122</v>
      </c>
      <c r="AA71" s="196" t="s">
        <v>123</v>
      </c>
      <c r="AB71" s="196" t="s">
        <v>124</v>
      </c>
      <c r="AC71" s="200"/>
    </row>
    <row r="72" spans="2:29" ht="6.75" customHeight="1">
      <c r="B72" s="197"/>
      <c r="C72" s="198"/>
      <c r="D72" s="198"/>
      <c r="E72" s="198"/>
      <c r="F72" s="197"/>
      <c r="G72" s="198"/>
      <c r="I72" s="197"/>
      <c r="J72" s="198"/>
      <c r="K72" s="198"/>
      <c r="L72" s="198"/>
      <c r="M72" s="197"/>
      <c r="N72" s="198"/>
      <c r="P72" s="197"/>
      <c r="Q72" s="198"/>
      <c r="R72" s="198"/>
      <c r="S72" s="198"/>
      <c r="T72" s="197"/>
      <c r="U72" s="198"/>
      <c r="W72" s="197"/>
      <c r="X72" s="198"/>
      <c r="Y72" s="198"/>
      <c r="Z72" s="198"/>
      <c r="AA72" s="198"/>
      <c r="AB72" s="198"/>
      <c r="AC72" s="200"/>
    </row>
    <row r="73" spans="2:29" ht="27.75" customHeight="1">
      <c r="B73" s="249" t="s">
        <v>125</v>
      </c>
      <c r="C73" s="250">
        <f>COUNTIFS('1. All Data'!$AC$3:$AC$55,"Regeneration &amp; Planning Policy",'1. All Data'!$I$3:$I$55,"Fully Achieved")</f>
        <v>0</v>
      </c>
      <c r="D73" s="251">
        <f>C73/C87</f>
        <v>0</v>
      </c>
      <c r="E73" s="369">
        <f>D73+D74</f>
        <v>0.76470588235294112</v>
      </c>
      <c r="F73" s="252">
        <f>C73/C88</f>
        <v>0</v>
      </c>
      <c r="G73" s="385">
        <f>F73+F74</f>
        <v>0.9285714285714286</v>
      </c>
      <c r="I73" s="249" t="s">
        <v>125</v>
      </c>
      <c r="J73" s="250">
        <f>COUNTIFS('1. All Data'!$AC$3:$AC$55,"Regeneration &amp; Planning Policy",'1. All Data'!$N$3:$N$55,"Fully Achieved")</f>
        <v>0</v>
      </c>
      <c r="K73" s="251">
        <f>J73/J87</f>
        <v>0</v>
      </c>
      <c r="L73" s="369">
        <f>K73+K74</f>
        <v>0.94117647058823528</v>
      </c>
      <c r="M73" s="252">
        <f>J73/J88</f>
        <v>0</v>
      </c>
      <c r="N73" s="385">
        <f>M73+M74</f>
        <v>1</v>
      </c>
      <c r="P73" s="249" t="s">
        <v>125</v>
      </c>
      <c r="Q73" s="250">
        <f>COUNTIFS('1. All Data'!$AC$3:$AC$55,"Regeneration &amp; Planning Policy",'1. All Data'!$S$3:$S$55,"Fully Achieved")</f>
        <v>0</v>
      </c>
      <c r="R73" s="251" t="e">
        <f>Q73/Q87</f>
        <v>#DIV/0!</v>
      </c>
      <c r="S73" s="369" t="e">
        <f>R73+R74</f>
        <v>#DIV/0!</v>
      </c>
      <c r="T73" s="252" t="e">
        <f>Q73/Q88</f>
        <v>#DIV/0!</v>
      </c>
      <c r="U73" s="385" t="e">
        <f>T73+T74</f>
        <v>#DIV/0!</v>
      </c>
      <c r="W73" s="201" t="s">
        <v>125</v>
      </c>
      <c r="X73" s="250">
        <f>COUNTIFS('1. All Data'!$AC$3:$AC$55,"Regeneration &amp; Planning Policy",'1. All Data'!$W$3:$W$55,"Fully Achieved")</f>
        <v>0</v>
      </c>
      <c r="Y73" s="251" t="e">
        <f>X73/X87</f>
        <v>#DIV/0!</v>
      </c>
      <c r="Z73" s="369" t="e">
        <f>Y73+Y74</f>
        <v>#DIV/0!</v>
      </c>
      <c r="AA73" s="251" t="e">
        <f>X73/X88</f>
        <v>#DIV/0!</v>
      </c>
      <c r="AB73" s="345" t="e">
        <f>AA73+AA74</f>
        <v>#DIV/0!</v>
      </c>
      <c r="AC73" s="200"/>
    </row>
    <row r="74" spans="2:29" ht="27.75" customHeight="1">
      <c r="B74" s="249" t="s">
        <v>102</v>
      </c>
      <c r="C74" s="250">
        <f>COUNTIFS('1. All Data'!$AC$3:$AC$55,"Regeneration &amp; Planning Policy",'1. All Data'!$I$3:$I$55,"On Track to be Achieved")</f>
        <v>13</v>
      </c>
      <c r="D74" s="251">
        <f>C74/C87</f>
        <v>0.76470588235294112</v>
      </c>
      <c r="E74" s="369"/>
      <c r="F74" s="252">
        <f>C74/C88</f>
        <v>0.9285714285714286</v>
      </c>
      <c r="G74" s="385"/>
      <c r="I74" s="249" t="s">
        <v>102</v>
      </c>
      <c r="J74" s="250">
        <f>COUNTIFS('1. All Data'!$AC$3:$AC$55,"Regeneration &amp; Planning Policy",'1. All Data'!$N$3:$N$55,"On Track to be Achieved")</f>
        <v>16</v>
      </c>
      <c r="K74" s="251">
        <f>J74/J87</f>
        <v>0.94117647058823528</v>
      </c>
      <c r="L74" s="369"/>
      <c r="M74" s="252">
        <f>J74/J88</f>
        <v>1</v>
      </c>
      <c r="N74" s="385"/>
      <c r="P74" s="249" t="s">
        <v>102</v>
      </c>
      <c r="Q74" s="250">
        <f>COUNTIFS('1. All Data'!$AC$3:$AC$55,"Regeneration &amp; Planning Policy",'1. All Data'!$S$3:$S$55,"On Track to be Achieved")</f>
        <v>0</v>
      </c>
      <c r="R74" s="251" t="e">
        <f>Q74/Q87</f>
        <v>#DIV/0!</v>
      </c>
      <c r="S74" s="369"/>
      <c r="T74" s="252" t="e">
        <f>Q74/Q88</f>
        <v>#DIV/0!</v>
      </c>
      <c r="U74" s="385"/>
      <c r="W74" s="201" t="s">
        <v>94</v>
      </c>
      <c r="X74" s="250">
        <f>COUNTIFS('1. All Data'!$AC$3:$AC$55,"Regeneration &amp; Planning Policy",'1. All Data'!$W$3:$W$55,"Numerical Outturn Within 5% Tolerance")</f>
        <v>0</v>
      </c>
      <c r="Y74" s="251" t="e">
        <f>X74/X87</f>
        <v>#DIV/0!</v>
      </c>
      <c r="Z74" s="369"/>
      <c r="AA74" s="251" t="e">
        <f>X74/X88</f>
        <v>#DIV/0!</v>
      </c>
      <c r="AB74" s="345"/>
      <c r="AC74" s="200"/>
    </row>
    <row r="75" spans="2:29" ht="7.5" customHeight="1">
      <c r="B75" s="197"/>
      <c r="C75" s="215"/>
      <c r="D75" s="212"/>
      <c r="E75" s="212"/>
      <c r="F75" s="253"/>
      <c r="G75" s="213"/>
      <c r="I75" s="197"/>
      <c r="J75" s="215"/>
      <c r="K75" s="212"/>
      <c r="L75" s="212"/>
      <c r="M75" s="253"/>
      <c r="N75" s="213"/>
      <c r="P75" s="197"/>
      <c r="Q75" s="215"/>
      <c r="R75" s="212"/>
      <c r="S75" s="212"/>
      <c r="T75" s="253"/>
      <c r="U75" s="213"/>
      <c r="W75" s="204"/>
      <c r="X75" s="205"/>
      <c r="Y75" s="206"/>
      <c r="Z75" s="206"/>
      <c r="AA75" s="206"/>
      <c r="AB75" s="207"/>
      <c r="AC75" s="200"/>
    </row>
    <row r="76" spans="2:29" ht="21" customHeight="1">
      <c r="B76" s="370" t="s">
        <v>103</v>
      </c>
      <c r="C76" s="373">
        <f>COUNTIFS('1. All Data'!$AC$3:$AC$55,"Regeneration &amp; Planning Policy",'1. All Data'!$I$3:$I$55,"In Danger of Falling Behind Target")</f>
        <v>1</v>
      </c>
      <c r="D76" s="376">
        <f>C76/C87</f>
        <v>5.8823529411764705E-2</v>
      </c>
      <c r="E76" s="376">
        <f>D76</f>
        <v>5.8823529411764705E-2</v>
      </c>
      <c r="F76" s="379">
        <f>C76/C88</f>
        <v>7.1428571428571425E-2</v>
      </c>
      <c r="G76" s="382">
        <f>F76</f>
        <v>7.1428571428571425E-2</v>
      </c>
      <c r="I76" s="370" t="s">
        <v>103</v>
      </c>
      <c r="J76" s="373">
        <f>COUNTIFS('1. All Data'!$AC$3:$AC$55,"Regeneration &amp; Planning Policy",'1. All Data'!$N$3:$N$55,"In Danger of Falling Behind Target")</f>
        <v>0</v>
      </c>
      <c r="K76" s="376">
        <f>J76/J87</f>
        <v>0</v>
      </c>
      <c r="L76" s="376">
        <f>K76</f>
        <v>0</v>
      </c>
      <c r="M76" s="379">
        <f>J76/J88</f>
        <v>0</v>
      </c>
      <c r="N76" s="382">
        <f>M76</f>
        <v>0</v>
      </c>
      <c r="P76" s="370" t="s">
        <v>103</v>
      </c>
      <c r="Q76" s="373">
        <f>COUNTIFS('1. All Data'!$AC$3:$AC$55,"Regeneration &amp; Planning Policy",'1. All Data'!$S$3:$S$55,"In Danger of Falling Behind Target")</f>
        <v>0</v>
      </c>
      <c r="R76" s="376" t="e">
        <f>Q76/Q87</f>
        <v>#DIV/0!</v>
      </c>
      <c r="S76" s="376" t="e">
        <f>R76</f>
        <v>#DIV/0!</v>
      </c>
      <c r="T76" s="379" t="e">
        <f>Q76/Q88</f>
        <v>#DIV/0!</v>
      </c>
      <c r="U76" s="382" t="e">
        <f>T76</f>
        <v>#DIV/0!</v>
      </c>
      <c r="W76" s="210" t="s">
        <v>95</v>
      </c>
      <c r="X76" s="211">
        <f>COUNTIFS('1. All Data'!$AC$3:$AC$55,"Regeneration &amp; Planning Policy",'1. All Data'!$W$3:$W$55,"Numerical Outturn Within 10% Tolerance")</f>
        <v>0</v>
      </c>
      <c r="Y76" s="203" t="e">
        <f>X76/X87</f>
        <v>#DIV/0!</v>
      </c>
      <c r="Z76" s="344" t="e">
        <f>SUM(Y76:Y78)</f>
        <v>#DIV/0!</v>
      </c>
      <c r="AA76" s="203" t="e">
        <f>X76/X88</f>
        <v>#DIV/0!</v>
      </c>
      <c r="AB76" s="358" t="e">
        <f>SUM(AA76:AA78)</f>
        <v>#DIV/0!</v>
      </c>
      <c r="AC76" s="200"/>
    </row>
    <row r="77" spans="2:29" ht="18.75" customHeight="1">
      <c r="B77" s="371"/>
      <c r="C77" s="374"/>
      <c r="D77" s="377"/>
      <c r="E77" s="377"/>
      <c r="F77" s="380"/>
      <c r="G77" s="383"/>
      <c r="I77" s="371"/>
      <c r="J77" s="374"/>
      <c r="K77" s="377"/>
      <c r="L77" s="377"/>
      <c r="M77" s="380"/>
      <c r="N77" s="383"/>
      <c r="P77" s="371"/>
      <c r="Q77" s="374"/>
      <c r="R77" s="377"/>
      <c r="S77" s="377"/>
      <c r="T77" s="380"/>
      <c r="U77" s="383"/>
      <c r="W77" s="210" t="s">
        <v>96</v>
      </c>
      <c r="X77" s="211">
        <f>COUNTIFS('1. All Data'!$AC$3:$AC$55,"Regeneration &amp; Planning Policy",'1. All Data'!$W$3:$W$55,"Target Partially Met")</f>
        <v>0</v>
      </c>
      <c r="Y77" s="203" t="e">
        <f>X77/X87</f>
        <v>#DIV/0!</v>
      </c>
      <c r="Z77" s="344"/>
      <c r="AA77" s="203" t="e">
        <f>X77/X88</f>
        <v>#DIV/0!</v>
      </c>
      <c r="AB77" s="358"/>
      <c r="AC77" s="200"/>
    </row>
    <row r="78" spans="2:29" ht="20.25" customHeight="1">
      <c r="B78" s="372"/>
      <c r="C78" s="375"/>
      <c r="D78" s="378"/>
      <c r="E78" s="378"/>
      <c r="F78" s="381"/>
      <c r="G78" s="384"/>
      <c r="I78" s="372"/>
      <c r="J78" s="375"/>
      <c r="K78" s="378"/>
      <c r="L78" s="378"/>
      <c r="M78" s="381"/>
      <c r="N78" s="384"/>
      <c r="P78" s="372"/>
      <c r="Q78" s="375"/>
      <c r="R78" s="378"/>
      <c r="S78" s="378"/>
      <c r="T78" s="381"/>
      <c r="U78" s="384"/>
      <c r="W78" s="210" t="s">
        <v>99</v>
      </c>
      <c r="X78" s="211">
        <f>COUNTIFS('1. All Data'!$AC$3:$AC$55,"Regeneration &amp; Planning Policy",'1. All Data'!$W$3:$W$55,"Completion Date Within Reasonable Tolerance")</f>
        <v>0</v>
      </c>
      <c r="Y78" s="203" t="e">
        <f>X78/X87</f>
        <v>#DIV/0!</v>
      </c>
      <c r="Z78" s="344"/>
      <c r="AA78" s="203" t="e">
        <f>X78/X88</f>
        <v>#DIV/0!</v>
      </c>
      <c r="AB78" s="358"/>
      <c r="AC78" s="200"/>
    </row>
    <row r="79" spans="2:29" ht="6" customHeight="1">
      <c r="B79" s="197"/>
      <c r="C79" s="198"/>
      <c r="D79" s="212"/>
      <c r="E79" s="212"/>
      <c r="F79" s="253"/>
      <c r="G79" s="213"/>
      <c r="I79" s="197"/>
      <c r="J79" s="198"/>
      <c r="K79" s="212"/>
      <c r="L79" s="212"/>
      <c r="M79" s="253"/>
      <c r="N79" s="213"/>
      <c r="P79" s="197"/>
      <c r="Q79" s="198"/>
      <c r="R79" s="212"/>
      <c r="S79" s="212"/>
      <c r="T79" s="253"/>
      <c r="U79" s="213"/>
      <c r="W79" s="197"/>
      <c r="X79" s="198"/>
      <c r="Y79" s="212"/>
      <c r="Z79" s="212"/>
      <c r="AA79" s="212"/>
      <c r="AB79" s="213"/>
      <c r="AC79" s="200"/>
    </row>
    <row r="80" spans="2:29" ht="30" customHeight="1">
      <c r="B80" s="254" t="s">
        <v>104</v>
      </c>
      <c r="C80" s="250">
        <f>COUNTIFS('1. All Data'!$AC$3:$AC$55,"Regeneration &amp; Planning Policy",'1. All Data'!$I$3:$I$55,"Completed Behind Schedule")</f>
        <v>0</v>
      </c>
      <c r="D80" s="251">
        <f>C80/C87</f>
        <v>0</v>
      </c>
      <c r="E80" s="369">
        <f>D80+D81</f>
        <v>0</v>
      </c>
      <c r="F80" s="252">
        <f>C80/C88</f>
        <v>0</v>
      </c>
      <c r="G80" s="387">
        <f>F80+F81</f>
        <v>0</v>
      </c>
      <c r="I80" s="254" t="s">
        <v>104</v>
      </c>
      <c r="J80" s="250">
        <f>COUNTIFS('1. All Data'!$AC$3:$AC$55,"Regeneration &amp; Planning Policy",'1. All Data'!$N$3:$N$55,"Completed Behind Schedule")</f>
        <v>0</v>
      </c>
      <c r="K80" s="251">
        <f>J80/J87</f>
        <v>0</v>
      </c>
      <c r="L80" s="369">
        <f>K80+K81</f>
        <v>0</v>
      </c>
      <c r="M80" s="252">
        <f>J80/J88</f>
        <v>0</v>
      </c>
      <c r="N80" s="387">
        <f>M80+M81</f>
        <v>0</v>
      </c>
      <c r="P80" s="254" t="s">
        <v>104</v>
      </c>
      <c r="Q80" s="250">
        <f>COUNTIFS('1. All Data'!$AC$3:$AC$55,"Regeneration &amp; Planning Policy",'1. All Data'!$S$3:$S$55,"Completed Behind Schedule")</f>
        <v>0</v>
      </c>
      <c r="R80" s="251" t="e">
        <f>Q80/Q87</f>
        <v>#DIV/0!</v>
      </c>
      <c r="S80" s="369" t="e">
        <f>R80+R81</f>
        <v>#DIV/0!</v>
      </c>
      <c r="T80" s="252" t="e">
        <f>Q80/Q88</f>
        <v>#DIV/0!</v>
      </c>
      <c r="U80" s="387" t="e">
        <f>T80+T81</f>
        <v>#DIV/0!</v>
      </c>
      <c r="W80" s="214" t="s">
        <v>98</v>
      </c>
      <c r="X80" s="250">
        <f>COUNTIFS('1. All Data'!$AC$3:$AC$55,"Regeneration &amp; Planning Policy",'1. All Data'!$W$3:$W$55,"Completed Significantly After Target Deadline")</f>
        <v>0</v>
      </c>
      <c r="Y80" s="251" t="e">
        <f>X80/X87</f>
        <v>#DIV/0!</v>
      </c>
      <c r="Z80" s="369" t="e">
        <f>Y80+Y81</f>
        <v>#DIV/0!</v>
      </c>
      <c r="AA80" s="203" t="e">
        <f>X80/X88</f>
        <v>#DIV/0!</v>
      </c>
      <c r="AB80" s="359" t="e">
        <f>AA80+AA81</f>
        <v>#DIV/0!</v>
      </c>
      <c r="AC80" s="200"/>
    </row>
    <row r="81" spans="2:29" ht="30" customHeight="1">
      <c r="B81" s="254" t="s">
        <v>97</v>
      </c>
      <c r="C81" s="250">
        <f>COUNTIFS('1. All Data'!$AC$3:$AC$55,"Regeneration &amp; Planning Policy",'1. All Data'!$I$3:$I$55,"Off Target")</f>
        <v>0</v>
      </c>
      <c r="D81" s="251">
        <f>C81/C87</f>
        <v>0</v>
      </c>
      <c r="E81" s="369"/>
      <c r="F81" s="252">
        <f>C81/C88</f>
        <v>0</v>
      </c>
      <c r="G81" s="387"/>
      <c r="I81" s="254" t="s">
        <v>97</v>
      </c>
      <c r="J81" s="250">
        <f>COUNTIFS('1. All Data'!$AC$3:$AC$55,"Regeneration &amp; Planning Policy",'1. All Data'!$N$3:$N$55,"Off Target")</f>
        <v>0</v>
      </c>
      <c r="K81" s="251">
        <f>J81/J87</f>
        <v>0</v>
      </c>
      <c r="L81" s="369"/>
      <c r="M81" s="252">
        <f>J81/J88</f>
        <v>0</v>
      </c>
      <c r="N81" s="387"/>
      <c r="P81" s="254" t="s">
        <v>97</v>
      </c>
      <c r="Q81" s="250">
        <f>COUNTIFS('1. All Data'!$AC$3:$AC$55,"Regeneration &amp; Planning Policy",'1. All Data'!$S$3:$S$55,"Off Target")</f>
        <v>0</v>
      </c>
      <c r="R81" s="251" t="e">
        <f>Q81/Q87</f>
        <v>#DIV/0!</v>
      </c>
      <c r="S81" s="369"/>
      <c r="T81" s="252" t="e">
        <f>Q81/Q88</f>
        <v>#DIV/0!</v>
      </c>
      <c r="U81" s="387"/>
      <c r="W81" s="214" t="s">
        <v>97</v>
      </c>
      <c r="X81" s="250">
        <f>COUNTIFS('1. All Data'!$AC$3:$AC$55,"Regeneration &amp; Planning Policy",'1. All Data'!$S$3:$S$55,"Off Target")</f>
        <v>0</v>
      </c>
      <c r="Y81" s="251" t="e">
        <f>X81/X87</f>
        <v>#DIV/0!</v>
      </c>
      <c r="Z81" s="369"/>
      <c r="AA81" s="203" t="e">
        <f>X81/X88</f>
        <v>#DIV/0!</v>
      </c>
      <c r="AB81" s="359"/>
      <c r="AC81" s="200"/>
    </row>
    <row r="82" spans="2:29" ht="5.25" customHeight="1">
      <c r="B82" s="197"/>
      <c r="C82" s="215"/>
      <c r="D82" s="212"/>
      <c r="E82" s="212"/>
      <c r="F82" s="253"/>
      <c r="G82" s="216"/>
      <c r="I82" s="197"/>
      <c r="J82" s="215"/>
      <c r="K82" s="212"/>
      <c r="L82" s="212"/>
      <c r="M82" s="253"/>
      <c r="N82" s="216"/>
      <c r="P82" s="197"/>
      <c r="Q82" s="215"/>
      <c r="R82" s="212"/>
      <c r="S82" s="212"/>
      <c r="T82" s="253"/>
      <c r="U82" s="216"/>
      <c r="W82" s="197"/>
      <c r="X82" s="215"/>
      <c r="Y82" s="212"/>
      <c r="Z82" s="212"/>
      <c r="AA82" s="212"/>
      <c r="AB82" s="216"/>
      <c r="AC82" s="200"/>
    </row>
    <row r="83" spans="2:29" ht="15.75" customHeight="1">
      <c r="B83" s="256" t="s">
        <v>126</v>
      </c>
      <c r="C83" s="250">
        <f>COUNTIFS('1. All Data'!$AC$3:$AC$55,"Regeneration &amp; Planning Policy",'1. All Data'!$I$3:$I$55,"Not yet due")</f>
        <v>2</v>
      </c>
      <c r="D83" s="257">
        <f>C83/C87</f>
        <v>0.11764705882352941</v>
      </c>
      <c r="E83" s="257">
        <f>D83</f>
        <v>0.11764705882352941</v>
      </c>
      <c r="F83" s="258"/>
      <c r="G83" s="65"/>
      <c r="I83" s="256" t="s">
        <v>126</v>
      </c>
      <c r="J83" s="250">
        <f>COUNTIFS('1. All Data'!$AC$3:$AC$55,"Regeneration &amp; Planning Policy",'1. All Data'!$N$3:$N$55,"Not yet due")</f>
        <v>0</v>
      </c>
      <c r="K83" s="257">
        <f>J83/J87</f>
        <v>0</v>
      </c>
      <c r="L83" s="257">
        <f>K83</f>
        <v>0</v>
      </c>
      <c r="M83" s="258"/>
      <c r="N83" s="65"/>
      <c r="P83" s="256" t="s">
        <v>126</v>
      </c>
      <c r="Q83" s="250">
        <f>COUNTIFS('1. All Data'!$AC$3:$AC$55,"Regeneration &amp; Planning Policy",'1. All Data'!$S$3:$S$55,"Not yet due")</f>
        <v>0</v>
      </c>
      <c r="R83" s="257" t="e">
        <f>Q83/Q87</f>
        <v>#DIV/0!</v>
      </c>
      <c r="S83" s="257" t="e">
        <f>R83</f>
        <v>#DIV/0!</v>
      </c>
      <c r="T83" s="258"/>
      <c r="U83" s="65"/>
      <c r="W83" s="217" t="s">
        <v>126</v>
      </c>
      <c r="X83" s="250">
        <f>COUNTIFS('1. All Data'!$AC$3:$AC$55,"Regeneration &amp; Planning Policy",'1. All Data'!$W$3:$W$55,"Not yet due")</f>
        <v>0</v>
      </c>
      <c r="Y83" s="257" t="e">
        <f>X83/X87</f>
        <v>#DIV/0!</v>
      </c>
      <c r="Z83" s="257" t="e">
        <f>Y83</f>
        <v>#DIV/0!</v>
      </c>
      <c r="AA83" s="219"/>
      <c r="AB83" s="65"/>
      <c r="AC83" s="200"/>
    </row>
    <row r="84" spans="2:29" ht="15.75" customHeight="1">
      <c r="B84" s="256" t="s">
        <v>92</v>
      </c>
      <c r="C84" s="250">
        <f>COUNTIFS('1. All Data'!$AC$3:$AC$55,"Regeneration &amp; Planning Policy",'1. All Data'!$I$3:$I$55,"Update not provided")</f>
        <v>0</v>
      </c>
      <c r="D84" s="257">
        <f>C84/C87</f>
        <v>0</v>
      </c>
      <c r="E84" s="257">
        <f>D84</f>
        <v>0</v>
      </c>
      <c r="F84" s="258"/>
      <c r="G84" s="8"/>
      <c r="I84" s="256" t="s">
        <v>92</v>
      </c>
      <c r="J84" s="250">
        <f>COUNTIFS('1. All Data'!$AC$3:$AC$55,"Regeneration &amp; Planning Policy",'1. All Data'!$N$3:$N$55,"Update not provided")</f>
        <v>0</v>
      </c>
      <c r="K84" s="257">
        <f>J84/J87</f>
        <v>0</v>
      </c>
      <c r="L84" s="257">
        <f>K84</f>
        <v>0</v>
      </c>
      <c r="M84" s="258"/>
      <c r="N84" s="8"/>
      <c r="P84" s="256" t="s">
        <v>92</v>
      </c>
      <c r="Q84" s="250">
        <f>COUNTIFS('1. All Data'!$AC$3:$AC$55,"Regeneration &amp; Planning Policy",'1. All Data'!$S$3:$S$55,"Update not provided")</f>
        <v>0</v>
      </c>
      <c r="R84" s="257" t="e">
        <f>Q84/Q87</f>
        <v>#DIV/0!</v>
      </c>
      <c r="S84" s="257" t="e">
        <f>R84</f>
        <v>#DIV/0!</v>
      </c>
      <c r="T84" s="258"/>
      <c r="U84" s="8"/>
      <c r="W84" s="217" t="s">
        <v>92</v>
      </c>
      <c r="X84" s="250">
        <f>COUNTIFS('1. All Data'!$AC$3:$AC$55,"Regeneration &amp; Planning Policy",'1. All Data'!$W$3:$W$55,"Update not provided")</f>
        <v>0</v>
      </c>
      <c r="Y84" s="257" t="e">
        <f>X84/X87</f>
        <v>#DIV/0!</v>
      </c>
      <c r="Z84" s="257" t="e">
        <f>Y84</f>
        <v>#DIV/0!</v>
      </c>
      <c r="AA84" s="219"/>
      <c r="AB84" s="8"/>
      <c r="AC84" s="200"/>
    </row>
    <row r="85" spans="2:29" ht="15.75" customHeight="1">
      <c r="B85" s="259" t="s">
        <v>100</v>
      </c>
      <c r="C85" s="250">
        <f>COUNTIFS('1. All Data'!$AC$3:$AC$55,"Regeneration &amp; Planning Policy",'1. All Data'!$I$3:$I$55,"Deferred")</f>
        <v>1</v>
      </c>
      <c r="D85" s="260">
        <f>C85/C87</f>
        <v>5.8823529411764705E-2</v>
      </c>
      <c r="E85" s="260">
        <f>D85</f>
        <v>5.8823529411764705E-2</v>
      </c>
      <c r="F85" s="261"/>
      <c r="G85" s="65"/>
      <c r="I85" s="259" t="s">
        <v>100</v>
      </c>
      <c r="J85" s="250">
        <f>COUNTIFS('1. All Data'!$AC$3:$AC$55,"Regeneration &amp; Planning Policy",'1. All Data'!$N$3:$N$55,"Deferred")</f>
        <v>1</v>
      </c>
      <c r="K85" s="260">
        <f>J85/J87</f>
        <v>5.8823529411764705E-2</v>
      </c>
      <c r="L85" s="260">
        <f>K85</f>
        <v>5.8823529411764705E-2</v>
      </c>
      <c r="M85" s="261"/>
      <c r="N85" s="65"/>
      <c r="P85" s="259" t="s">
        <v>100</v>
      </c>
      <c r="Q85" s="250">
        <f>COUNTIFS('1. All Data'!$AC$3:$AC$55,"Regeneration &amp; Planning Policy",'1. All Data'!$S$3:$S$55,"Deferred")</f>
        <v>0</v>
      </c>
      <c r="R85" s="260" t="e">
        <f>Q85/Q87</f>
        <v>#DIV/0!</v>
      </c>
      <c r="S85" s="260" t="e">
        <f>R85</f>
        <v>#DIV/0!</v>
      </c>
      <c r="T85" s="261"/>
      <c r="U85" s="65"/>
      <c r="W85" s="220" t="s">
        <v>100</v>
      </c>
      <c r="X85" s="250">
        <f>COUNTIFS('1. All Data'!$AC$3:$AC$55,"Regeneration &amp; Planning Policy",'1. All Data'!$W$3:$W$55,"Deferred")</f>
        <v>0</v>
      </c>
      <c r="Y85" s="260" t="e">
        <f>X85/X87</f>
        <v>#DIV/0!</v>
      </c>
      <c r="Z85" s="260" t="e">
        <f>Y85</f>
        <v>#DIV/0!</v>
      </c>
      <c r="AA85" s="222"/>
      <c r="AB85" s="65"/>
      <c r="AC85" s="200"/>
    </row>
    <row r="86" spans="2:29" ht="15.75" customHeight="1">
      <c r="B86" s="259" t="s">
        <v>101</v>
      </c>
      <c r="C86" s="250">
        <f>COUNTIFS('1. All Data'!$AC$3:$AC$55,"Regeneration &amp; Planning Policy",'1. All Data'!$I$3:$I$55,"Deleted")</f>
        <v>0</v>
      </c>
      <c r="D86" s="260">
        <f>C86/C87</f>
        <v>0</v>
      </c>
      <c r="E86" s="260">
        <f>D86</f>
        <v>0</v>
      </c>
      <c r="F86" s="261"/>
      <c r="G86" s="36" t="s">
        <v>127</v>
      </c>
      <c r="I86" s="259" t="s">
        <v>101</v>
      </c>
      <c r="J86" s="250">
        <f>COUNTIFS('1. All Data'!$AC$3:$AC$55,"Regeneration &amp; Planning Policy",'1. All Data'!$N$3:$N$55,"Deleted")</f>
        <v>0</v>
      </c>
      <c r="K86" s="260">
        <f>J86/J87</f>
        <v>0</v>
      </c>
      <c r="L86" s="260">
        <f>K86</f>
        <v>0</v>
      </c>
      <c r="M86" s="261"/>
      <c r="N86" s="36" t="s">
        <v>127</v>
      </c>
      <c r="P86" s="259" t="s">
        <v>101</v>
      </c>
      <c r="Q86" s="250">
        <f>COUNTIFS('1. All Data'!$AC$3:$AC$55,"Regeneration &amp; Planning Policy",'1. All Data'!$S$3:$S$55,"Deleted")</f>
        <v>0</v>
      </c>
      <c r="R86" s="260" t="e">
        <f>Q86/Q87</f>
        <v>#DIV/0!</v>
      </c>
      <c r="S86" s="260" t="e">
        <f>R86</f>
        <v>#DIV/0!</v>
      </c>
      <c r="T86" s="261"/>
      <c r="U86" s="36" t="s">
        <v>127</v>
      </c>
      <c r="W86" s="220" t="s">
        <v>101</v>
      </c>
      <c r="X86" s="250">
        <f>COUNTIFS('1. All Data'!$AC$3:$AC$55,"Regeneration &amp; Planning Policy",'1. All Data'!$W$3:$W$55,"Deleted")</f>
        <v>0</v>
      </c>
      <c r="Y86" s="260" t="e">
        <f>X86/X87</f>
        <v>#DIV/0!</v>
      </c>
      <c r="Z86" s="260" t="e">
        <f>Y86</f>
        <v>#DIV/0!</v>
      </c>
      <c r="AA86" s="222"/>
      <c r="AB86" s="9" t="s">
        <v>127</v>
      </c>
      <c r="AC86" s="200"/>
    </row>
    <row r="87" spans="2:29" ht="15.75" customHeight="1">
      <c r="B87" s="262" t="s">
        <v>128</v>
      </c>
      <c r="C87" s="263">
        <f>SUM(C73:C86)</f>
        <v>17</v>
      </c>
      <c r="D87" s="222"/>
      <c r="E87" s="222"/>
      <c r="F87" s="264"/>
      <c r="G87" s="65"/>
      <c r="I87" s="262" t="s">
        <v>128</v>
      </c>
      <c r="J87" s="263">
        <f>SUM(J73:J86)</f>
        <v>17</v>
      </c>
      <c r="K87" s="222"/>
      <c r="L87" s="222"/>
      <c r="M87" s="264"/>
      <c r="N87" s="65"/>
      <c r="P87" s="262" t="s">
        <v>128</v>
      </c>
      <c r="Q87" s="263">
        <f>SUM(Q73:Q86)</f>
        <v>0</v>
      </c>
      <c r="R87" s="222"/>
      <c r="S87" s="222"/>
      <c r="T87" s="264"/>
      <c r="U87" s="65"/>
      <c r="W87" s="223" t="s">
        <v>128</v>
      </c>
      <c r="X87" s="263">
        <f>SUM(X73:X86)</f>
        <v>0</v>
      </c>
      <c r="Y87" s="222"/>
      <c r="Z87" s="222"/>
      <c r="AA87" s="65"/>
      <c r="AB87" s="65"/>
      <c r="AC87" s="200"/>
    </row>
    <row r="88" spans="2:29" ht="15.75" customHeight="1">
      <c r="B88" s="262" t="s">
        <v>129</v>
      </c>
      <c r="C88" s="263">
        <f>C87-C86-C85-C84-C83</f>
        <v>14</v>
      </c>
      <c r="D88" s="65"/>
      <c r="E88" s="65"/>
      <c r="F88" s="264"/>
      <c r="G88" s="65"/>
      <c r="I88" s="262" t="s">
        <v>129</v>
      </c>
      <c r="J88" s="263">
        <f>J87-J86-J85-J84-J83</f>
        <v>16</v>
      </c>
      <c r="K88" s="65"/>
      <c r="L88" s="65"/>
      <c r="M88" s="264"/>
      <c r="N88" s="65"/>
      <c r="P88" s="262" t="s">
        <v>129</v>
      </c>
      <c r="Q88" s="263">
        <f>Q87-Q86-Q85-Q84-Q83</f>
        <v>0</v>
      </c>
      <c r="R88" s="65"/>
      <c r="S88" s="65"/>
      <c r="T88" s="264"/>
      <c r="U88" s="65"/>
      <c r="W88" s="223" t="s">
        <v>129</v>
      </c>
      <c r="X88" s="263">
        <f>X87-X86-X85-X84-X83</f>
        <v>0</v>
      </c>
      <c r="Y88" s="65"/>
      <c r="Z88" s="65"/>
      <c r="AA88" s="65"/>
      <c r="AB88" s="65"/>
      <c r="AC88" s="200"/>
    </row>
    <row r="89" spans="2:29" ht="15.75" customHeight="1">
      <c r="W89" s="225"/>
      <c r="AA89" s="8"/>
      <c r="AC89" s="200"/>
    </row>
    <row r="90" spans="2:29" ht="15.75" customHeight="1">
      <c r="W90" s="199"/>
      <c r="X90" s="199"/>
      <c r="Y90" s="199"/>
      <c r="Z90" s="199"/>
      <c r="AA90" s="199"/>
      <c r="AB90" s="227"/>
      <c r="AC90" s="200"/>
    </row>
    <row r="91" spans="2:29" s="200" customFormat="1" ht="15.75" customHeight="1">
      <c r="B91" s="228"/>
      <c r="C91" s="199"/>
      <c r="D91" s="199"/>
      <c r="E91" s="199"/>
      <c r="F91" s="264"/>
      <c r="G91" s="199"/>
      <c r="I91" s="228"/>
      <c r="J91" s="199"/>
      <c r="K91" s="199"/>
      <c r="L91" s="199"/>
      <c r="M91" s="264"/>
      <c r="N91" s="199"/>
      <c r="P91" s="228"/>
      <c r="Q91" s="199"/>
      <c r="R91" s="199"/>
      <c r="S91" s="199"/>
      <c r="T91" s="264"/>
      <c r="U91" s="199"/>
      <c r="W91" s="199"/>
      <c r="X91" s="199"/>
      <c r="Y91" s="199"/>
      <c r="Z91" s="199"/>
      <c r="AA91" s="199"/>
      <c r="AB91" s="227"/>
    </row>
    <row r="92" spans="2:29" s="200" customFormat="1" ht="15.75">
      <c r="B92" s="269" t="s">
        <v>151</v>
      </c>
      <c r="C92" s="245"/>
      <c r="D92" s="245"/>
      <c r="E92" s="245"/>
      <c r="F92" s="246"/>
      <c r="G92" s="245"/>
      <c r="I92" s="269" t="s">
        <v>151</v>
      </c>
      <c r="J92" s="245"/>
      <c r="K92" s="245"/>
      <c r="L92" s="245"/>
      <c r="M92" s="246"/>
      <c r="N92" s="245"/>
      <c r="P92" s="269" t="s">
        <v>151</v>
      </c>
      <c r="Q92" s="245"/>
      <c r="R92" s="245"/>
      <c r="S92" s="245"/>
      <c r="T92" s="246"/>
      <c r="U92" s="245"/>
      <c r="W92" s="269" t="s">
        <v>151</v>
      </c>
      <c r="X92" s="245"/>
      <c r="Y92" s="245"/>
      <c r="Z92" s="245"/>
      <c r="AA92" s="246"/>
      <c r="AB92" s="245"/>
    </row>
    <row r="93" spans="2:29" ht="36" customHeight="1">
      <c r="B93" s="247" t="s">
        <v>119</v>
      </c>
      <c r="C93" s="248" t="s">
        <v>120</v>
      </c>
      <c r="D93" s="248" t="s">
        <v>121</v>
      </c>
      <c r="E93" s="248" t="s">
        <v>122</v>
      </c>
      <c r="F93" s="247" t="s">
        <v>123</v>
      </c>
      <c r="G93" s="248" t="s">
        <v>124</v>
      </c>
      <c r="I93" s="247" t="s">
        <v>119</v>
      </c>
      <c r="J93" s="248" t="s">
        <v>120</v>
      </c>
      <c r="K93" s="248" t="s">
        <v>121</v>
      </c>
      <c r="L93" s="248" t="s">
        <v>122</v>
      </c>
      <c r="M93" s="247" t="s">
        <v>123</v>
      </c>
      <c r="N93" s="248" t="s">
        <v>124</v>
      </c>
      <c r="P93" s="247" t="s">
        <v>119</v>
      </c>
      <c r="Q93" s="248" t="s">
        <v>120</v>
      </c>
      <c r="R93" s="248" t="s">
        <v>121</v>
      </c>
      <c r="S93" s="248" t="s">
        <v>122</v>
      </c>
      <c r="T93" s="247" t="s">
        <v>123</v>
      </c>
      <c r="U93" s="248" t="s">
        <v>124</v>
      </c>
      <c r="W93" s="196" t="s">
        <v>119</v>
      </c>
      <c r="X93" s="196" t="s">
        <v>120</v>
      </c>
      <c r="Y93" s="196" t="s">
        <v>121</v>
      </c>
      <c r="Z93" s="196" t="s">
        <v>122</v>
      </c>
      <c r="AA93" s="196" t="s">
        <v>123</v>
      </c>
      <c r="AB93" s="196" t="s">
        <v>124</v>
      </c>
      <c r="AC93" s="200"/>
    </row>
    <row r="94" spans="2:29" s="200" customFormat="1" ht="7.5" customHeight="1">
      <c r="B94" s="197"/>
      <c r="C94" s="198"/>
      <c r="D94" s="198"/>
      <c r="E94" s="198"/>
      <c r="F94" s="197"/>
      <c r="G94" s="198"/>
      <c r="I94" s="197"/>
      <c r="J94" s="198"/>
      <c r="K94" s="198"/>
      <c r="L94" s="198"/>
      <c r="M94" s="197"/>
      <c r="N94" s="198"/>
      <c r="P94" s="197"/>
      <c r="Q94" s="198"/>
      <c r="R94" s="198"/>
      <c r="S94" s="198"/>
      <c r="T94" s="197"/>
      <c r="U94" s="198"/>
      <c r="W94" s="197"/>
      <c r="X94" s="198"/>
      <c r="Y94" s="198"/>
      <c r="Z94" s="198"/>
      <c r="AA94" s="198"/>
      <c r="AB94" s="198"/>
    </row>
    <row r="95" spans="2:29" ht="18.75" customHeight="1">
      <c r="B95" s="249" t="s">
        <v>125</v>
      </c>
      <c r="C95" s="250">
        <f>COUNTIFS('1. All Data'!$AC$3:$AC$55,"Regulatory &amp; Community Support",'1. All Data'!$I$3:$I$55,"Fully Achieved")</f>
        <v>0</v>
      </c>
      <c r="D95" s="251">
        <f>C95/C109</f>
        <v>0</v>
      </c>
      <c r="E95" s="369">
        <f>D95+D96</f>
        <v>0.75</v>
      </c>
      <c r="F95" s="252">
        <f>C95/C110</f>
        <v>0</v>
      </c>
      <c r="G95" s="385">
        <f>F95+F96</f>
        <v>0.8571428571428571</v>
      </c>
      <c r="I95" s="249" t="s">
        <v>125</v>
      </c>
      <c r="J95" s="250">
        <f>COUNTIFS('1. All Data'!$AC$3:$AC$55,"Regulatory &amp; Community Support",'1. All Data'!$N$3:$N$55,"Fully Achieved")</f>
        <v>1</v>
      </c>
      <c r="K95" s="251">
        <f>J95/J109</f>
        <v>0.125</v>
      </c>
      <c r="L95" s="369">
        <f>K95+K96</f>
        <v>0.625</v>
      </c>
      <c r="M95" s="252">
        <f>J95/J110</f>
        <v>0.16666666666666666</v>
      </c>
      <c r="N95" s="385">
        <f>M95+M96</f>
        <v>0.83333333333333326</v>
      </c>
      <c r="P95" s="249" t="s">
        <v>125</v>
      </c>
      <c r="Q95" s="250">
        <f>COUNTIFS('1. All Data'!$AC$3:$AC$55,"Regulatory &amp; Community Support",'1. All Data'!$S$3:$S$55,"Fully Achieved")</f>
        <v>0</v>
      </c>
      <c r="R95" s="251" t="e">
        <f>Q95/Q109</f>
        <v>#DIV/0!</v>
      </c>
      <c r="S95" s="369" t="e">
        <f>R95+R96</f>
        <v>#DIV/0!</v>
      </c>
      <c r="T95" s="252" t="e">
        <f>Q95/Q110</f>
        <v>#DIV/0!</v>
      </c>
      <c r="U95" s="385" t="e">
        <f>T95+T96</f>
        <v>#DIV/0!</v>
      </c>
      <c r="W95" s="201" t="s">
        <v>125</v>
      </c>
      <c r="X95" s="250">
        <f>COUNTIFS('1. All Data'!$AC$3:$AC$55,"Regulatory &amp; Community Support",'1. All Data'!$W$3:$W$55,"Fully Achieved")</f>
        <v>0</v>
      </c>
      <c r="Y95" s="251" t="e">
        <f>X95/X109</f>
        <v>#DIV/0!</v>
      </c>
      <c r="Z95" s="369" t="e">
        <f>Y95+Y96</f>
        <v>#DIV/0!</v>
      </c>
      <c r="AA95" s="251" t="e">
        <f>X95/X110</f>
        <v>#DIV/0!</v>
      </c>
      <c r="AB95" s="345" t="e">
        <f>AA95+AA96</f>
        <v>#DIV/0!</v>
      </c>
      <c r="AC95" s="200"/>
    </row>
    <row r="96" spans="2:29" ht="18.75" customHeight="1">
      <c r="B96" s="249" t="s">
        <v>102</v>
      </c>
      <c r="C96" s="250">
        <f>COUNTIFS('1. All Data'!$AC$3:$AC$55,"Regulatory &amp; Community Support",'1. All Data'!$I$3:$I$55,"On Track to be Achieved")</f>
        <v>6</v>
      </c>
      <c r="D96" s="251">
        <f>C96/C109</f>
        <v>0.75</v>
      </c>
      <c r="E96" s="369"/>
      <c r="F96" s="252">
        <f>C96/C110</f>
        <v>0.8571428571428571</v>
      </c>
      <c r="G96" s="385"/>
      <c r="I96" s="249" t="s">
        <v>102</v>
      </c>
      <c r="J96" s="250">
        <f>COUNTIFS('1. All Data'!$AC$3:$AC$55,"Regulatory &amp; Community Support",'1. All Data'!$N$3:$N$55,"On Track to be Achieved")</f>
        <v>4</v>
      </c>
      <c r="K96" s="251">
        <f>J96/J109</f>
        <v>0.5</v>
      </c>
      <c r="L96" s="369"/>
      <c r="M96" s="252">
        <f>J96/J110</f>
        <v>0.66666666666666663</v>
      </c>
      <c r="N96" s="385"/>
      <c r="P96" s="249" t="s">
        <v>102</v>
      </c>
      <c r="Q96" s="250">
        <f>COUNTIFS('1. All Data'!$AC$3:$AC$55,"Regulatory &amp; Community Support",'1. All Data'!$S$3:$S$55,"On Track to be Achieved")</f>
        <v>0</v>
      </c>
      <c r="R96" s="251" t="e">
        <f>Q96/Q109</f>
        <v>#DIV/0!</v>
      </c>
      <c r="S96" s="369"/>
      <c r="T96" s="252" t="e">
        <f>Q96/Q110</f>
        <v>#DIV/0!</v>
      </c>
      <c r="U96" s="385"/>
      <c r="W96" s="201" t="s">
        <v>94</v>
      </c>
      <c r="X96" s="250">
        <f>COUNTIFS('1. All Data'!$AC$3:$AC$55,"Regulatory &amp; Community Support",'1. All Data'!$W$3:$W$55,"Numerical Outturn Within 5% Tolerance")</f>
        <v>0</v>
      </c>
      <c r="Y96" s="251" t="e">
        <f>X96/X109</f>
        <v>#DIV/0!</v>
      </c>
      <c r="Z96" s="369"/>
      <c r="AA96" s="251" t="e">
        <f>X96/X110</f>
        <v>#DIV/0!</v>
      </c>
      <c r="AB96" s="345"/>
      <c r="AC96" s="200"/>
    </row>
    <row r="97" spans="2:29" s="200" customFormat="1" ht="6.75" customHeight="1">
      <c r="B97" s="197"/>
      <c r="C97" s="215"/>
      <c r="D97" s="212"/>
      <c r="E97" s="212"/>
      <c r="F97" s="253"/>
      <c r="G97" s="213"/>
      <c r="I97" s="197"/>
      <c r="J97" s="215"/>
      <c r="K97" s="212"/>
      <c r="L97" s="212"/>
      <c r="M97" s="253"/>
      <c r="N97" s="213"/>
      <c r="P97" s="197"/>
      <c r="Q97" s="215"/>
      <c r="R97" s="212"/>
      <c r="S97" s="212"/>
      <c r="T97" s="253"/>
      <c r="U97" s="213"/>
      <c r="W97" s="204"/>
      <c r="X97" s="205"/>
      <c r="Y97" s="206"/>
      <c r="Z97" s="206"/>
      <c r="AA97" s="206"/>
      <c r="AB97" s="207"/>
    </row>
    <row r="98" spans="2:29" ht="16.5" customHeight="1">
      <c r="B98" s="370" t="s">
        <v>103</v>
      </c>
      <c r="C98" s="373">
        <f>COUNTIFS('1. All Data'!$AC$3:$AC$55,"Regulatory &amp; Community Support",'1. All Data'!$I$3:$I$55,"In Danger of Falling Behind Target")</f>
        <v>1</v>
      </c>
      <c r="D98" s="376">
        <f>C98/C109</f>
        <v>0.125</v>
      </c>
      <c r="E98" s="376">
        <f>D98</f>
        <v>0.125</v>
      </c>
      <c r="F98" s="379">
        <f>C98/C110</f>
        <v>0.14285714285714285</v>
      </c>
      <c r="G98" s="382">
        <f>F98</f>
        <v>0.14285714285714285</v>
      </c>
      <c r="I98" s="370" t="s">
        <v>103</v>
      </c>
      <c r="J98" s="373">
        <f>COUNTIFS('1. All Data'!$AC$3:$AC$55,"Regulatory &amp; Community Support",'1. All Data'!$N$3:$N$55,"In Danger of Falling Behind Target")</f>
        <v>1</v>
      </c>
      <c r="K98" s="376">
        <f>J98/J109</f>
        <v>0.125</v>
      </c>
      <c r="L98" s="376">
        <f>K98</f>
        <v>0.125</v>
      </c>
      <c r="M98" s="379">
        <f>J98/J110</f>
        <v>0.16666666666666666</v>
      </c>
      <c r="N98" s="382">
        <f>M98</f>
        <v>0.16666666666666666</v>
      </c>
      <c r="P98" s="370" t="s">
        <v>103</v>
      </c>
      <c r="Q98" s="373">
        <f>COUNTIFS('1. All Data'!$AC$3:$AC$55,"Regulatory &amp; Community Support",'1. All Data'!$S$3:$S$55,"In Danger of Falling Behind Target")</f>
        <v>0</v>
      </c>
      <c r="R98" s="376" t="e">
        <f>Q98/Q109</f>
        <v>#DIV/0!</v>
      </c>
      <c r="S98" s="376" t="e">
        <f>R98</f>
        <v>#DIV/0!</v>
      </c>
      <c r="T98" s="379" t="e">
        <f>Q98/Q110</f>
        <v>#DIV/0!</v>
      </c>
      <c r="U98" s="382" t="e">
        <f>T98</f>
        <v>#DIV/0!</v>
      </c>
      <c r="W98" s="210" t="s">
        <v>95</v>
      </c>
      <c r="X98" s="211">
        <f>COUNTIFS('1. All Data'!$AC$3:$AC$55,"Regulatory &amp; Community Support",'1. All Data'!$W$3:$W$55,"Numerical Outturn Within 10% Tolerance")</f>
        <v>0</v>
      </c>
      <c r="Y98" s="203" t="e">
        <f>X98/X109</f>
        <v>#DIV/0!</v>
      </c>
      <c r="Z98" s="344" t="e">
        <f>SUM(Y98:Y100)</f>
        <v>#DIV/0!</v>
      </c>
      <c r="AA98" s="203" t="e">
        <f>X98/X110</f>
        <v>#DIV/0!</v>
      </c>
      <c r="AB98" s="358" t="e">
        <f>SUM(AA98:AA100)</f>
        <v>#DIV/0!</v>
      </c>
      <c r="AC98" s="200"/>
    </row>
    <row r="99" spans="2:29" ht="16.5" customHeight="1">
      <c r="B99" s="371"/>
      <c r="C99" s="374"/>
      <c r="D99" s="377"/>
      <c r="E99" s="377"/>
      <c r="F99" s="380"/>
      <c r="G99" s="383"/>
      <c r="I99" s="371"/>
      <c r="J99" s="374"/>
      <c r="K99" s="377"/>
      <c r="L99" s="377"/>
      <c r="M99" s="380"/>
      <c r="N99" s="383"/>
      <c r="P99" s="371"/>
      <c r="Q99" s="374"/>
      <c r="R99" s="377"/>
      <c r="S99" s="377"/>
      <c r="T99" s="380"/>
      <c r="U99" s="383"/>
      <c r="W99" s="210" t="s">
        <v>96</v>
      </c>
      <c r="X99" s="211">
        <f>COUNTIFS('1. All Data'!$AC$3:$AC$55,"Regulatory &amp; Community Support",'1. All Data'!$W$3:$W$55,"Target Partially Met")</f>
        <v>0</v>
      </c>
      <c r="Y99" s="203" t="e">
        <f>X99/X109</f>
        <v>#DIV/0!</v>
      </c>
      <c r="Z99" s="344"/>
      <c r="AA99" s="203" t="e">
        <f>X99/X110</f>
        <v>#DIV/0!</v>
      </c>
      <c r="AB99" s="358"/>
      <c r="AC99" s="200"/>
    </row>
    <row r="100" spans="2:29" ht="16.5" customHeight="1">
      <c r="B100" s="372"/>
      <c r="C100" s="375"/>
      <c r="D100" s="378"/>
      <c r="E100" s="378"/>
      <c r="F100" s="381"/>
      <c r="G100" s="384"/>
      <c r="I100" s="372"/>
      <c r="J100" s="375"/>
      <c r="K100" s="378"/>
      <c r="L100" s="378"/>
      <c r="M100" s="381"/>
      <c r="N100" s="384"/>
      <c r="P100" s="372"/>
      <c r="Q100" s="375"/>
      <c r="R100" s="378"/>
      <c r="S100" s="378"/>
      <c r="T100" s="381"/>
      <c r="U100" s="384"/>
      <c r="W100" s="210" t="s">
        <v>99</v>
      </c>
      <c r="X100" s="211">
        <f>COUNTIFS('1. All Data'!$AC$3:$AC$55,"Regulatory &amp; Community Support",'1. All Data'!$W$3:$W$55,"Completion Date Within Reasonable Tolerance")</f>
        <v>0</v>
      </c>
      <c r="Y100" s="203" t="e">
        <f>X100/X109</f>
        <v>#DIV/0!</v>
      </c>
      <c r="Z100" s="344"/>
      <c r="AA100" s="203" t="e">
        <f>X100/X110</f>
        <v>#DIV/0!</v>
      </c>
      <c r="AB100" s="358"/>
      <c r="AC100" s="200"/>
    </row>
    <row r="101" spans="2:29" s="200" customFormat="1" ht="6" customHeight="1">
      <c r="B101" s="197"/>
      <c r="C101" s="198"/>
      <c r="D101" s="212"/>
      <c r="E101" s="212"/>
      <c r="F101" s="253"/>
      <c r="G101" s="213"/>
      <c r="I101" s="197"/>
      <c r="J101" s="198"/>
      <c r="K101" s="212"/>
      <c r="L101" s="212"/>
      <c r="M101" s="253"/>
      <c r="N101" s="213"/>
      <c r="P101" s="197"/>
      <c r="Q101" s="198"/>
      <c r="R101" s="212"/>
      <c r="S101" s="212"/>
      <c r="T101" s="253"/>
      <c r="U101" s="213"/>
      <c r="W101" s="197"/>
      <c r="X101" s="198"/>
      <c r="Y101" s="212"/>
      <c r="Z101" s="212"/>
      <c r="AA101" s="212"/>
      <c r="AB101" s="213"/>
    </row>
    <row r="102" spans="2:29" ht="22.5" customHeight="1">
      <c r="B102" s="254" t="s">
        <v>104</v>
      </c>
      <c r="C102" s="250">
        <f>COUNTIFS('1. All Data'!$AC$3:$AC$55,"Regulatory &amp; Community Support",'1. All Data'!$I$3:$I$55,"Completed Behind Schedule")</f>
        <v>0</v>
      </c>
      <c r="D102" s="251">
        <f>C102/C109</f>
        <v>0</v>
      </c>
      <c r="E102" s="369">
        <f>D102+D103</f>
        <v>0</v>
      </c>
      <c r="F102" s="252">
        <f>C102/C110</f>
        <v>0</v>
      </c>
      <c r="G102" s="387">
        <f>F102+F103</f>
        <v>0</v>
      </c>
      <c r="I102" s="254" t="s">
        <v>104</v>
      </c>
      <c r="J102" s="250">
        <f>COUNTIFS('1. All Data'!$AC$3:$AC$55,"Regulatory &amp; Community Support",'1. All Data'!$N$3:$N$55,"Completed Behind Schedule")</f>
        <v>0</v>
      </c>
      <c r="K102" s="251">
        <f>J102/J109</f>
        <v>0</v>
      </c>
      <c r="L102" s="369">
        <f>K102+K103</f>
        <v>0</v>
      </c>
      <c r="M102" s="252">
        <f>J102/J110</f>
        <v>0</v>
      </c>
      <c r="N102" s="387">
        <f>M102+M103</f>
        <v>0</v>
      </c>
      <c r="P102" s="254" t="s">
        <v>104</v>
      </c>
      <c r="Q102" s="250">
        <f>COUNTIFS('1. All Data'!$AC$3:$AC$55,"Regulatory &amp; Community Support",'1. All Data'!$S$3:$S$55,"Completed Behind Schedule")</f>
        <v>0</v>
      </c>
      <c r="R102" s="251" t="e">
        <f>Q102/Q109</f>
        <v>#DIV/0!</v>
      </c>
      <c r="S102" s="369" t="e">
        <f>R102+R103</f>
        <v>#DIV/0!</v>
      </c>
      <c r="T102" s="252" t="e">
        <f>Q102/Q110</f>
        <v>#DIV/0!</v>
      </c>
      <c r="U102" s="387" t="e">
        <f>T102+T103</f>
        <v>#DIV/0!</v>
      </c>
      <c r="W102" s="214" t="s">
        <v>98</v>
      </c>
      <c r="X102" s="250">
        <f>COUNTIFS('1. All Data'!$AC$3:$AC$55,"Regulatory &amp; Community Support",'1. All Data'!$W$3:$W$55,"Completed Significantly After Target Deadline")</f>
        <v>0</v>
      </c>
      <c r="Y102" s="251" t="e">
        <f>X102/X109</f>
        <v>#DIV/0!</v>
      </c>
      <c r="Z102" s="369" t="e">
        <f>Y102+Y103</f>
        <v>#DIV/0!</v>
      </c>
      <c r="AA102" s="203" t="e">
        <f>X102/X110</f>
        <v>#DIV/0!</v>
      </c>
      <c r="AB102" s="359" t="e">
        <f>AA102+AA103</f>
        <v>#DIV/0!</v>
      </c>
      <c r="AC102" s="200"/>
    </row>
    <row r="103" spans="2:29" ht="22.5" customHeight="1">
      <c r="B103" s="254" t="s">
        <v>97</v>
      </c>
      <c r="C103" s="250">
        <f>COUNTIFS('1. All Data'!$AC$3:$AC$55,"Regulatory &amp; Community Support",'1. All Data'!$I$3:$I$55,"Off Target")</f>
        <v>0</v>
      </c>
      <c r="D103" s="251">
        <f>C103/C109</f>
        <v>0</v>
      </c>
      <c r="E103" s="369"/>
      <c r="F103" s="252">
        <f>C103/C110</f>
        <v>0</v>
      </c>
      <c r="G103" s="387"/>
      <c r="I103" s="254" t="s">
        <v>97</v>
      </c>
      <c r="J103" s="250">
        <f>COUNTIFS('1. All Data'!$AC$3:$AC$55,"Regulatory &amp; Community Support",'1. All Data'!$N$3:$N$55,"Off Target")</f>
        <v>0</v>
      </c>
      <c r="K103" s="251">
        <f>J103/J109</f>
        <v>0</v>
      </c>
      <c r="L103" s="369"/>
      <c r="M103" s="252">
        <f>J103/J110</f>
        <v>0</v>
      </c>
      <c r="N103" s="387"/>
      <c r="P103" s="254" t="s">
        <v>97</v>
      </c>
      <c r="Q103" s="250">
        <f>COUNTIFS('1. All Data'!$AC$3:$AC$55,"Regulatory &amp; Community Support",'1. All Data'!$S$3:$S$55,"Off Target")</f>
        <v>0</v>
      </c>
      <c r="R103" s="251" t="e">
        <f>Q103/Q109</f>
        <v>#DIV/0!</v>
      </c>
      <c r="S103" s="369"/>
      <c r="T103" s="252" t="e">
        <f>Q103/Q110</f>
        <v>#DIV/0!</v>
      </c>
      <c r="U103" s="387"/>
      <c r="W103" s="214" t="s">
        <v>97</v>
      </c>
      <c r="X103" s="250">
        <f>COUNTIFS('1. All Data'!$AC$3:$AC$55,"Regulatory &amp; Community Support",'1. All Data'!$S$3:$S$55,"Off Target")</f>
        <v>0</v>
      </c>
      <c r="Y103" s="251" t="e">
        <f>X103/X109</f>
        <v>#DIV/0!</v>
      </c>
      <c r="Z103" s="369"/>
      <c r="AA103" s="203" t="e">
        <f>X103/X110</f>
        <v>#DIV/0!</v>
      </c>
      <c r="AB103" s="359"/>
      <c r="AC103" s="200"/>
    </row>
    <row r="104" spans="2:29" s="200" customFormat="1" ht="6.75" customHeight="1">
      <c r="B104" s="197"/>
      <c r="C104" s="215"/>
      <c r="D104" s="212"/>
      <c r="E104" s="212"/>
      <c r="F104" s="253"/>
      <c r="G104" s="216"/>
      <c r="I104" s="197"/>
      <c r="J104" s="215"/>
      <c r="K104" s="212"/>
      <c r="L104" s="212"/>
      <c r="M104" s="253"/>
      <c r="N104" s="216"/>
      <c r="P104" s="197"/>
      <c r="Q104" s="215"/>
      <c r="R104" s="212"/>
      <c r="S104" s="212"/>
      <c r="T104" s="253"/>
      <c r="U104" s="216"/>
      <c r="W104" s="197"/>
      <c r="X104" s="215"/>
      <c r="Y104" s="212"/>
      <c r="Z104" s="212"/>
      <c r="AA104" s="212"/>
      <c r="AB104" s="216"/>
    </row>
    <row r="105" spans="2:29" ht="15.75" customHeight="1">
      <c r="B105" s="256" t="s">
        <v>126</v>
      </c>
      <c r="C105" s="250">
        <f>COUNTIFS('1. All Data'!$AC$3:$AC$55,"Regulatory &amp; Community Support",'1. All Data'!$I$3:$I$55,"Not yet due")</f>
        <v>0</v>
      </c>
      <c r="D105" s="257">
        <f>C105/C109</f>
        <v>0</v>
      </c>
      <c r="E105" s="257">
        <f>D105</f>
        <v>0</v>
      </c>
      <c r="F105" s="258"/>
      <c r="G105" s="65"/>
      <c r="I105" s="256" t="s">
        <v>126</v>
      </c>
      <c r="J105" s="250">
        <f>COUNTIFS('1. All Data'!$AC$3:$AC$55,"Regulatory &amp; Community Support",'1. All Data'!$N$3:$N$55,"Not yet due")</f>
        <v>1</v>
      </c>
      <c r="K105" s="257">
        <f>J105/J109</f>
        <v>0.125</v>
      </c>
      <c r="L105" s="257">
        <f>K105</f>
        <v>0.125</v>
      </c>
      <c r="M105" s="258"/>
      <c r="N105" s="65"/>
      <c r="P105" s="256" t="s">
        <v>126</v>
      </c>
      <c r="Q105" s="250">
        <f>COUNTIFS('1. All Data'!$AC$3:$AC$55,"Regulatory &amp; Community Support",'1. All Data'!$S$3:$S$55,"Not yet due")</f>
        <v>0</v>
      </c>
      <c r="R105" s="257" t="e">
        <f>Q105/Q109</f>
        <v>#DIV/0!</v>
      </c>
      <c r="S105" s="257" t="e">
        <f>R105</f>
        <v>#DIV/0!</v>
      </c>
      <c r="T105" s="258"/>
      <c r="U105" s="65"/>
      <c r="W105" s="217" t="s">
        <v>126</v>
      </c>
      <c r="X105" s="250">
        <f>COUNTIFS('1. All Data'!$AC$3:$AC$55,"Regulatory &amp; Community Support",'1. All Data'!$W$3:$W$55,"Not yet due")</f>
        <v>0</v>
      </c>
      <c r="Y105" s="257" t="e">
        <f>X105/X109</f>
        <v>#DIV/0!</v>
      </c>
      <c r="Z105" s="257" t="e">
        <f>Y105</f>
        <v>#DIV/0!</v>
      </c>
      <c r="AA105" s="219"/>
      <c r="AB105" s="65"/>
      <c r="AC105" s="200"/>
    </row>
    <row r="106" spans="2:29" ht="15.75" customHeight="1">
      <c r="B106" s="256" t="s">
        <v>92</v>
      </c>
      <c r="C106" s="250">
        <f>COUNTIFS('1. All Data'!$AC$3:$AC$55,"Regulatory &amp; Community Support",'1. All Data'!$I$3:$I$55,"Update not provided")</f>
        <v>0</v>
      </c>
      <c r="D106" s="257">
        <f>C106/C109</f>
        <v>0</v>
      </c>
      <c r="E106" s="257">
        <f>D106</f>
        <v>0</v>
      </c>
      <c r="F106" s="258"/>
      <c r="G106" s="8"/>
      <c r="I106" s="256" t="s">
        <v>92</v>
      </c>
      <c r="J106" s="250">
        <f>COUNTIFS('1. All Data'!$AC$3:$AC$55,"Regulatory &amp; Community Support",'1. All Data'!$N$3:$N$55,"Update not provided")</f>
        <v>0</v>
      </c>
      <c r="K106" s="257">
        <f>J106/J109</f>
        <v>0</v>
      </c>
      <c r="L106" s="257">
        <f>K106</f>
        <v>0</v>
      </c>
      <c r="M106" s="258"/>
      <c r="N106" s="8"/>
      <c r="P106" s="256" t="s">
        <v>92</v>
      </c>
      <c r="Q106" s="250">
        <f>COUNTIFS('1. All Data'!$AC$3:$AC$55,"Regulatory &amp; Community Support",'1. All Data'!$S$3:$S$55,"Update not provided")</f>
        <v>0</v>
      </c>
      <c r="R106" s="257" t="e">
        <f>Q106/Q109</f>
        <v>#DIV/0!</v>
      </c>
      <c r="S106" s="257" t="e">
        <f>R106</f>
        <v>#DIV/0!</v>
      </c>
      <c r="T106" s="258"/>
      <c r="U106" s="8"/>
      <c r="W106" s="217" t="s">
        <v>92</v>
      </c>
      <c r="X106" s="250">
        <f>COUNTIFS('1. All Data'!$AC$3:$AC$55,"Regulatory &amp; Community Support",'1. All Data'!$W$3:$W$55,"Update not provided")</f>
        <v>0</v>
      </c>
      <c r="Y106" s="257" t="e">
        <f>X106/X109</f>
        <v>#DIV/0!</v>
      </c>
      <c r="Z106" s="257" t="e">
        <f>Y106</f>
        <v>#DIV/0!</v>
      </c>
      <c r="AA106" s="219"/>
      <c r="AB106" s="8"/>
      <c r="AC106" s="200"/>
    </row>
    <row r="107" spans="2:29" ht="15.75" customHeight="1">
      <c r="B107" s="259" t="s">
        <v>100</v>
      </c>
      <c r="C107" s="250">
        <f>COUNTIFS('1. All Data'!$AC$3:$AC$55,"Regulatory &amp; Community Support",'1. All Data'!$I$3:$I$55,"Deferred")</f>
        <v>1</v>
      </c>
      <c r="D107" s="260">
        <f>C107/C109</f>
        <v>0.125</v>
      </c>
      <c r="E107" s="260">
        <f>D107</f>
        <v>0.125</v>
      </c>
      <c r="F107" s="261"/>
      <c r="G107" s="65"/>
      <c r="I107" s="259" t="s">
        <v>100</v>
      </c>
      <c r="J107" s="250">
        <f>COUNTIFS('1. All Data'!$AC$3:$AC$55,"Regulatory &amp; Community Support",'1. All Data'!$N$3:$N$55,"Deferred")</f>
        <v>1</v>
      </c>
      <c r="K107" s="260">
        <f>J107/J109</f>
        <v>0.125</v>
      </c>
      <c r="L107" s="260">
        <f>K107</f>
        <v>0.125</v>
      </c>
      <c r="M107" s="261"/>
      <c r="N107" s="65"/>
      <c r="P107" s="259" t="s">
        <v>100</v>
      </c>
      <c r="Q107" s="250">
        <f>COUNTIFS('1. All Data'!$AC$3:$AC$55,"Regulatory &amp; Community Support",'1. All Data'!$S$3:$S$55,"Deferred")</f>
        <v>0</v>
      </c>
      <c r="R107" s="260" t="e">
        <f>Q107/Q109</f>
        <v>#DIV/0!</v>
      </c>
      <c r="S107" s="260" t="e">
        <f>R107</f>
        <v>#DIV/0!</v>
      </c>
      <c r="T107" s="261"/>
      <c r="U107" s="65"/>
      <c r="W107" s="220" t="s">
        <v>100</v>
      </c>
      <c r="X107" s="250">
        <f>COUNTIFS('1. All Data'!$AC$3:$AC$55,"Regulatory &amp; Community Support",'1. All Data'!$W$3:$W$55,"Deferred")</f>
        <v>0</v>
      </c>
      <c r="Y107" s="260" t="e">
        <f>X107/X109</f>
        <v>#DIV/0!</v>
      </c>
      <c r="Z107" s="260" t="e">
        <f>Y107</f>
        <v>#DIV/0!</v>
      </c>
      <c r="AA107" s="222"/>
      <c r="AB107" s="65"/>
      <c r="AC107" s="200"/>
    </row>
    <row r="108" spans="2:29" ht="15.75" customHeight="1">
      <c r="B108" s="259" t="s">
        <v>101</v>
      </c>
      <c r="C108" s="250">
        <f>COUNTIFS('1. All Data'!$AC$3:$AC$55,"Regulatory &amp; Community Support",'1. All Data'!$I$3:$I$55,"Deleted")</f>
        <v>0</v>
      </c>
      <c r="D108" s="260">
        <f>C108/C109</f>
        <v>0</v>
      </c>
      <c r="E108" s="260">
        <f>D108</f>
        <v>0</v>
      </c>
      <c r="F108" s="261"/>
      <c r="G108" s="36" t="s">
        <v>127</v>
      </c>
      <c r="I108" s="259" t="s">
        <v>101</v>
      </c>
      <c r="J108" s="250">
        <f>COUNTIFS('1. All Data'!$AC$3:$AC$55,"Regulatory &amp; Community Support",'1. All Data'!$N$3:$N$55,"Deleted")</f>
        <v>0</v>
      </c>
      <c r="K108" s="260">
        <f>J108/J109</f>
        <v>0</v>
      </c>
      <c r="L108" s="260">
        <f>K108</f>
        <v>0</v>
      </c>
      <c r="M108" s="261"/>
      <c r="N108" s="36" t="s">
        <v>127</v>
      </c>
      <c r="P108" s="259" t="s">
        <v>101</v>
      </c>
      <c r="Q108" s="250">
        <f>COUNTIFS('1. All Data'!$AC$3:$AC$55,"Regulatory &amp; Community Support",'1. All Data'!$S$3:$S$55,"Deleted")</f>
        <v>0</v>
      </c>
      <c r="R108" s="260" t="e">
        <f>Q108/Q109</f>
        <v>#DIV/0!</v>
      </c>
      <c r="S108" s="260" t="e">
        <f>R108</f>
        <v>#DIV/0!</v>
      </c>
      <c r="T108" s="261"/>
      <c r="U108" s="36" t="s">
        <v>127</v>
      </c>
      <c r="W108" s="220" t="s">
        <v>101</v>
      </c>
      <c r="X108" s="250">
        <f>COUNTIFS('1. All Data'!$AC$3:$AC$55,"Regulatory &amp; Community Support",'1. All Data'!$W$3:$W$55,"Deleted")</f>
        <v>0</v>
      </c>
      <c r="Y108" s="260" t="e">
        <f>X108/X109</f>
        <v>#DIV/0!</v>
      </c>
      <c r="Z108" s="260" t="e">
        <f>Y108</f>
        <v>#DIV/0!</v>
      </c>
      <c r="AA108" s="222"/>
      <c r="AB108" s="9" t="s">
        <v>127</v>
      </c>
      <c r="AC108" s="200"/>
    </row>
    <row r="109" spans="2:29" ht="15.75" customHeight="1">
      <c r="B109" s="262" t="s">
        <v>128</v>
      </c>
      <c r="C109" s="263">
        <f>SUM(C95:C108)</f>
        <v>8</v>
      </c>
      <c r="D109" s="222"/>
      <c r="E109" s="222"/>
      <c r="F109" s="264"/>
      <c r="G109" s="65"/>
      <c r="I109" s="262" t="s">
        <v>128</v>
      </c>
      <c r="J109" s="263">
        <f>SUM(J95:J108)</f>
        <v>8</v>
      </c>
      <c r="K109" s="222"/>
      <c r="L109" s="222"/>
      <c r="M109" s="264"/>
      <c r="N109" s="65"/>
      <c r="P109" s="262" t="s">
        <v>128</v>
      </c>
      <c r="Q109" s="263">
        <f>SUM(Q95:Q108)</f>
        <v>0</v>
      </c>
      <c r="R109" s="222"/>
      <c r="S109" s="222"/>
      <c r="T109" s="264"/>
      <c r="U109" s="65"/>
      <c r="W109" s="223" t="s">
        <v>128</v>
      </c>
      <c r="X109" s="263">
        <f>SUM(X95:X108)</f>
        <v>0</v>
      </c>
      <c r="Y109" s="222"/>
      <c r="Z109" s="222"/>
      <c r="AA109" s="65"/>
      <c r="AB109" s="65"/>
      <c r="AC109" s="200"/>
    </row>
    <row r="110" spans="2:29" ht="15.75" customHeight="1">
      <c r="B110" s="262" t="s">
        <v>129</v>
      </c>
      <c r="C110" s="263">
        <f>C109-C108-C107-C106-C105</f>
        <v>7</v>
      </c>
      <c r="D110" s="65"/>
      <c r="E110" s="65"/>
      <c r="F110" s="264"/>
      <c r="G110" s="65"/>
      <c r="I110" s="262" t="s">
        <v>129</v>
      </c>
      <c r="J110" s="263">
        <f>J109-J108-J107-J106-J105</f>
        <v>6</v>
      </c>
      <c r="K110" s="65"/>
      <c r="L110" s="65"/>
      <c r="M110" s="264"/>
      <c r="N110" s="65"/>
      <c r="P110" s="262" t="s">
        <v>129</v>
      </c>
      <c r="Q110" s="263">
        <f>Q109-Q108-Q107-Q106-Q105</f>
        <v>0</v>
      </c>
      <c r="R110" s="65"/>
      <c r="S110" s="65"/>
      <c r="T110" s="264"/>
      <c r="U110" s="65"/>
      <c r="W110" s="223" t="s">
        <v>129</v>
      </c>
      <c r="X110" s="263">
        <f>X109-X108-X107-X106-X105</f>
        <v>0</v>
      </c>
      <c r="Y110" s="65"/>
      <c r="Z110" s="65"/>
      <c r="AA110" s="65"/>
      <c r="AB110" s="65"/>
      <c r="AC110" s="200"/>
    </row>
    <row r="111" spans="2:29" ht="15.75" customHeight="1">
      <c r="W111" s="225"/>
      <c r="AA111" s="8"/>
      <c r="AC111" s="200"/>
    </row>
    <row r="112" spans="2:29" ht="15.75" customHeight="1">
      <c r="W112" s="199"/>
      <c r="X112" s="199"/>
      <c r="Y112" s="199"/>
      <c r="Z112" s="199"/>
      <c r="AA112" s="199"/>
      <c r="AB112" s="227"/>
      <c r="AC112" s="200"/>
    </row>
    <row r="113" spans="23:29" ht="15.75" customHeight="1">
      <c r="W113" s="199"/>
      <c r="X113" s="199"/>
      <c r="Y113" s="199"/>
      <c r="Z113" s="199"/>
      <c r="AA113" s="199"/>
      <c r="AB113" s="227"/>
      <c r="AC113" s="200"/>
    </row>
    <row r="114" spans="23:29">
      <c r="W114" s="199"/>
      <c r="X114" s="199"/>
      <c r="Y114" s="199"/>
      <c r="Z114" s="199"/>
      <c r="AA114" s="199"/>
      <c r="AB114" s="227"/>
      <c r="AC114" s="200"/>
    </row>
    <row r="115" spans="23:29">
      <c r="W115" s="199"/>
      <c r="X115" s="199"/>
      <c r="Y115" s="199"/>
      <c r="Z115" s="199"/>
      <c r="AA115" s="199"/>
      <c r="AB115" s="227"/>
      <c r="AC115" s="200"/>
    </row>
    <row r="116" spans="23:29">
      <c r="W116" s="199"/>
      <c r="X116" s="199"/>
      <c r="Y116" s="199"/>
      <c r="Z116" s="199"/>
      <c r="AA116" s="199"/>
      <c r="AB116" s="227"/>
      <c r="AC116" s="200"/>
    </row>
    <row r="117" spans="23:29">
      <c r="W117" s="199"/>
      <c r="X117" s="199"/>
      <c r="Y117" s="199"/>
      <c r="Z117" s="199"/>
      <c r="AA117" s="199"/>
      <c r="AB117" s="227"/>
      <c r="AC117" s="200"/>
    </row>
    <row r="118" spans="23:29">
      <c r="W118" s="199"/>
      <c r="X118" s="199"/>
      <c r="Y118" s="199"/>
      <c r="Z118" s="199"/>
      <c r="AA118" s="199"/>
      <c r="AB118" s="227"/>
      <c r="AC118" s="200"/>
    </row>
    <row r="119" spans="23:29">
      <c r="W119" s="199"/>
      <c r="X119" s="199"/>
      <c r="Y119" s="199"/>
      <c r="Z119" s="199"/>
      <c r="AA119" s="199"/>
      <c r="AB119" s="227"/>
      <c r="AC119" s="200"/>
    </row>
    <row r="120" spans="23:29">
      <c r="W120" s="199"/>
      <c r="X120" s="199"/>
      <c r="Y120" s="199"/>
      <c r="Z120" s="199"/>
      <c r="AA120" s="199"/>
      <c r="AB120" s="227"/>
      <c r="AC120" s="200"/>
    </row>
    <row r="121" spans="23:29">
      <c r="W121" s="199"/>
      <c r="X121" s="199"/>
      <c r="Y121" s="199"/>
      <c r="Z121" s="199"/>
      <c r="AA121" s="199"/>
      <c r="AB121" s="227"/>
      <c r="AC121" s="200"/>
    </row>
    <row r="122" spans="23:29">
      <c r="W122" s="199"/>
      <c r="X122" s="199"/>
      <c r="Y122" s="199"/>
      <c r="Z122" s="199"/>
      <c r="AA122" s="199"/>
      <c r="AB122" s="227"/>
      <c r="AC122" s="200"/>
    </row>
    <row r="123" spans="23:29">
      <c r="W123" s="199"/>
      <c r="X123" s="199"/>
      <c r="Y123" s="199"/>
      <c r="Z123" s="199"/>
      <c r="AA123" s="199"/>
      <c r="AB123" s="227"/>
      <c r="AC123" s="200"/>
    </row>
    <row r="124" spans="23:29">
      <c r="W124" s="199"/>
      <c r="X124" s="199"/>
      <c r="Y124" s="199"/>
      <c r="Z124" s="199"/>
      <c r="AA124" s="199"/>
      <c r="AB124" s="227"/>
      <c r="AC124" s="200"/>
    </row>
    <row r="125" spans="23:29">
      <c r="W125" s="199"/>
      <c r="X125" s="199"/>
      <c r="Y125" s="199"/>
      <c r="Z125" s="199"/>
      <c r="AA125" s="199"/>
      <c r="AB125" s="227"/>
      <c r="AC125" s="200"/>
    </row>
    <row r="126" spans="23:29">
      <c r="W126" s="199"/>
      <c r="X126" s="199"/>
      <c r="Y126" s="199"/>
      <c r="Z126" s="199"/>
      <c r="AA126" s="199"/>
      <c r="AB126" s="227"/>
      <c r="AC126" s="200"/>
    </row>
    <row r="127" spans="23:29">
      <c r="W127" s="199"/>
      <c r="X127" s="199"/>
      <c r="Y127" s="199"/>
      <c r="Z127" s="199"/>
      <c r="AA127" s="199"/>
      <c r="AB127" s="227"/>
      <c r="AC127" s="200"/>
    </row>
    <row r="128" spans="23:29">
      <c r="W128" s="199"/>
      <c r="X128" s="199"/>
      <c r="Y128" s="199"/>
      <c r="Z128" s="199"/>
      <c r="AA128" s="199"/>
      <c r="AB128" s="227"/>
      <c r="AC128" s="200"/>
    </row>
    <row r="129" spans="23:29">
      <c r="W129" s="199"/>
      <c r="X129" s="199"/>
      <c r="Y129" s="199"/>
      <c r="Z129" s="199"/>
      <c r="AA129" s="199"/>
      <c r="AB129" s="227"/>
      <c r="AC129" s="200"/>
    </row>
    <row r="130" spans="23:29">
      <c r="W130" s="199"/>
      <c r="X130" s="199"/>
      <c r="Y130" s="199"/>
      <c r="Z130" s="199"/>
      <c r="AA130" s="199"/>
      <c r="AB130" s="227"/>
      <c r="AC130" s="200"/>
    </row>
    <row r="131" spans="23:29">
      <c r="W131" s="199"/>
      <c r="X131" s="199"/>
      <c r="Y131" s="199"/>
      <c r="Z131" s="199"/>
      <c r="AA131" s="199"/>
      <c r="AB131" s="227"/>
      <c r="AC131" s="200"/>
    </row>
    <row r="132" spans="23:29">
      <c r="W132" s="199"/>
      <c r="X132" s="199"/>
      <c r="Y132" s="199"/>
      <c r="Z132" s="199"/>
      <c r="AA132" s="199"/>
      <c r="AB132" s="227"/>
      <c r="AC132" s="200"/>
    </row>
    <row r="133" spans="23:29">
      <c r="W133" s="199"/>
      <c r="X133" s="199"/>
      <c r="Y133" s="199"/>
      <c r="Z133" s="199"/>
      <c r="AA133" s="199"/>
      <c r="AB133" s="227"/>
      <c r="AC133" s="200"/>
    </row>
    <row r="134" spans="23:29">
      <c r="W134" s="199"/>
      <c r="X134" s="199"/>
      <c r="Y134" s="199"/>
      <c r="Z134" s="199"/>
      <c r="AA134" s="199"/>
      <c r="AB134" s="227"/>
      <c r="AC134" s="200"/>
    </row>
    <row r="135" spans="23:29">
      <c r="W135" s="199"/>
      <c r="X135" s="199"/>
      <c r="Y135" s="199"/>
      <c r="Z135" s="199"/>
      <c r="AA135" s="199"/>
      <c r="AB135" s="227"/>
      <c r="AC135" s="200"/>
    </row>
    <row r="136" spans="23:29">
      <c r="W136" s="199"/>
      <c r="X136" s="199"/>
      <c r="Y136" s="199"/>
      <c r="Z136" s="199"/>
      <c r="AA136" s="199"/>
      <c r="AB136" s="227"/>
      <c r="AC136" s="200"/>
    </row>
    <row r="137" spans="23:29">
      <c r="W137" s="199"/>
      <c r="X137" s="199"/>
      <c r="Y137" s="199"/>
      <c r="Z137" s="199"/>
      <c r="AA137" s="199"/>
      <c r="AB137" s="227"/>
      <c r="AC137" s="200"/>
    </row>
    <row r="138" spans="23:29">
      <c r="W138" s="199"/>
      <c r="X138" s="199"/>
      <c r="Y138" s="199"/>
      <c r="Z138" s="199"/>
      <c r="AA138" s="199"/>
      <c r="AB138" s="227"/>
      <c r="AC138" s="200"/>
    </row>
    <row r="139" spans="23:29">
      <c r="W139" s="199"/>
      <c r="X139" s="199"/>
      <c r="Y139" s="199"/>
      <c r="Z139" s="199"/>
      <c r="AA139" s="199"/>
      <c r="AB139" s="227"/>
      <c r="AC139" s="200"/>
    </row>
    <row r="140" spans="23:29">
      <c r="W140" s="199"/>
      <c r="X140" s="199"/>
      <c r="Y140" s="199"/>
      <c r="Z140" s="199"/>
      <c r="AA140" s="199"/>
      <c r="AB140" s="227"/>
      <c r="AC140" s="200"/>
    </row>
    <row r="141" spans="23:29">
      <c r="W141" s="199"/>
      <c r="X141" s="199"/>
      <c r="Y141" s="199"/>
      <c r="Z141" s="199"/>
      <c r="AA141" s="199"/>
      <c r="AB141" s="227"/>
      <c r="AC141" s="200"/>
    </row>
    <row r="142" spans="23:29">
      <c r="W142" s="199"/>
      <c r="X142" s="199"/>
      <c r="Y142" s="199"/>
      <c r="Z142" s="199"/>
      <c r="AA142" s="199"/>
      <c r="AB142" s="227"/>
      <c r="AC142" s="200"/>
    </row>
    <row r="143" spans="23:29">
      <c r="W143" s="199"/>
      <c r="X143" s="199"/>
      <c r="Y143" s="199"/>
      <c r="Z143" s="199"/>
      <c r="AA143" s="199"/>
      <c r="AB143" s="227"/>
      <c r="AC143" s="200"/>
    </row>
    <row r="144" spans="23:29">
      <c r="W144" s="199"/>
      <c r="X144" s="199"/>
      <c r="Y144" s="199"/>
      <c r="Z144" s="199"/>
      <c r="AA144" s="199"/>
      <c r="AB144" s="227"/>
      <c r="AC144" s="200"/>
    </row>
    <row r="145" spans="23:29">
      <c r="W145" s="199"/>
      <c r="X145" s="199"/>
      <c r="Y145" s="199"/>
      <c r="Z145" s="199"/>
      <c r="AA145" s="199"/>
      <c r="AB145" s="227"/>
      <c r="AC145" s="200"/>
    </row>
    <row r="146" spans="23:29">
      <c r="W146" s="199"/>
      <c r="X146" s="199"/>
      <c r="Y146" s="199"/>
      <c r="Z146" s="199"/>
      <c r="AA146" s="199"/>
      <c r="AB146" s="227"/>
      <c r="AC146" s="200"/>
    </row>
    <row r="147" spans="23:29">
      <c r="W147" s="199"/>
      <c r="X147" s="199"/>
      <c r="Y147" s="199"/>
      <c r="Z147" s="199"/>
      <c r="AA147" s="199"/>
      <c r="AB147" s="227"/>
      <c r="AC147" s="200"/>
    </row>
    <row r="148" spans="23:29">
      <c r="W148" s="199"/>
      <c r="X148" s="199"/>
      <c r="Y148" s="199"/>
      <c r="Z148" s="199"/>
      <c r="AA148" s="199"/>
      <c r="AB148" s="227"/>
      <c r="AC148" s="200"/>
    </row>
    <row r="149" spans="23:29">
      <c r="W149" s="199"/>
      <c r="X149" s="199"/>
      <c r="Y149" s="199"/>
      <c r="Z149" s="199"/>
      <c r="AA149" s="199"/>
      <c r="AB149" s="227"/>
      <c r="AC149" s="200"/>
    </row>
    <row r="150" spans="23:29">
      <c r="W150" s="199"/>
      <c r="X150" s="199"/>
      <c r="Y150" s="199"/>
      <c r="Z150" s="199"/>
      <c r="AA150" s="199"/>
      <c r="AB150" s="227"/>
      <c r="AC150" s="200"/>
    </row>
    <row r="151" spans="23:29">
      <c r="W151" s="199"/>
      <c r="X151" s="199"/>
      <c r="Y151" s="199"/>
      <c r="Z151" s="199"/>
      <c r="AA151" s="199"/>
      <c r="AB151" s="227"/>
      <c r="AC151" s="200"/>
    </row>
    <row r="152" spans="23:29">
      <c r="W152" s="199"/>
      <c r="X152" s="199"/>
      <c r="Y152" s="199"/>
      <c r="Z152" s="199"/>
      <c r="AA152" s="199"/>
      <c r="AB152" s="227"/>
      <c r="AC152" s="200"/>
    </row>
    <row r="153" spans="23:29">
      <c r="W153" s="199"/>
      <c r="X153" s="199"/>
      <c r="Y153" s="199"/>
      <c r="Z153" s="199"/>
      <c r="AA153" s="199"/>
      <c r="AB153" s="227"/>
      <c r="AC153" s="200"/>
    </row>
    <row r="154" spans="23:29">
      <c r="W154" s="199"/>
      <c r="X154" s="199"/>
      <c r="Y154" s="199"/>
      <c r="Z154" s="199"/>
      <c r="AA154" s="199"/>
      <c r="AB154" s="227"/>
      <c r="AC154" s="200"/>
    </row>
    <row r="155" spans="23:29">
      <c r="W155" s="199"/>
      <c r="X155" s="199"/>
      <c r="Y155" s="199"/>
      <c r="Z155" s="199"/>
      <c r="AA155" s="199"/>
      <c r="AB155" s="227"/>
      <c r="AC155" s="200"/>
    </row>
    <row r="156" spans="23:29">
      <c r="W156" s="199"/>
      <c r="X156" s="199"/>
      <c r="Y156" s="199"/>
      <c r="Z156" s="199"/>
      <c r="AA156" s="199"/>
      <c r="AB156" s="227"/>
      <c r="AC156" s="200"/>
    </row>
    <row r="157" spans="23:29">
      <c r="W157" s="199"/>
      <c r="X157" s="199"/>
      <c r="Y157" s="199"/>
      <c r="Z157" s="199"/>
      <c r="AA157" s="199"/>
      <c r="AB157" s="227"/>
      <c r="AC157" s="200"/>
    </row>
    <row r="158" spans="23:29">
      <c r="W158" s="199"/>
      <c r="X158" s="199"/>
      <c r="Y158" s="199"/>
      <c r="Z158" s="199"/>
      <c r="AA158" s="199"/>
      <c r="AB158" s="227"/>
      <c r="AC158" s="200"/>
    </row>
    <row r="159" spans="23:29">
      <c r="W159" s="199"/>
      <c r="X159" s="199"/>
      <c r="Y159" s="199"/>
      <c r="Z159" s="199"/>
      <c r="AA159" s="199"/>
      <c r="AB159" s="227"/>
      <c r="AC159" s="200"/>
    </row>
    <row r="160" spans="23:29">
      <c r="W160" s="199"/>
      <c r="X160" s="199"/>
      <c r="Y160" s="199"/>
      <c r="Z160" s="199"/>
      <c r="AA160" s="199"/>
      <c r="AB160" s="227"/>
      <c r="AC160" s="200"/>
    </row>
    <row r="161" spans="23:29">
      <c r="W161" s="199"/>
      <c r="X161" s="199"/>
      <c r="Y161" s="199"/>
      <c r="Z161" s="199"/>
      <c r="AA161" s="199"/>
      <c r="AB161" s="227"/>
      <c r="AC161" s="200"/>
    </row>
    <row r="162" spans="23:29">
      <c r="W162" s="199"/>
      <c r="X162" s="199"/>
      <c r="Y162" s="199"/>
      <c r="Z162" s="199"/>
      <c r="AA162" s="199"/>
      <c r="AB162" s="227"/>
      <c r="AC162" s="200"/>
    </row>
    <row r="163" spans="23:29">
      <c r="W163" s="199"/>
      <c r="X163" s="199"/>
      <c r="Y163" s="199"/>
      <c r="Z163" s="199"/>
      <c r="AA163" s="199"/>
      <c r="AB163" s="227"/>
      <c r="AC163" s="200"/>
    </row>
    <row r="164" spans="23:29">
      <c r="W164" s="199"/>
      <c r="X164" s="199"/>
      <c r="Y164" s="199"/>
      <c r="Z164" s="199"/>
      <c r="AA164" s="199"/>
      <c r="AB164" s="227"/>
      <c r="AC164" s="200"/>
    </row>
    <row r="165" spans="23:29">
      <c r="W165" s="199"/>
      <c r="X165" s="199"/>
      <c r="Y165" s="199"/>
      <c r="Z165" s="199"/>
      <c r="AA165" s="199"/>
      <c r="AB165" s="227"/>
      <c r="AC165" s="200"/>
    </row>
    <row r="166" spans="23:29">
      <c r="W166" s="199"/>
      <c r="X166" s="199"/>
      <c r="Y166" s="199"/>
      <c r="Z166" s="199"/>
      <c r="AA166" s="199"/>
      <c r="AB166" s="227"/>
      <c r="AC166" s="200"/>
    </row>
    <row r="167" spans="23:29">
      <c r="W167" s="199"/>
      <c r="X167" s="199"/>
      <c r="Y167" s="199"/>
      <c r="Z167" s="199"/>
      <c r="AA167" s="199"/>
      <c r="AB167" s="227"/>
      <c r="AC167" s="200"/>
    </row>
    <row r="168" spans="23:29">
      <c r="W168" s="199"/>
      <c r="X168" s="199"/>
      <c r="Y168" s="199"/>
      <c r="Z168" s="199"/>
      <c r="AA168" s="199"/>
      <c r="AB168" s="227"/>
      <c r="AC168" s="200"/>
    </row>
    <row r="169" spans="23:29">
      <c r="W169" s="199"/>
      <c r="X169" s="199"/>
      <c r="Y169" s="199"/>
      <c r="Z169" s="199"/>
      <c r="AA169" s="199"/>
      <c r="AB169" s="227"/>
      <c r="AC169" s="200"/>
    </row>
    <row r="170" spans="23:29">
      <c r="W170" s="199"/>
      <c r="X170" s="199"/>
      <c r="Y170" s="199"/>
      <c r="Z170" s="199"/>
      <c r="AA170" s="199"/>
      <c r="AB170" s="227"/>
      <c r="AC170" s="200"/>
    </row>
    <row r="171" spans="23:29">
      <c r="W171" s="199"/>
      <c r="X171" s="199"/>
      <c r="Y171" s="199"/>
      <c r="Z171" s="199"/>
      <c r="AA171" s="199"/>
      <c r="AB171" s="227"/>
      <c r="AC171" s="200"/>
    </row>
    <row r="172" spans="23:29">
      <c r="W172" s="199"/>
      <c r="X172" s="199"/>
      <c r="Y172" s="199"/>
      <c r="Z172" s="199"/>
      <c r="AA172" s="199"/>
      <c r="AB172" s="227"/>
      <c r="AC172" s="200"/>
    </row>
    <row r="173" spans="23:29">
      <c r="W173" s="199"/>
      <c r="X173" s="199"/>
      <c r="Y173" s="199"/>
      <c r="Z173" s="199"/>
      <c r="AA173" s="199"/>
      <c r="AB173" s="227"/>
      <c r="AC173" s="200"/>
    </row>
    <row r="174" spans="23:29">
      <c r="W174" s="199"/>
      <c r="X174" s="199"/>
      <c r="Y174" s="199"/>
      <c r="Z174" s="199"/>
      <c r="AA174" s="199"/>
      <c r="AB174" s="227"/>
      <c r="AC174" s="200"/>
    </row>
    <row r="175" spans="23:29">
      <c r="W175" s="199"/>
      <c r="X175" s="199"/>
      <c r="Y175" s="199"/>
      <c r="Z175" s="199"/>
      <c r="AA175" s="199"/>
      <c r="AB175" s="227"/>
      <c r="AC175" s="200"/>
    </row>
    <row r="176" spans="23:29">
      <c r="W176" s="199"/>
      <c r="X176" s="199"/>
      <c r="Y176" s="199"/>
      <c r="Z176" s="199"/>
      <c r="AA176" s="199"/>
      <c r="AB176" s="227"/>
      <c r="AC176" s="200"/>
    </row>
    <row r="177" spans="23:29">
      <c r="W177" s="199"/>
      <c r="X177" s="199"/>
      <c r="Y177" s="199"/>
      <c r="Z177" s="199"/>
      <c r="AA177" s="199"/>
      <c r="AB177" s="227"/>
      <c r="AC177" s="200"/>
    </row>
    <row r="178" spans="23:29">
      <c r="W178" s="199"/>
      <c r="X178" s="199"/>
      <c r="Y178" s="199"/>
      <c r="Z178" s="199"/>
      <c r="AA178" s="199"/>
      <c r="AB178" s="227"/>
      <c r="AC178" s="200"/>
    </row>
    <row r="179" spans="23:29">
      <c r="W179" s="199"/>
      <c r="X179" s="199"/>
      <c r="Y179" s="199"/>
      <c r="Z179" s="199"/>
      <c r="AA179" s="199"/>
      <c r="AB179" s="227"/>
      <c r="AC179" s="200"/>
    </row>
    <row r="180" spans="23:29">
      <c r="W180" s="199"/>
      <c r="X180" s="199"/>
      <c r="Y180" s="199"/>
      <c r="Z180" s="199"/>
      <c r="AA180" s="199"/>
      <c r="AB180" s="227"/>
      <c r="AC180" s="200"/>
    </row>
    <row r="181" spans="23:29">
      <c r="W181" s="199"/>
      <c r="X181" s="199"/>
      <c r="Y181" s="199"/>
      <c r="Z181" s="199"/>
      <c r="AA181" s="199"/>
      <c r="AB181" s="227"/>
      <c r="AC181" s="200"/>
    </row>
    <row r="182" spans="23:29">
      <c r="W182" s="199"/>
      <c r="X182" s="199"/>
      <c r="Y182" s="199"/>
      <c r="Z182" s="199"/>
      <c r="AA182" s="199"/>
      <c r="AB182" s="227"/>
      <c r="AC182" s="200"/>
    </row>
    <row r="183" spans="23:29">
      <c r="W183" s="199"/>
      <c r="X183" s="199"/>
      <c r="Y183" s="199"/>
      <c r="Z183" s="199"/>
      <c r="AA183" s="199"/>
      <c r="AB183" s="227"/>
      <c r="AC183" s="200"/>
    </row>
    <row r="184" spans="23:29">
      <c r="W184" s="199"/>
      <c r="X184" s="199"/>
      <c r="Y184" s="199"/>
      <c r="Z184" s="199"/>
      <c r="AA184" s="199"/>
      <c r="AB184" s="227"/>
      <c r="AC184" s="200"/>
    </row>
    <row r="185" spans="23:29">
      <c r="W185" s="199"/>
      <c r="X185" s="199"/>
      <c r="Y185" s="199"/>
      <c r="Z185" s="199"/>
      <c r="AA185" s="199"/>
      <c r="AB185" s="227"/>
      <c r="AC185" s="200"/>
    </row>
    <row r="186" spans="23:29">
      <c r="W186" s="199"/>
      <c r="X186" s="199"/>
      <c r="Y186" s="199"/>
      <c r="Z186" s="199"/>
      <c r="AA186" s="199"/>
      <c r="AB186" s="227"/>
      <c r="AC186" s="200"/>
    </row>
    <row r="187" spans="23:29">
      <c r="W187" s="199"/>
      <c r="X187" s="199"/>
      <c r="Y187" s="199"/>
      <c r="Z187" s="199"/>
      <c r="AA187" s="199"/>
      <c r="AB187" s="227"/>
      <c r="AC187" s="200"/>
    </row>
    <row r="188" spans="23:29">
      <c r="W188" s="199"/>
      <c r="X188" s="199"/>
      <c r="Y188" s="199"/>
      <c r="Z188" s="199"/>
      <c r="AA188" s="199"/>
      <c r="AB188" s="227"/>
      <c r="AC188" s="200"/>
    </row>
    <row r="189" spans="23:29">
      <c r="W189" s="199"/>
      <c r="X189" s="199"/>
      <c r="Y189" s="199"/>
      <c r="Z189" s="199"/>
      <c r="AA189" s="199"/>
      <c r="AB189" s="227"/>
      <c r="AC189" s="200"/>
    </row>
    <row r="190" spans="23:29">
      <c r="W190" s="199"/>
      <c r="X190" s="199"/>
      <c r="Y190" s="199"/>
      <c r="Z190" s="199"/>
      <c r="AA190" s="199"/>
      <c r="AB190" s="227"/>
      <c r="AC190" s="200"/>
    </row>
    <row r="191" spans="23:29">
      <c r="W191" s="199"/>
      <c r="X191" s="199"/>
      <c r="Y191" s="199"/>
      <c r="Z191" s="199"/>
      <c r="AA191" s="199"/>
      <c r="AB191" s="227"/>
      <c r="AC191" s="200"/>
    </row>
    <row r="192" spans="23:29">
      <c r="W192" s="199"/>
      <c r="X192" s="199"/>
      <c r="Y192" s="199"/>
      <c r="Z192" s="199"/>
      <c r="AA192" s="199"/>
      <c r="AB192" s="227"/>
      <c r="AC192" s="200"/>
    </row>
    <row r="193" spans="23:29">
      <c r="W193" s="199"/>
      <c r="X193" s="199"/>
      <c r="Y193" s="199"/>
      <c r="Z193" s="199"/>
      <c r="AA193" s="199"/>
      <c r="AB193" s="227"/>
      <c r="AC193" s="200"/>
    </row>
    <row r="194" spans="23:29">
      <c r="W194" s="199"/>
      <c r="X194" s="199"/>
      <c r="Y194" s="199"/>
      <c r="Z194" s="199"/>
      <c r="AA194" s="199"/>
      <c r="AB194" s="227"/>
      <c r="AC194" s="200"/>
    </row>
    <row r="195" spans="23:29">
      <c r="W195" s="199"/>
      <c r="X195" s="199"/>
      <c r="Y195" s="199"/>
      <c r="Z195" s="199"/>
      <c r="AA195" s="199"/>
      <c r="AB195" s="227"/>
      <c r="AC195" s="200"/>
    </row>
    <row r="196" spans="23:29">
      <c r="W196" s="199"/>
      <c r="X196" s="199"/>
      <c r="Y196" s="199"/>
      <c r="Z196" s="199"/>
      <c r="AA196" s="199"/>
      <c r="AB196" s="227"/>
      <c r="AC196" s="200"/>
    </row>
    <row r="197" spans="23:29">
      <c r="W197" s="199"/>
      <c r="X197" s="199"/>
      <c r="Y197" s="199"/>
      <c r="Z197" s="199"/>
      <c r="AA197" s="199"/>
      <c r="AB197" s="227"/>
      <c r="AC197" s="200"/>
    </row>
    <row r="198" spans="23:29">
      <c r="W198" s="199"/>
      <c r="X198" s="199"/>
      <c r="Y198" s="199"/>
      <c r="Z198" s="199"/>
      <c r="AA198" s="199"/>
      <c r="AB198" s="227"/>
      <c r="AC198" s="200"/>
    </row>
    <row r="199" spans="23:29">
      <c r="W199" s="199"/>
      <c r="X199" s="199"/>
      <c r="Y199" s="199"/>
      <c r="Z199" s="199"/>
      <c r="AA199" s="199"/>
      <c r="AB199" s="227"/>
      <c r="AC199" s="200"/>
    </row>
    <row r="200" spans="23:29">
      <c r="W200" s="199"/>
      <c r="X200" s="199"/>
      <c r="Y200" s="199"/>
      <c r="Z200" s="199"/>
      <c r="AA200" s="199"/>
      <c r="AB200" s="227"/>
      <c r="AC200" s="200"/>
    </row>
    <row r="201" spans="23:29">
      <c r="W201" s="199"/>
      <c r="X201" s="199"/>
      <c r="Y201" s="199"/>
      <c r="Z201" s="199"/>
      <c r="AA201" s="199"/>
      <c r="AB201" s="227"/>
      <c r="AC201" s="200"/>
    </row>
    <row r="202" spans="23:29">
      <c r="W202" s="199"/>
      <c r="X202" s="199"/>
      <c r="Y202" s="199"/>
      <c r="Z202" s="199"/>
      <c r="AA202" s="199"/>
      <c r="AB202" s="227"/>
      <c r="AC202" s="200"/>
    </row>
    <row r="203" spans="23:29">
      <c r="W203" s="199"/>
      <c r="X203" s="199"/>
      <c r="Y203" s="199"/>
      <c r="Z203" s="199"/>
      <c r="AA203" s="199"/>
      <c r="AB203" s="227"/>
      <c r="AC203" s="200"/>
    </row>
    <row r="204" spans="23:29">
      <c r="W204" s="199"/>
      <c r="X204" s="199"/>
      <c r="Y204" s="199"/>
      <c r="Z204" s="199"/>
      <c r="AA204" s="199"/>
      <c r="AB204" s="227"/>
      <c r="AC204" s="200"/>
    </row>
    <row r="205" spans="23:29">
      <c r="W205" s="199"/>
      <c r="X205" s="199"/>
      <c r="Y205" s="199"/>
      <c r="Z205" s="199"/>
      <c r="AA205" s="199"/>
      <c r="AB205" s="227"/>
      <c r="AC205" s="200"/>
    </row>
    <row r="206" spans="23:29">
      <c r="W206" s="199"/>
      <c r="X206" s="199"/>
      <c r="Y206" s="199"/>
      <c r="Z206" s="199"/>
      <c r="AA206" s="199"/>
      <c r="AB206" s="227"/>
      <c r="AC206" s="200"/>
    </row>
    <row r="207" spans="23:29">
      <c r="W207" s="199"/>
      <c r="X207" s="199"/>
      <c r="Y207" s="199"/>
      <c r="Z207" s="199"/>
      <c r="AA207" s="199"/>
      <c r="AB207" s="227"/>
      <c r="AC207" s="200"/>
    </row>
    <row r="208" spans="23:29">
      <c r="W208" s="199"/>
      <c r="X208" s="199"/>
      <c r="Y208" s="199"/>
      <c r="Z208" s="199"/>
      <c r="AA208" s="199"/>
      <c r="AB208" s="227"/>
      <c r="AC208" s="200"/>
    </row>
    <row r="209" spans="23:29">
      <c r="W209" s="199"/>
      <c r="X209" s="199"/>
      <c r="Y209" s="199"/>
      <c r="Z209" s="199"/>
      <c r="AA209" s="199"/>
      <c r="AB209" s="227"/>
      <c r="AC209" s="200"/>
    </row>
    <row r="210" spans="23:29">
      <c r="W210" s="199"/>
      <c r="X210" s="199"/>
      <c r="Y210" s="199"/>
      <c r="Z210" s="199"/>
      <c r="AA210" s="199"/>
      <c r="AB210" s="227"/>
      <c r="AC210" s="200"/>
    </row>
    <row r="211" spans="23:29">
      <c r="W211" s="199"/>
      <c r="X211" s="199"/>
      <c r="Y211" s="199"/>
      <c r="Z211" s="199"/>
      <c r="AA211" s="199"/>
      <c r="AB211" s="227"/>
      <c r="AC211" s="200"/>
    </row>
    <row r="212" spans="23:29">
      <c r="W212" s="199"/>
      <c r="X212" s="199"/>
      <c r="Y212" s="199"/>
      <c r="Z212" s="199"/>
      <c r="AA212" s="199"/>
      <c r="AB212" s="227"/>
      <c r="AC212" s="200"/>
    </row>
    <row r="213" spans="23:29">
      <c r="W213" s="199"/>
      <c r="X213" s="199"/>
      <c r="Y213" s="199"/>
      <c r="Z213" s="199"/>
      <c r="AA213" s="199"/>
      <c r="AB213" s="227"/>
      <c r="AC213" s="200"/>
    </row>
    <row r="214" spans="23:29">
      <c r="W214" s="199"/>
      <c r="X214" s="199"/>
      <c r="Y214" s="199"/>
      <c r="Z214" s="199"/>
      <c r="AA214" s="199"/>
      <c r="AB214" s="227"/>
      <c r="AC214" s="200"/>
    </row>
    <row r="215" spans="23:29">
      <c r="W215" s="199"/>
      <c r="X215" s="199"/>
      <c r="Y215" s="199"/>
      <c r="Z215" s="199"/>
      <c r="AA215" s="199"/>
      <c r="AB215" s="227"/>
      <c r="AC215" s="200"/>
    </row>
    <row r="216" spans="23:29">
      <c r="W216" s="199"/>
      <c r="X216" s="199"/>
      <c r="Y216" s="199"/>
      <c r="Z216" s="199"/>
      <c r="AA216" s="199"/>
      <c r="AB216" s="227"/>
      <c r="AC216" s="200"/>
    </row>
    <row r="217" spans="23:29">
      <c r="W217" s="199"/>
      <c r="X217" s="199"/>
      <c r="Y217" s="199"/>
      <c r="Z217" s="199"/>
      <c r="AA217" s="199"/>
      <c r="AB217" s="227"/>
      <c r="AC217" s="200"/>
    </row>
  </sheetData>
  <sheetProtection algorithmName="SHA-512" hashValue="+O8G/gZ9RhOWk8qUdsQJ13V020OabVm3f8C6Hs0zGfmovuOu82VLoyiORDqw/CjBTQbFyZLhaRVAg/dA7Vanaw==" saltValue="KWAus6mvKY++RQVjyG8QaA==" spinCount="100000" sheet="1" objects="1" scenarios="1"/>
  <mergeCells count="180">
    <mergeCell ref="M98:M100"/>
    <mergeCell ref="N98:N100"/>
    <mergeCell ref="P98:P100"/>
    <mergeCell ref="Q98:Q100"/>
    <mergeCell ref="Z102:Z103"/>
    <mergeCell ref="AB102:AB103"/>
    <mergeCell ref="E102:E103"/>
    <mergeCell ref="G102:G103"/>
    <mergeCell ref="L102:L103"/>
    <mergeCell ref="N102:N103"/>
    <mergeCell ref="S102:S103"/>
    <mergeCell ref="U102:U103"/>
    <mergeCell ref="Z95:Z96"/>
    <mergeCell ref="AB95:AB96"/>
    <mergeCell ref="B98:B100"/>
    <mergeCell ref="C98:C100"/>
    <mergeCell ref="D98:D100"/>
    <mergeCell ref="E98:E100"/>
    <mergeCell ref="F98:F100"/>
    <mergeCell ref="G98:G100"/>
    <mergeCell ref="I98:I100"/>
    <mergeCell ref="J98:J100"/>
    <mergeCell ref="E95:E96"/>
    <mergeCell ref="G95:G96"/>
    <mergeCell ref="L95:L96"/>
    <mergeCell ref="N95:N96"/>
    <mergeCell ref="S95:S96"/>
    <mergeCell ref="U95:U96"/>
    <mergeCell ref="R98:R100"/>
    <mergeCell ref="S98:S100"/>
    <mergeCell ref="T98:T100"/>
    <mergeCell ref="U98:U100"/>
    <mergeCell ref="Z98:Z100"/>
    <mergeCell ref="AB98:AB100"/>
    <mergeCell ref="K98:K100"/>
    <mergeCell ref="L98:L100"/>
    <mergeCell ref="Z76:Z78"/>
    <mergeCell ref="AB76:AB78"/>
    <mergeCell ref="E80:E81"/>
    <mergeCell ref="G80:G81"/>
    <mergeCell ref="L80:L81"/>
    <mergeCell ref="N80:N81"/>
    <mergeCell ref="S80:S81"/>
    <mergeCell ref="U80:U81"/>
    <mergeCell ref="Z80:Z81"/>
    <mergeCell ref="AB80:AB81"/>
    <mergeCell ref="P76:P78"/>
    <mergeCell ref="Q76:Q78"/>
    <mergeCell ref="R76:R78"/>
    <mergeCell ref="S76:S78"/>
    <mergeCell ref="T76:T78"/>
    <mergeCell ref="U76:U78"/>
    <mergeCell ref="I76:I78"/>
    <mergeCell ref="J76:J78"/>
    <mergeCell ref="K76:K78"/>
    <mergeCell ref="L76:L78"/>
    <mergeCell ref="M76:M78"/>
    <mergeCell ref="N76:N78"/>
    <mergeCell ref="Z58:Z59"/>
    <mergeCell ref="AB58:AB59"/>
    <mergeCell ref="E73:E74"/>
    <mergeCell ref="G73:G74"/>
    <mergeCell ref="L73:L74"/>
    <mergeCell ref="N73:N74"/>
    <mergeCell ref="S73:S74"/>
    <mergeCell ref="U73:U74"/>
    <mergeCell ref="Z73:Z74"/>
    <mergeCell ref="AB73:AB74"/>
    <mergeCell ref="E58:E59"/>
    <mergeCell ref="G58:G59"/>
    <mergeCell ref="L58:L59"/>
    <mergeCell ref="N58:N59"/>
    <mergeCell ref="S58:S59"/>
    <mergeCell ref="U58:U59"/>
    <mergeCell ref="M54:M56"/>
    <mergeCell ref="N54:N56"/>
    <mergeCell ref="P54:P56"/>
    <mergeCell ref="Q54:Q56"/>
    <mergeCell ref="B76:B78"/>
    <mergeCell ref="C76:C78"/>
    <mergeCell ref="D76:D78"/>
    <mergeCell ref="E76:E78"/>
    <mergeCell ref="F76:F78"/>
    <mergeCell ref="G76:G78"/>
    <mergeCell ref="Z51:Z52"/>
    <mergeCell ref="AB51:AB52"/>
    <mergeCell ref="B54:B56"/>
    <mergeCell ref="C54:C56"/>
    <mergeCell ref="D54:D56"/>
    <mergeCell ref="E54:E56"/>
    <mergeCell ref="F54:F56"/>
    <mergeCell ref="G54:G56"/>
    <mergeCell ref="I54:I56"/>
    <mergeCell ref="J54:J56"/>
    <mergeCell ref="E51:E52"/>
    <mergeCell ref="G51:G52"/>
    <mergeCell ref="L51:L52"/>
    <mergeCell ref="N51:N52"/>
    <mergeCell ref="S51:S52"/>
    <mergeCell ref="U51:U52"/>
    <mergeCell ref="R54:R56"/>
    <mergeCell ref="S54:S56"/>
    <mergeCell ref="T54:T56"/>
    <mergeCell ref="U54:U56"/>
    <mergeCell ref="Z54:Z56"/>
    <mergeCell ref="AB54:AB56"/>
    <mergeCell ref="K54:K56"/>
    <mergeCell ref="L54:L56"/>
    <mergeCell ref="Z32:Z34"/>
    <mergeCell ref="AB32:AB34"/>
    <mergeCell ref="E36:E37"/>
    <mergeCell ref="G36:G37"/>
    <mergeCell ref="L36:L37"/>
    <mergeCell ref="N36:N37"/>
    <mergeCell ref="S36:S37"/>
    <mergeCell ref="U36:U37"/>
    <mergeCell ref="Z36:Z37"/>
    <mergeCell ref="AB36:AB37"/>
    <mergeCell ref="P32:P34"/>
    <mergeCell ref="Q32:Q34"/>
    <mergeCell ref="R32:R34"/>
    <mergeCell ref="S32:S34"/>
    <mergeCell ref="T32:T34"/>
    <mergeCell ref="U32:U34"/>
    <mergeCell ref="I32:I34"/>
    <mergeCell ref="J32:J34"/>
    <mergeCell ref="K32:K34"/>
    <mergeCell ref="L32:L34"/>
    <mergeCell ref="M32:M34"/>
    <mergeCell ref="N32:N34"/>
    <mergeCell ref="Z13:Z14"/>
    <mergeCell ref="AB13:AB14"/>
    <mergeCell ref="E29:E30"/>
    <mergeCell ref="G29:G30"/>
    <mergeCell ref="L29:L30"/>
    <mergeCell ref="N29:N30"/>
    <mergeCell ref="S29:S30"/>
    <mergeCell ref="U29:U30"/>
    <mergeCell ref="Z29:Z30"/>
    <mergeCell ref="AB29:AB30"/>
    <mergeCell ref="E13:E14"/>
    <mergeCell ref="G13:G14"/>
    <mergeCell ref="L13:L14"/>
    <mergeCell ref="N13:N14"/>
    <mergeCell ref="S13:S14"/>
    <mergeCell ref="U13:U14"/>
    <mergeCell ref="M9:M11"/>
    <mergeCell ref="N9:N11"/>
    <mergeCell ref="P9:P11"/>
    <mergeCell ref="Q9:Q11"/>
    <mergeCell ref="B32:B34"/>
    <mergeCell ref="C32:C34"/>
    <mergeCell ref="D32:D34"/>
    <mergeCell ref="E32:E34"/>
    <mergeCell ref="F32:F34"/>
    <mergeCell ref="G32:G34"/>
    <mergeCell ref="Z6:Z7"/>
    <mergeCell ref="AB6:AB7"/>
    <mergeCell ref="B9:B11"/>
    <mergeCell ref="C9:C11"/>
    <mergeCell ref="D9:D11"/>
    <mergeCell ref="E9:E11"/>
    <mergeCell ref="F9:F11"/>
    <mergeCell ref="G9:G11"/>
    <mergeCell ref="I9:I11"/>
    <mergeCell ref="J9:J11"/>
    <mergeCell ref="E6:E7"/>
    <mergeCell ref="G6:G7"/>
    <mergeCell ref="L6:L7"/>
    <mergeCell ref="N6:N7"/>
    <mergeCell ref="S6:S7"/>
    <mergeCell ref="U6:U7"/>
    <mergeCell ref="R9:R11"/>
    <mergeCell ref="S9:S11"/>
    <mergeCell ref="T9:T11"/>
    <mergeCell ref="U9:U11"/>
    <mergeCell ref="Z9:Z11"/>
    <mergeCell ref="AB9:AB11"/>
    <mergeCell ref="K9:K11"/>
    <mergeCell ref="L9:L11"/>
  </mergeCells>
  <hyperlinks>
    <hyperlink ref="G19" location="INDEX!A1" display="Back to index"/>
    <hyperlink ref="G42" location="INDEX!A1" display="Back to index"/>
    <hyperlink ref="G64" location="INDEX!A1" display="Back to index"/>
    <hyperlink ref="G86" location="INDEX!A1" display="Back to index"/>
    <hyperlink ref="G108" location="INDEX!A1" display="Back to index"/>
    <hyperlink ref="N19" location="INDEX!A1" display="Back to index"/>
    <hyperlink ref="N42" location="INDEX!A1" display="Back to index"/>
    <hyperlink ref="N64" location="INDEX!A1" display="Back to index"/>
    <hyperlink ref="N86" location="INDEX!A1" display="Back to index"/>
    <hyperlink ref="N108" location="INDEX!A1" display="Back to index"/>
    <hyperlink ref="U19" location="INDEX!A1" display="Back to index"/>
    <hyperlink ref="U42" location="INDEX!A1" display="Back to index"/>
    <hyperlink ref="U64" location="INDEX!A1" display="Back to index"/>
    <hyperlink ref="U86" location="INDEX!A1" display="Back to index"/>
    <hyperlink ref="U108" location="INDEX!A1" display="Back to index"/>
    <hyperlink ref="AB19" location="INDEX!A1" display="Back to index"/>
    <hyperlink ref="AB42" location="INDEX!A1" display="Back to index"/>
    <hyperlink ref="AB86" location="INDEX!A1" display="Back to index"/>
    <hyperlink ref="AB108" location="INDEX!A1" display="Back to index"/>
    <hyperlink ref="AB64" location="INDEX!A1" display="Back to index"/>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29"/>
  <sheetViews>
    <sheetView topLeftCell="A41" workbookViewId="0">
      <selection sqref="A1:XFD1048576"/>
    </sheetView>
  </sheetViews>
  <sheetFormatPr defaultColWidth="9.140625" defaultRowHeight="15"/>
  <cols>
    <col min="1" max="1" width="12.85546875" style="85" customWidth="1"/>
    <col min="2" max="2" width="55.28515625" style="85" customWidth="1"/>
    <col min="3" max="3" width="46.5703125" style="108" customWidth="1"/>
    <col min="4" max="10" width="26.140625" style="85" customWidth="1"/>
    <col min="11" max="14" width="9.140625" style="83" customWidth="1"/>
    <col min="15" max="15" width="16.5703125" style="83" hidden="1" customWidth="1"/>
    <col min="16" max="19" width="9.140625" style="83" hidden="1" customWidth="1"/>
    <col min="20" max="20" width="24.85546875" style="83" hidden="1" customWidth="1"/>
    <col min="21" max="25" width="9.140625" style="83" hidden="1" customWidth="1"/>
    <col min="26" max="26" width="0" style="83" hidden="1" customWidth="1"/>
    <col min="27" max="46" width="9.140625" style="83"/>
    <col min="47" max="16384" width="9.140625" style="85"/>
  </cols>
  <sheetData>
    <row r="1" spans="1:46" s="75" customFormat="1" ht="24" customHeight="1">
      <c r="A1" s="74" t="s">
        <v>127</v>
      </c>
      <c r="C1" s="76"/>
    </row>
    <row r="2" spans="1:46" s="78" customFormat="1" ht="60.75">
      <c r="A2" s="117" t="s">
        <v>152</v>
      </c>
      <c r="B2" s="117" t="s">
        <v>0</v>
      </c>
      <c r="C2" s="117" t="s">
        <v>1</v>
      </c>
      <c r="D2" s="118" t="s">
        <v>153</v>
      </c>
      <c r="E2" s="118" t="s">
        <v>154</v>
      </c>
      <c r="F2" s="118" t="s">
        <v>155</v>
      </c>
      <c r="G2" s="118" t="s">
        <v>156</v>
      </c>
      <c r="H2" s="118" t="s">
        <v>157</v>
      </c>
      <c r="I2" s="118" t="s">
        <v>158</v>
      </c>
      <c r="J2" s="118" t="s">
        <v>159</v>
      </c>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row>
    <row r="3" spans="1:46" ht="99.75" customHeight="1" thickBot="1">
      <c r="A3" s="98" t="e">
        <f>'1. All Data'!#REF!</f>
        <v>#REF!</v>
      </c>
      <c r="B3" s="112" t="e">
        <f>'1. All Data'!#REF!</f>
        <v>#REF!</v>
      </c>
      <c r="C3" s="114" t="e">
        <f>'1. All Data'!#REF!</f>
        <v>#REF!</v>
      </c>
      <c r="D3" s="109" t="e">
        <f>'1. All Data'!#REF!</f>
        <v>#REF!</v>
      </c>
      <c r="E3" s="115"/>
      <c r="F3" s="110" t="e">
        <f>'1. All Data'!#REF!</f>
        <v>#REF!</v>
      </c>
      <c r="G3" s="116"/>
      <c r="H3" s="109" t="e">
        <f>'1. All Data'!#REF!</f>
        <v>#REF!</v>
      </c>
      <c r="I3" s="116"/>
      <c r="J3" s="109" t="e">
        <f>'1. All Data'!#REF!</f>
        <v>#REF!</v>
      </c>
      <c r="O3" s="84" t="s">
        <v>161</v>
      </c>
    </row>
    <row r="4" spans="1:46" ht="99.75" customHeight="1" thickTop="1" thickBot="1">
      <c r="A4" s="80" t="str">
        <f>'1. All Data'!C3</f>
        <v>CR02</v>
      </c>
      <c r="B4" s="112" t="str">
        <f>'1. All Data'!D3</f>
        <v>Proactively Supporting the Boundary Review of East Staffordshire</v>
      </c>
      <c r="C4" s="113" t="str">
        <f>'1. All Data'!E3</f>
        <v>Respond to Boundary Review Consultation in line with LGBCE timetable</v>
      </c>
      <c r="D4" s="109" t="str">
        <f>'1. All Data'!I3</f>
        <v>On Track to be Achieved</v>
      </c>
      <c r="E4" s="82"/>
      <c r="F4" s="110" t="str">
        <f>'1. All Data'!N3</f>
        <v>On Track to be Achieved</v>
      </c>
      <c r="G4" s="82"/>
      <c r="H4" s="111">
        <f>'1. All Data'!S3</f>
        <v>0</v>
      </c>
      <c r="I4" s="82"/>
      <c r="J4" s="111">
        <f>'1. All Data'!W3</f>
        <v>0</v>
      </c>
      <c r="O4" s="84" t="s">
        <v>163</v>
      </c>
      <c r="Y4" s="82" t="s">
        <v>162</v>
      </c>
    </row>
    <row r="5" spans="1:46" ht="99.75" customHeight="1" thickTop="1" thickBot="1">
      <c r="A5" s="80" t="str">
        <f>'1. All Data'!C4</f>
        <v>CR03</v>
      </c>
      <c r="B5" s="112" t="str">
        <f>'1. All Data'!D4</f>
        <v>Proactively Supporting the Boundary Review of East Staffordshire</v>
      </c>
      <c r="C5" s="113" t="str">
        <f>'1. All Data'!E4</f>
        <v>Prepare for Polling Place Review following completion of Boundary Review</v>
      </c>
      <c r="D5" s="109" t="str">
        <f>'1. All Data'!I4</f>
        <v>On Track to be Achieved</v>
      </c>
      <c r="E5" s="82"/>
      <c r="F5" s="110" t="str">
        <f>'1. All Data'!N4</f>
        <v>On Track to be Achieved</v>
      </c>
      <c r="G5" s="82"/>
      <c r="H5" s="111">
        <f>'1. All Data'!S4</f>
        <v>0</v>
      </c>
      <c r="I5" s="82"/>
      <c r="J5" s="111">
        <f>'1. All Data'!W4</f>
        <v>0</v>
      </c>
      <c r="O5" s="84" t="s">
        <v>164</v>
      </c>
      <c r="T5" s="86"/>
      <c r="Y5" s="87" t="s">
        <v>165</v>
      </c>
    </row>
    <row r="6" spans="1:46" ht="89.25" thickTop="1" thickBot="1">
      <c r="A6" s="80" t="str">
        <f>'1. All Data'!C5</f>
        <v>CR04</v>
      </c>
      <c r="B6" s="112" t="str">
        <f>'1. All Data'!D5</f>
        <v>Increasing Staffing Availability Through Reduced Sickness</v>
      </c>
      <c r="C6" s="113" t="str">
        <f>'1. All Data'!E5</f>
        <v>Short Term Sickness Days Average: 2.98 days</v>
      </c>
      <c r="D6" s="109" t="str">
        <f>'1. All Data'!I5</f>
        <v>On Track to be Achieved</v>
      </c>
      <c r="E6" s="82"/>
      <c r="F6" s="110" t="str">
        <f>'1. All Data'!N5</f>
        <v>On Track to be Achieved</v>
      </c>
      <c r="G6" s="82"/>
      <c r="H6" s="111">
        <f>'1. All Data'!S5</f>
        <v>0</v>
      </c>
      <c r="I6" s="82"/>
      <c r="J6" s="111">
        <f>'1. All Data'!W5</f>
        <v>0</v>
      </c>
      <c r="O6" s="88" t="s">
        <v>160</v>
      </c>
      <c r="T6" s="89" t="s">
        <v>165</v>
      </c>
    </row>
    <row r="7" spans="1:46" ht="99.75" customHeight="1" thickTop="1">
      <c r="A7" s="80" t="str">
        <f>'1. All Data'!C6</f>
        <v>CR05</v>
      </c>
      <c r="B7" s="112" t="str">
        <f>'1. All Data'!D6</f>
        <v>Improve On The Average Time To Pay Creditors</v>
      </c>
      <c r="C7" s="113" t="str">
        <f>'1. All Data'!E6</f>
        <v>Average Time To Pay Creditors: 
10 days</v>
      </c>
      <c r="D7" s="109" t="str">
        <f>'1. All Data'!I6</f>
        <v>On Track to be Achieved</v>
      </c>
      <c r="E7" s="82"/>
      <c r="F7" s="110" t="str">
        <f>'1. All Data'!N6</f>
        <v>On Track to be Achieved</v>
      </c>
      <c r="G7" s="82"/>
      <c r="H7" s="111">
        <f>'1. All Data'!S6</f>
        <v>0</v>
      </c>
      <c r="I7" s="82"/>
      <c r="J7" s="111">
        <f>'1. All Data'!W6</f>
        <v>0</v>
      </c>
      <c r="T7" s="89" t="s">
        <v>166</v>
      </c>
    </row>
    <row r="8" spans="1:46" ht="99.75" customHeight="1">
      <c r="A8" s="80" t="str">
        <f>'1. All Data'!C7</f>
        <v>CR06</v>
      </c>
      <c r="B8" s="112" t="str">
        <f>'1. All Data'!D7</f>
        <v>Legal and Assets</v>
      </c>
      <c r="C8" s="113" t="str">
        <f>'1. All Data'!E7</f>
        <v xml:space="preserve">Commission a condition survey of the Council’s industrial units at Centrum 100 Business Park </v>
      </c>
      <c r="D8" s="109" t="str">
        <f>'1. All Data'!I7</f>
        <v>Not Yet Due</v>
      </c>
      <c r="E8" s="82"/>
      <c r="F8" s="110" t="str">
        <f>'1. All Data'!N7</f>
        <v>Fully Achieved</v>
      </c>
      <c r="G8" s="82"/>
      <c r="H8" s="111">
        <f>'1. All Data'!S7</f>
        <v>0</v>
      </c>
      <c r="I8" s="82"/>
      <c r="J8" s="111">
        <f>'1. All Data'!W7</f>
        <v>0</v>
      </c>
      <c r="T8" s="89" t="s">
        <v>162</v>
      </c>
    </row>
    <row r="9" spans="1:46" ht="99.75" customHeight="1">
      <c r="A9" s="80" t="str">
        <f>'1. All Data'!C8</f>
        <v>CR07</v>
      </c>
      <c r="B9" s="112" t="str">
        <f>'1. All Data'!D8</f>
        <v>Legal and Assets</v>
      </c>
      <c r="C9" s="113" t="str">
        <f>'1. All Data'!E8</f>
        <v>Carry out works to 8 of the Council’s commercial properties, as identified in the condition survey</v>
      </c>
      <c r="D9" s="109" t="str">
        <f>'1. All Data'!I8</f>
        <v>Not Yet Due</v>
      </c>
      <c r="E9" s="81"/>
      <c r="F9" s="110" t="str">
        <f>'1. All Data'!N8</f>
        <v>Not yet due</v>
      </c>
      <c r="G9" s="82"/>
      <c r="H9" s="111">
        <f>'1. All Data'!S8</f>
        <v>0</v>
      </c>
      <c r="I9" s="82"/>
      <c r="J9" s="111">
        <f>'1. All Data'!W8</f>
        <v>0</v>
      </c>
    </row>
    <row r="10" spans="1:46" ht="99.75" customHeight="1">
      <c r="A10" s="80" t="str">
        <f>'1. All Data'!C9</f>
        <v>CR08</v>
      </c>
      <c r="B10" s="112" t="str">
        <f>'1. All Data'!D9</f>
        <v>Increase Capacity at Stapenhill Cemetery</v>
      </c>
      <c r="C10" s="113" t="str">
        <f>'1. All Data'!E9</f>
        <v>Commence preparatory works for the expansion of Stapenhill Cemetery.</v>
      </c>
      <c r="D10" s="109" t="str">
        <f>'1. All Data'!I9</f>
        <v>Fully Achieved</v>
      </c>
      <c r="E10" s="81"/>
      <c r="F10" s="110" t="str">
        <f>'1. All Data'!N9</f>
        <v>Fully Achieved</v>
      </c>
      <c r="G10" s="82"/>
      <c r="H10" s="111">
        <f>'1. All Data'!S9</f>
        <v>0</v>
      </c>
      <c r="I10" s="82"/>
      <c r="J10" s="111">
        <f>'1. All Data'!W9</f>
        <v>0</v>
      </c>
    </row>
    <row r="11" spans="1:46" ht="99.75" customHeight="1">
      <c r="A11" s="80" t="str">
        <f>'1. All Data'!C10</f>
        <v>CR09</v>
      </c>
      <c r="B11" s="112" t="str">
        <f>'1. All Data'!D10</f>
        <v>Market Hall Development Initiatives</v>
      </c>
      <c r="C11" s="113" t="str">
        <f>'1. All Data'!E10</f>
        <v xml:space="preserve">Implement the outcome of the Market Hall future options review </v>
      </c>
      <c r="D11" s="109" t="str">
        <f>'1. All Data'!I10</f>
        <v>Deferred</v>
      </c>
      <c r="E11" s="81"/>
      <c r="F11" s="110" t="str">
        <f>'1. All Data'!N10</f>
        <v>Deferred</v>
      </c>
      <c r="G11" s="82"/>
      <c r="H11" s="111">
        <f>'1. All Data'!S10</f>
        <v>0</v>
      </c>
      <c r="I11" s="82"/>
      <c r="J11" s="111">
        <f>'1. All Data'!W10</f>
        <v>0</v>
      </c>
    </row>
    <row r="12" spans="1:46" ht="99.75" customHeight="1">
      <c r="A12" s="80" t="str">
        <f>'1. All Data'!C11</f>
        <v>CR10</v>
      </c>
      <c r="B12" s="112" t="str">
        <f>'1. All Data'!D11</f>
        <v>Market Development Initiatives</v>
      </c>
      <c r="C12" s="113" t="str">
        <f>'1. All Data'!E11</f>
        <v xml:space="preserve">Hold at least 7 commercial events in the Market Hall/Market Place </v>
      </c>
      <c r="D12" s="109" t="str">
        <f>'1. All Data'!I11</f>
        <v>On Track to be Achieved</v>
      </c>
      <c r="E12" s="82"/>
      <c r="F12" s="110" t="str">
        <f>'1. All Data'!N11</f>
        <v>In Danger of Falling Behind Target</v>
      </c>
      <c r="G12" s="82"/>
      <c r="H12" s="111">
        <f>'1. All Data'!S11</f>
        <v>0</v>
      </c>
      <c r="I12" s="89"/>
      <c r="J12" s="111">
        <f>'1. All Data'!W11</f>
        <v>0</v>
      </c>
    </row>
    <row r="13" spans="1:46" ht="99.75" customHeight="1">
      <c r="A13" s="80" t="str">
        <f>'1. All Data'!C12</f>
        <v>CR11</v>
      </c>
      <c r="B13" s="112" t="str">
        <f>'1. All Data'!D12</f>
        <v>Market Hall Development Initiatives</v>
      </c>
      <c r="C13" s="113" t="str">
        <f>'1. All Data'!E12</f>
        <v>Continue to benchmark Market Hall performance through APSE membership</v>
      </c>
      <c r="D13" s="109" t="str">
        <f>'1. All Data'!I12</f>
        <v>On Track to be Achieved</v>
      </c>
      <c r="E13" s="82"/>
      <c r="F13" s="110" t="str">
        <f>'1. All Data'!N12</f>
        <v>Fully Achieved</v>
      </c>
      <c r="G13" s="82"/>
      <c r="H13" s="111">
        <f>'1. All Data'!S12</f>
        <v>0</v>
      </c>
      <c r="I13" s="82"/>
      <c r="J13" s="111">
        <f>'1. All Data'!W12</f>
        <v>0</v>
      </c>
    </row>
    <row r="14" spans="1:46" ht="99.75" customHeight="1">
      <c r="A14" s="80" t="str">
        <f>'1. All Data'!C13</f>
        <v>CR12</v>
      </c>
      <c r="B14" s="112" t="str">
        <f>'1. All Data'!D13</f>
        <v>Major Planning Applications Determined Within 13 Weeks</v>
      </c>
      <c r="C14" s="113" t="str">
        <f>'1. All Data'!E13</f>
        <v>Top Quartile as measured against relevant MHCLG figures</v>
      </c>
      <c r="D14" s="109" t="str">
        <f>'1. All Data'!I13</f>
        <v>On Track to be Achieved</v>
      </c>
      <c r="E14" s="82"/>
      <c r="F14" s="110" t="str">
        <f>'1. All Data'!N13</f>
        <v>On Track to be Achieved</v>
      </c>
      <c r="G14" s="82"/>
      <c r="H14" s="111">
        <f>'1. All Data'!S13</f>
        <v>0</v>
      </c>
      <c r="I14" s="82"/>
      <c r="J14" s="111">
        <f>'1. All Data'!W13</f>
        <v>0</v>
      </c>
    </row>
    <row r="15" spans="1:46" ht="99.75" customHeight="1">
      <c r="A15" s="80" t="str">
        <f>'1. All Data'!C14</f>
        <v>CR13</v>
      </c>
      <c r="B15" s="112" t="str">
        <f>'1. All Data'!D14</f>
        <v>Minor Planning Applications Determined Within 8 Weeks</v>
      </c>
      <c r="C15" s="113" t="str">
        <f>'1. All Data'!E14</f>
        <v>Top Quartile as measured against relevant MHCLG figures</v>
      </c>
      <c r="D15" s="109" t="str">
        <f>'1. All Data'!I14</f>
        <v>On Track to be Achieved</v>
      </c>
      <c r="E15" s="82"/>
      <c r="F15" s="110" t="str">
        <f>'1. All Data'!N14</f>
        <v>On Track to be Achieved</v>
      </c>
      <c r="G15" s="82"/>
      <c r="H15" s="111">
        <f>'1. All Data'!S14</f>
        <v>0</v>
      </c>
      <c r="I15" s="82"/>
      <c r="J15" s="111">
        <f>'1. All Data'!W14</f>
        <v>0</v>
      </c>
    </row>
    <row r="16" spans="1:46" ht="99.75" customHeight="1">
      <c r="A16" s="80" t="str">
        <f>'1. All Data'!C15</f>
        <v>CR14</v>
      </c>
      <c r="B16" s="112" t="str">
        <f>'1. All Data'!D15</f>
        <v>Other Planning Applications Determined in 8 Weeks</v>
      </c>
      <c r="C16" s="113" t="str">
        <f>'1. All Data'!E15</f>
        <v>Top Quartile as measured against relevant MHCLG figures</v>
      </c>
      <c r="D16" s="109" t="str">
        <f>'1. All Data'!I15</f>
        <v>On Track to be Achieved</v>
      </c>
      <c r="E16" s="82"/>
      <c r="F16" s="110" t="str">
        <f>'1. All Data'!N15</f>
        <v>On Track to be Achieved</v>
      </c>
      <c r="G16" s="82"/>
      <c r="H16" s="111">
        <f>'1. All Data'!S15</f>
        <v>0</v>
      </c>
      <c r="I16" s="82"/>
      <c r="J16" s="111">
        <f>'1. All Data'!W15</f>
        <v>0</v>
      </c>
    </row>
    <row r="17" spans="1:10" ht="99.75" customHeight="1">
      <c r="A17" s="80" t="str">
        <f>'1. All Data'!C16</f>
        <v>CR15</v>
      </c>
      <c r="B17" s="112" t="str">
        <f>'1. All Data'!D16</f>
        <v>Supporting Neighbourhood Plans</v>
      </c>
      <c r="C17" s="113" t="str">
        <f>'1. All Data'!E16</f>
        <v>Rolleston Neighbourhood Plan Made</v>
      </c>
      <c r="D17" s="109" t="str">
        <f>'1. All Data'!I16</f>
        <v>Deferred</v>
      </c>
      <c r="E17" s="82"/>
      <c r="F17" s="110" t="str">
        <f>'1. All Data'!N16</f>
        <v>Deferred</v>
      </c>
      <c r="G17" s="82"/>
      <c r="H17" s="111">
        <f>'1. All Data'!S16</f>
        <v>0</v>
      </c>
      <c r="I17" s="82"/>
      <c r="J17" s="111">
        <f>'1. All Data'!W16</f>
        <v>0</v>
      </c>
    </row>
    <row r="18" spans="1:10" ht="99.75" customHeight="1">
      <c r="A18" s="80" t="str">
        <f>'1. All Data'!C17</f>
        <v>CR16</v>
      </c>
      <c r="B18" s="112" t="str">
        <f>'1. All Data'!D17</f>
        <v>New and Refreshed Planning Policies</v>
      </c>
      <c r="C18" s="113" t="str">
        <f>'1. All Data'!E17</f>
        <v>Finalise and adopt Brewery Building Conversion Design Guidance SPD</v>
      </c>
      <c r="D18" s="109" t="str">
        <f>'1. All Data'!I17</f>
        <v>On Track to be Achieved</v>
      </c>
      <c r="E18" s="82"/>
      <c r="F18" s="110" t="str">
        <f>'1. All Data'!N17</f>
        <v>On Track to be Achieved</v>
      </c>
      <c r="G18" s="82"/>
      <c r="H18" s="111">
        <f>'1. All Data'!S17</f>
        <v>0</v>
      </c>
      <c r="I18" s="82"/>
      <c r="J18" s="111">
        <f>'1. All Data'!W17</f>
        <v>0</v>
      </c>
    </row>
    <row r="19" spans="1:10" ht="99.75" customHeight="1">
      <c r="A19" s="80" t="str">
        <f>'1. All Data'!C18</f>
        <v>CR17</v>
      </c>
      <c r="B19" s="112" t="str">
        <f>'1. All Data'!D18</f>
        <v>New and Refreshed Planning Policies</v>
      </c>
      <c r="C19" s="113" t="str">
        <f>'1. All Data'!E18</f>
        <v>Publish Revised Statement of Community Involvement</v>
      </c>
      <c r="D19" s="109" t="str">
        <f>'1. All Data'!I18</f>
        <v>On Track to be Achieved</v>
      </c>
      <c r="E19" s="81"/>
      <c r="F19" s="110" t="str">
        <f>'1. All Data'!N18</f>
        <v>On Track to be Achieved</v>
      </c>
      <c r="G19" s="82"/>
      <c r="H19" s="111">
        <f>'1. All Data'!S18</f>
        <v>0</v>
      </c>
      <c r="I19" s="82"/>
      <c r="J19" s="111">
        <f>'1. All Data'!W18</f>
        <v>0</v>
      </c>
    </row>
    <row r="20" spans="1:10" ht="99.75" customHeight="1">
      <c r="A20" s="80" t="str">
        <f>'1. All Data'!C19</f>
        <v>CR18</v>
      </c>
      <c r="B20" s="112" t="str">
        <f>'1. All Data'!D19</f>
        <v>New and Refreshed Planning Policies</v>
      </c>
      <c r="C20" s="113" t="str">
        <f>'1. All Data'!E19</f>
        <v xml:space="preserve">Produce report and approach regarding Brownfield Register Part 2  </v>
      </c>
      <c r="D20" s="109" t="str">
        <f>'1. All Data'!I19</f>
        <v>On Track to be Achieved</v>
      </c>
      <c r="E20" s="81"/>
      <c r="F20" s="110" t="str">
        <f>'1. All Data'!N19</f>
        <v>On Track to be Achieved</v>
      </c>
      <c r="G20" s="82"/>
      <c r="H20" s="111">
        <f>'1. All Data'!S19</f>
        <v>0</v>
      </c>
      <c r="I20" s="82"/>
      <c r="J20" s="111">
        <f>'1. All Data'!W19</f>
        <v>0</v>
      </c>
    </row>
    <row r="21" spans="1:10" ht="99.75" customHeight="1">
      <c r="A21" s="80" t="str">
        <f>'1. All Data'!C20</f>
        <v>CR19</v>
      </c>
      <c r="B21" s="112" t="str">
        <f>'1. All Data'!D20</f>
        <v>New and Refreshed Planning Policies</v>
      </c>
      <c r="C21" s="113" t="str">
        <f>'1. All Data'!E20</f>
        <v xml:space="preserve">Revise and adopt Car parking SPD </v>
      </c>
      <c r="D21" s="109" t="str">
        <f>'1. All Data'!I20</f>
        <v>On Track to be Achieved</v>
      </c>
      <c r="E21" s="82"/>
      <c r="F21" s="110" t="str">
        <f>'1. All Data'!N20</f>
        <v>On Track to be Achieved</v>
      </c>
      <c r="G21" s="82"/>
      <c r="H21" s="111">
        <f>'1. All Data'!S20</f>
        <v>0</v>
      </c>
      <c r="I21" s="82"/>
      <c r="J21" s="111">
        <f>'1. All Data'!W20</f>
        <v>0</v>
      </c>
    </row>
    <row r="22" spans="1:10" ht="99.75" customHeight="1">
      <c r="A22" s="80" t="str">
        <f>'1. All Data'!C21</f>
        <v>CR20</v>
      </c>
      <c r="B22" s="112" t="str">
        <f>'1. All Data'!D21</f>
        <v>Improve Burton town centre through significant environmental regeneration</v>
      </c>
      <c r="C22" s="113" t="str">
        <f>'1. All Data'!E21</f>
        <v>Practical completion of the Station Street works via Amey</v>
      </c>
      <c r="D22" s="109" t="str">
        <f>'1. All Data'!I21</f>
        <v>On Track to be Achieved</v>
      </c>
      <c r="E22" s="82"/>
      <c r="F22" s="110" t="str">
        <f>'1. All Data'!N21</f>
        <v>On Track to be Achieved</v>
      </c>
      <c r="G22" s="82"/>
      <c r="H22" s="111">
        <f>'1. All Data'!S21</f>
        <v>0</v>
      </c>
      <c r="I22" s="82"/>
      <c r="J22" s="111">
        <f>'1. All Data'!W21</f>
        <v>0</v>
      </c>
    </row>
    <row r="23" spans="1:10" ht="99.75" customHeight="1">
      <c r="A23" s="80" t="str">
        <f>'1. All Data'!C22</f>
        <v>CR21</v>
      </c>
      <c r="B23" s="112" t="str">
        <f>'1. All Data'!D22</f>
        <v xml:space="preserve">Improve Burton town centre through significant environmental regeneration </v>
      </c>
      <c r="C23" s="113" t="str">
        <f>'1. All Data'!E22</f>
        <v>Deliver phase 1 of the Washlands Enhancement Project, fully utilising the GBSLEP Local Growth Fund monies</v>
      </c>
      <c r="D23" s="109" t="str">
        <f>'1. All Data'!I22</f>
        <v>On Track to be Achieved</v>
      </c>
      <c r="E23" s="82"/>
      <c r="F23" s="110" t="str">
        <f>'1. All Data'!N22</f>
        <v>On Track to be Achieved</v>
      </c>
      <c r="G23" s="82"/>
      <c r="H23" s="111">
        <f>'1. All Data'!S22</f>
        <v>0</v>
      </c>
      <c r="I23" s="82"/>
      <c r="J23" s="111">
        <f>'1. All Data'!W22</f>
        <v>0</v>
      </c>
    </row>
    <row r="24" spans="1:10" ht="99.75" customHeight="1">
      <c r="A24" s="80" t="str">
        <f>'1. All Data'!C23</f>
        <v>CR22</v>
      </c>
      <c r="B24" s="112" t="str">
        <f>'1. All Data'!D23</f>
        <v>Work towards achieving transformation regeneration for Burton upon Trent of up to £25m through the Towns Fund</v>
      </c>
      <c r="C24" s="113" t="str">
        <f>'1. All Data'!E23</f>
        <v>Working with the Town Deal Board, develop a Town Investment Plan for Burton and create a business case for funding</v>
      </c>
      <c r="D24" s="109" t="str">
        <f>'1. All Data'!I23</f>
        <v>On Track to be Achieved</v>
      </c>
      <c r="E24" s="82"/>
      <c r="F24" s="110" t="str">
        <f>'1. All Data'!N23</f>
        <v>On Track to be Achieved</v>
      </c>
      <c r="G24" s="82"/>
      <c r="H24" s="111">
        <f>'1. All Data'!S23</f>
        <v>0</v>
      </c>
      <c r="I24" s="82"/>
      <c r="J24" s="111">
        <f>'1. All Data'!W23</f>
        <v>0</v>
      </c>
    </row>
    <row r="25" spans="1:10" ht="99.75" customHeight="1">
      <c r="A25" s="80" t="str">
        <f>'1. All Data'!C24</f>
        <v>CR23</v>
      </c>
      <c r="B25" s="112" t="str">
        <f>'1. All Data'!D24</f>
        <v>Support the delivery of affordable housing on brownfield land through the utilisation of S106 commuted sums</v>
      </c>
      <c r="C25" s="113" t="str">
        <f>'1. All Data'!E24</f>
        <v>Review the progress of existing S106 commuted sums and identify new projects for potential funding</v>
      </c>
      <c r="D25" s="109" t="str">
        <f>'1. All Data'!I24</f>
        <v>Not Yet Due</v>
      </c>
      <c r="E25" s="82"/>
      <c r="F25" s="110" t="str">
        <f>'1. All Data'!N24</f>
        <v>On Track to be Achieved</v>
      </c>
      <c r="G25" s="82"/>
      <c r="H25" s="111">
        <f>'1. All Data'!S24</f>
        <v>0</v>
      </c>
      <c r="I25" s="82"/>
      <c r="J25" s="111">
        <f>'1. All Data'!W24</f>
        <v>0</v>
      </c>
    </row>
    <row r="26" spans="1:10" ht="99.75" customHeight="1">
      <c r="A26" s="80" t="str">
        <f>'1. All Data'!C25</f>
        <v>CR24</v>
      </c>
      <c r="B26" s="112" t="str">
        <f>'1. All Data'!D25</f>
        <v>Identify a vision for the future regeneration of Uttoxeter</v>
      </c>
      <c r="C26" s="113" t="str">
        <f>'1. All Data'!E25</f>
        <v>Member approval of the final Uttoxeter Masterplan</v>
      </c>
      <c r="D26" s="109" t="str">
        <f>'1. All Data'!I25</f>
        <v>On Track to be Achieved</v>
      </c>
      <c r="E26" s="82"/>
      <c r="F26" s="110" t="str">
        <f>'1. All Data'!N25</f>
        <v>On Track to be Achieved</v>
      </c>
      <c r="G26" s="89"/>
      <c r="H26" s="111">
        <f>'1. All Data'!S25</f>
        <v>0</v>
      </c>
      <c r="I26" s="82"/>
      <c r="J26" s="111">
        <f>'1. All Data'!W25</f>
        <v>0</v>
      </c>
    </row>
    <row r="27" spans="1:10" ht="99.75" customHeight="1">
      <c r="A27" s="80" t="str">
        <f>'1. All Data'!C26</f>
        <v>CR25</v>
      </c>
      <c r="B27" s="112" t="str">
        <f>'1. All Data'!D26</f>
        <v>Promote local employment opportunities</v>
      </c>
      <c r="C27" s="113" t="str">
        <f>'1. All Data'!E26</f>
        <v>Working with the Worklessness Action Group and local MP, support the delivery of three job fairs</v>
      </c>
      <c r="D27" s="109" t="str">
        <f>'1. All Data'!I26</f>
        <v>In Danger of Falling Behind Target</v>
      </c>
      <c r="E27" s="82"/>
      <c r="F27" s="110" t="str">
        <f>'1. All Data'!N26</f>
        <v>On Track to be Achieved</v>
      </c>
      <c r="G27" s="82"/>
      <c r="H27" s="111">
        <f>'1. All Data'!S26</f>
        <v>0</v>
      </c>
      <c r="I27" s="82"/>
      <c r="J27" s="111">
        <f>'1. All Data'!W26</f>
        <v>0</v>
      </c>
    </row>
    <row r="28" spans="1:10" ht="99.75" customHeight="1">
      <c r="A28" s="80" t="str">
        <f>'1. All Data'!C27</f>
        <v>CR26</v>
      </c>
      <c r="B28" s="112" t="str">
        <f>'1. All Data'!D27</f>
        <v>Continue to support local businesses to grow and innovate</v>
      </c>
      <c r="C28" s="113" t="str">
        <f>'1. All Data'!E27</f>
        <v>Create a grant fund to support small businesses and deliver throughout the year</v>
      </c>
      <c r="D28" s="109" t="str">
        <f>'1. All Data'!I27</f>
        <v>Not Yet Due</v>
      </c>
      <c r="E28" s="81"/>
      <c r="F28" s="110" t="str">
        <f>'1. All Data'!N27</f>
        <v>On Track to be Achieved</v>
      </c>
      <c r="G28" s="82"/>
      <c r="H28" s="111">
        <f>'1. All Data'!S27</f>
        <v>0</v>
      </c>
      <c r="I28" s="82"/>
      <c r="J28" s="111">
        <f>'1. All Data'!W27</f>
        <v>0</v>
      </c>
    </row>
    <row r="29" spans="1:10" ht="99.75" customHeight="1">
      <c r="A29" s="80" t="str">
        <f>'1. All Data'!C28</f>
        <v>CR27</v>
      </c>
      <c r="B29" s="112" t="str">
        <f>'1. All Data'!D28</f>
        <v>Continue to support local businesses to grow and innovate</v>
      </c>
      <c r="C29" s="113" t="str">
        <f>'1. All Data'!E28</f>
        <v>Provide direct support to 20 businesses through the Growth Hub Advisor contract</v>
      </c>
      <c r="D29" s="109" t="str">
        <f>'1. All Data'!I28</f>
        <v>On Track to be Achieved</v>
      </c>
      <c r="E29" s="82"/>
      <c r="F29" s="110" t="str">
        <f>'1. All Data'!N28</f>
        <v>On Track to be Achieved</v>
      </c>
      <c r="G29" s="90"/>
      <c r="H29" s="111">
        <f>'1. All Data'!S28</f>
        <v>0</v>
      </c>
      <c r="I29" s="82"/>
      <c r="J29" s="111">
        <f>'1. All Data'!W28</f>
        <v>0</v>
      </c>
    </row>
    <row r="30" spans="1:10" ht="99.75" customHeight="1">
      <c r="A30" s="80" t="str">
        <f>'1. All Data'!C29</f>
        <v>CR28</v>
      </c>
      <c r="B30" s="112" t="str">
        <f>'1. All Data'!D29</f>
        <v>Continue to work effectively with regeneration partners</v>
      </c>
      <c r="C30" s="113" t="str">
        <f>'1. All Data'!E29</f>
        <v>Continue to work with strategic tourism partners, such as the National Forest, the Campaign to Reopen the Ivanhoe Line and the TTTV, on the regeneration of the borough</v>
      </c>
      <c r="D30" s="109" t="str">
        <f>'1. All Data'!I29</f>
        <v>On Track to be Achieved</v>
      </c>
      <c r="E30" s="82"/>
      <c r="F30" s="110" t="str">
        <f>'1. All Data'!N29</f>
        <v>On Track to be Achieved</v>
      </c>
      <c r="G30" s="82"/>
      <c r="H30" s="111">
        <f>'1. All Data'!S29</f>
        <v>0</v>
      </c>
      <c r="I30" s="82"/>
      <c r="J30" s="111">
        <f>'1. All Data'!W29</f>
        <v>0</v>
      </c>
    </row>
    <row r="31" spans="1:10" ht="99.75" customHeight="1">
      <c r="A31" s="80" t="str">
        <f>'1. All Data'!C30</f>
        <v>EHW01</v>
      </c>
      <c r="B31" s="112" t="str">
        <f>'1. All Data'!D30</f>
        <v>Delivering Better Services to Support Homelessness</v>
      </c>
      <c r="C31" s="113" t="str">
        <f>'1. All Data'!E30</f>
        <v>Promote, monitor and report on the Burton and East Staffordshire Partnership, produce two activity reports during the year</v>
      </c>
      <c r="D31" s="109" t="str">
        <f>'1. All Data'!I30</f>
        <v>On Track to be Achieved</v>
      </c>
      <c r="E31" s="82"/>
      <c r="F31" s="110" t="str">
        <f>'1. All Data'!N30</f>
        <v>On Track to be Achieved</v>
      </c>
      <c r="G31" s="82"/>
      <c r="H31" s="111">
        <f>'1. All Data'!S30</f>
        <v>0</v>
      </c>
      <c r="I31" s="82"/>
      <c r="J31" s="111">
        <f>'1. All Data'!W30</f>
        <v>0</v>
      </c>
    </row>
    <row r="32" spans="1:10" ht="99.75" customHeight="1">
      <c r="A32" s="80" t="str">
        <f>'1. All Data'!C31</f>
        <v>EHW02</v>
      </c>
      <c r="B32" s="112" t="str">
        <f>'1. All Data'!D31</f>
        <v>Delivering Better Services to Support Homelessness</v>
      </c>
      <c r="C32" s="113" t="str">
        <f>'1. All Data'!E31</f>
        <v xml:space="preserve">Evaluate and build on the existing MHCLG/ESBC projects to target entrenched rough sleepers with two activity reports during the year
Prepare and submit new applications to MHCLG as and when appropriate during the year </v>
      </c>
      <c r="D32" s="109" t="str">
        <f>'1. All Data'!I31</f>
        <v>On Track to be Achieved</v>
      </c>
      <c r="E32" s="81"/>
      <c r="F32" s="110" t="str">
        <f>'1. All Data'!N31</f>
        <v>On Track to be Achieved</v>
      </c>
      <c r="G32" s="82"/>
      <c r="H32" s="111">
        <f>'1. All Data'!S31</f>
        <v>0</v>
      </c>
      <c r="I32" s="82"/>
      <c r="J32" s="111">
        <f>'1. All Data'!W31</f>
        <v>0</v>
      </c>
    </row>
    <row r="33" spans="1:10" ht="99.75" customHeight="1">
      <c r="A33" s="80" t="str">
        <f>'1. All Data'!C32</f>
        <v>EHW03</v>
      </c>
      <c r="B33" s="112" t="str">
        <f>'1. All Data'!D32</f>
        <v>Proactively reducing the number of empty homes in the borough</v>
      </c>
      <c r="C33" s="113" t="str">
        <f>'1. All Data'!E32</f>
        <v>Produce annual contract performance report</v>
      </c>
      <c r="D33" s="109" t="str">
        <f>'1. All Data'!I32</f>
        <v>On Track to be Achieved</v>
      </c>
      <c r="E33" s="82"/>
      <c r="F33" s="110" t="str">
        <f>'1. All Data'!N32</f>
        <v>On Track to be Achieved</v>
      </c>
      <c r="G33" s="82"/>
      <c r="H33" s="111">
        <f>'1. All Data'!S32</f>
        <v>0</v>
      </c>
      <c r="I33" s="82"/>
      <c r="J33" s="111">
        <f>'1. All Data'!W32</f>
        <v>0</v>
      </c>
    </row>
    <row r="34" spans="1:10" ht="99.75" customHeight="1">
      <c r="A34" s="80" t="str">
        <f>'1. All Data'!C33</f>
        <v>EHW04</v>
      </c>
      <c r="B34" s="112" t="str">
        <f>'1. All Data'!D33</f>
        <v>Delivering Better Services to Support Homelessness</v>
      </c>
      <c r="C34" s="113" t="str">
        <f>'1. All Data'!E33</f>
        <v>Average time from appointment to initial decision for homeless applicants of 3 days</v>
      </c>
      <c r="D34" s="109" t="str">
        <f>'1. All Data'!I33</f>
        <v>On Track to be Achieved</v>
      </c>
      <c r="E34" s="82"/>
      <c r="F34" s="110" t="str">
        <f>'1. All Data'!N33</f>
        <v>On Track to be Achieved</v>
      </c>
      <c r="G34" s="82"/>
      <c r="H34" s="111">
        <f>'1. All Data'!S33</f>
        <v>0</v>
      </c>
      <c r="I34" s="82"/>
      <c r="J34" s="111">
        <f>'1. All Data'!W33</f>
        <v>0</v>
      </c>
    </row>
    <row r="35" spans="1:10" ht="99.75" customHeight="1">
      <c r="A35" s="80" t="str">
        <f>'1. All Data'!C34</f>
        <v>EHW05</v>
      </c>
      <c r="B35" s="112" t="str">
        <f>'1. All Data'!D34</f>
        <v>Continue to Maximise Utilisation of Self Contained Temporary Accommodation for Homeless Applicants</v>
      </c>
      <c r="C35" s="113" t="str">
        <f>'1. All Data'!E34</f>
        <v>Reduce ‘Key to Key’ Void Turnaround to an average of 6 working days</v>
      </c>
      <c r="D35" s="109" t="str">
        <f>'1. All Data'!I34</f>
        <v>On Track to be Achieved</v>
      </c>
      <c r="E35" s="81"/>
      <c r="F35" s="110" t="str">
        <f>'1. All Data'!N34</f>
        <v>On Track to be Achieved</v>
      </c>
      <c r="G35" s="82"/>
      <c r="H35" s="111">
        <f>'1. All Data'!S34</f>
        <v>0</v>
      </c>
      <c r="I35" s="82"/>
      <c r="J35" s="111">
        <f>'1. All Data'!W34</f>
        <v>0</v>
      </c>
    </row>
    <row r="36" spans="1:10" ht="99.75" customHeight="1">
      <c r="A36" s="80" t="str">
        <f>'1. All Data'!C35</f>
        <v>EHW06</v>
      </c>
      <c r="B36" s="112" t="str">
        <f>'1. All Data'!D35</f>
        <v xml:space="preserve">Improving our Housing Strategy Initiatives </v>
      </c>
      <c r="C36" s="113" t="str">
        <f>'1. All Data'!E35</f>
        <v>Refreshed Housing Strategy</v>
      </c>
      <c r="D36" s="109" t="str">
        <f>'1. All Data'!I35</f>
        <v>On Track to be Achieved</v>
      </c>
      <c r="E36" s="82"/>
      <c r="F36" s="110" t="str">
        <f>'1. All Data'!N35</f>
        <v>On Track to be Achieved</v>
      </c>
      <c r="G36" s="82"/>
      <c r="H36" s="111">
        <f>'1. All Data'!S35</f>
        <v>0</v>
      </c>
      <c r="I36" s="82"/>
      <c r="J36" s="111">
        <f>'1. All Data'!W35</f>
        <v>0</v>
      </c>
    </row>
    <row r="37" spans="1:10" ht="99.75" customHeight="1">
      <c r="A37" s="80" t="str">
        <f>'1. All Data'!C36</f>
        <v>EHW07</v>
      </c>
      <c r="B37" s="112" t="str">
        <f>'1. All Data'!D36</f>
        <v>Improving our Housing Strategy Initiatives</v>
      </c>
      <c r="C37" s="113" t="str">
        <f>'1. All Data'!E36</f>
        <v>Report opportunities for improving Housing Register Service</v>
      </c>
      <c r="D37" s="109" t="str">
        <f>'1. All Data'!I36</f>
        <v>On Track to be Achieved</v>
      </c>
      <c r="E37" s="81"/>
      <c r="F37" s="110" t="str">
        <f>'1. All Data'!N36</f>
        <v>On Track to be Achieved</v>
      </c>
      <c r="G37" s="82"/>
      <c r="H37" s="111">
        <f>'1. All Data'!S36</f>
        <v>0</v>
      </c>
      <c r="I37" s="82"/>
      <c r="J37" s="111">
        <f>'1. All Data'!W36</f>
        <v>0</v>
      </c>
    </row>
    <row r="38" spans="1:10" ht="99.75" customHeight="1">
      <c r="A38" s="80" t="str">
        <f>'1. All Data'!C37</f>
        <v>EHW08</v>
      </c>
      <c r="B38" s="112" t="str">
        <f>'1. All Data'!D37</f>
        <v>Maintain Top Quartile Performance For Street Cleansing - Litter</v>
      </c>
      <c r="C38" s="113" t="str">
        <f>'1. All Data'!E37</f>
        <v>Maintain Top Quartile Performance</v>
      </c>
      <c r="D38" s="109" t="str">
        <f>'1. All Data'!I37</f>
        <v>Not Yet Due</v>
      </c>
      <c r="E38" s="82"/>
      <c r="F38" s="110" t="str">
        <f>'1. All Data'!N37</f>
        <v>On Track to be Achieved</v>
      </c>
      <c r="G38" s="90"/>
      <c r="H38" s="111">
        <f>'1. All Data'!S37</f>
        <v>0</v>
      </c>
      <c r="I38" s="82"/>
      <c r="J38" s="111">
        <f>'1. All Data'!W37</f>
        <v>0</v>
      </c>
    </row>
    <row r="39" spans="1:10" ht="99.75" customHeight="1">
      <c r="A39" s="80" t="str">
        <f>'1. All Data'!C38</f>
        <v>EHW09</v>
      </c>
      <c r="B39" s="112" t="str">
        <f>'1. All Data'!D38</f>
        <v>Maintain Top Quartile Performance For Street Cleansing - Detritus</v>
      </c>
      <c r="C39" s="113" t="str">
        <f>'1. All Data'!E38</f>
        <v>Maintain Top Quartile Performance</v>
      </c>
      <c r="D39" s="109" t="str">
        <f>'1. All Data'!I38</f>
        <v>Not Yet Due</v>
      </c>
      <c r="E39" s="81"/>
      <c r="F39" s="110" t="str">
        <f>'1. All Data'!N38</f>
        <v>On Track to be Achieved</v>
      </c>
      <c r="G39" s="90"/>
      <c r="H39" s="111">
        <f>'1. All Data'!S38</f>
        <v>0</v>
      </c>
      <c r="I39" s="82"/>
      <c r="J39" s="111">
        <f>'1. All Data'!W38</f>
        <v>0</v>
      </c>
    </row>
    <row r="40" spans="1:10" ht="99.75" customHeight="1">
      <c r="A40" s="80" t="str">
        <f>'1. All Data'!C39</f>
        <v>EHW10</v>
      </c>
      <c r="B40" s="112" t="str">
        <f>'1. All Data'!D39</f>
        <v>Maintain Top Quartile Performance For Street Cleansing - Graffiti</v>
      </c>
      <c r="C40" s="113" t="str">
        <f>'1. All Data'!E39</f>
        <v>Maintain Top Quartile Performance</v>
      </c>
      <c r="D40" s="109" t="str">
        <f>'1. All Data'!I39</f>
        <v>Not Yet Due</v>
      </c>
      <c r="E40" s="82"/>
      <c r="F40" s="110" t="str">
        <f>'1. All Data'!N39</f>
        <v>On Track to be Achieved</v>
      </c>
      <c r="G40" s="82"/>
      <c r="H40" s="111">
        <f>'1. All Data'!S39</f>
        <v>0</v>
      </c>
      <c r="I40" s="82"/>
      <c r="J40" s="111">
        <f>'1. All Data'!W39</f>
        <v>0</v>
      </c>
    </row>
    <row r="41" spans="1:10" ht="99.75" customHeight="1">
      <c r="A41" s="80" t="str">
        <f>'1. All Data'!C40</f>
        <v>EHW11</v>
      </c>
      <c r="B41" s="112" t="str">
        <f>'1. All Data'!D40</f>
        <v>Maintain Top Quartile Performance For Street Cleansing – Fly-Posting</v>
      </c>
      <c r="C41" s="113" t="str">
        <f>'1. All Data'!E40</f>
        <v>Maintain Top Quartile Performance</v>
      </c>
      <c r="D41" s="109" t="str">
        <f>'1. All Data'!I40</f>
        <v>Not Yet Due</v>
      </c>
      <c r="E41" s="82"/>
      <c r="F41" s="110" t="str">
        <f>'1. All Data'!N40</f>
        <v>On Track to be Achieved</v>
      </c>
      <c r="G41" s="82"/>
      <c r="H41" s="111">
        <f>'1. All Data'!S40</f>
        <v>0</v>
      </c>
      <c r="I41" s="82"/>
      <c r="J41" s="111">
        <f>'1. All Data'!W40</f>
        <v>0</v>
      </c>
    </row>
    <row r="42" spans="1:10" ht="99.75" customHeight="1">
      <c r="A42" s="80" t="str">
        <f>'1. All Data'!C41</f>
        <v>EHW12</v>
      </c>
      <c r="B42" s="112" t="str">
        <f>'1. All Data'!D41</f>
        <v xml:space="preserve">Maintain Top Quartile Performance On Recycling </v>
      </c>
      <c r="C42" s="113" t="str">
        <f>'1. All Data'!E41</f>
        <v>Household Waste Recycled and Composted:
Maintain Top Quartile Performance</v>
      </c>
      <c r="D42" s="109" t="str">
        <f>'1. All Data'!I41</f>
        <v>On Track to be Achieved</v>
      </c>
      <c r="E42" s="81"/>
      <c r="F42" s="110" t="str">
        <f>'1. All Data'!N41</f>
        <v>On Track to be Achieved</v>
      </c>
      <c r="G42" s="90"/>
      <c r="H42" s="111">
        <f>'1. All Data'!S41</f>
        <v>0</v>
      </c>
      <c r="I42" s="90"/>
      <c r="J42" s="111">
        <f>'1. All Data'!W41</f>
        <v>0</v>
      </c>
    </row>
    <row r="43" spans="1:10" ht="99.75" customHeight="1">
      <c r="A43" s="80" t="str">
        <f>'1. All Data'!C42</f>
        <v>EHW13</v>
      </c>
      <c r="B43" s="112" t="str">
        <f>'1. All Data'!D42</f>
        <v xml:space="preserve">Maintain Top Quartile Performance On Waste Reduction </v>
      </c>
      <c r="C43" s="113" t="str">
        <f>'1. All Data'!E42</f>
        <v>Residual Household Waste Per Household: 
Maintain Top Quartile Performance</v>
      </c>
      <c r="D43" s="109" t="str">
        <f>'1. All Data'!I42</f>
        <v>On Track to be Achieved</v>
      </c>
      <c r="E43" s="81"/>
      <c r="F43" s="110" t="str">
        <f>'1. All Data'!N42</f>
        <v>On Track to be Achieved</v>
      </c>
      <c r="G43" s="82"/>
      <c r="H43" s="111">
        <f>'1. All Data'!S42</f>
        <v>0</v>
      </c>
      <c r="I43" s="82"/>
      <c r="J43" s="111">
        <f>'1. All Data'!W42</f>
        <v>0</v>
      </c>
    </row>
    <row r="44" spans="1:10" ht="99.75" customHeight="1">
      <c r="A44" s="80" t="str">
        <f>'1. All Data'!C43</f>
        <v>EHW14</v>
      </c>
      <c r="B44" s="112" t="str">
        <f>'1. All Data'!D43</f>
        <v xml:space="preserve">Open Spaces Initiatives </v>
      </c>
      <c r="C44" s="113" t="str">
        <f>'1. All Data'!E43</f>
        <v>Develop a Borough wide parks development plan</v>
      </c>
      <c r="D44" s="109" t="str">
        <f>'1. All Data'!I43</f>
        <v>Not Yet Due</v>
      </c>
      <c r="E44" s="81"/>
      <c r="F44" s="110" t="str">
        <f>'1. All Data'!N43</f>
        <v>Not Yet Due</v>
      </c>
      <c r="G44" s="82"/>
      <c r="H44" s="111">
        <f>'1. All Data'!S43</f>
        <v>0</v>
      </c>
      <c r="I44" s="82"/>
      <c r="J44" s="111">
        <f>'1. All Data'!W43</f>
        <v>0</v>
      </c>
    </row>
    <row r="45" spans="1:10" ht="99.75" customHeight="1">
      <c r="A45" s="80" t="str">
        <f>'1. All Data'!C44</f>
        <v>EHW15</v>
      </c>
      <c r="B45" s="112" t="str">
        <f>'1. All Data'!D44</f>
        <v xml:space="preserve">Open Spaces Initiatives </v>
      </c>
      <c r="C45" s="113" t="str">
        <f>'1. All Data'!E44</f>
        <v>Achieve 2 in bloom gold awards and support Uttoxeter in the 2020 National In bloom awards</v>
      </c>
      <c r="D45" s="109" t="str">
        <f>'1. All Data'!I44</f>
        <v>Deferred</v>
      </c>
      <c r="E45" s="82"/>
      <c r="F45" s="110" t="str">
        <f>'1. All Data'!N44</f>
        <v>Deferred</v>
      </c>
      <c r="G45" s="82"/>
      <c r="H45" s="111">
        <f>'1. All Data'!S44</f>
        <v>0</v>
      </c>
      <c r="I45" s="82"/>
      <c r="J45" s="111">
        <f>'1. All Data'!W44</f>
        <v>0</v>
      </c>
    </row>
    <row r="46" spans="1:10" ht="99.75" customHeight="1">
      <c r="A46" s="80" t="str">
        <f>'1. All Data'!C46</f>
        <v>EHW17</v>
      </c>
      <c r="B46" s="112" t="str">
        <f>'1. All Data'!D46</f>
        <v>Open Spaces Initiatives</v>
      </c>
      <c r="C46" s="113" t="str">
        <f>'1. All Data'!E46</f>
        <v>Increase the marks awarded to the 9 parks  in  the “It’s Your Neighbourhood” Parks category by an average of 10%</v>
      </c>
      <c r="D46" s="109" t="str">
        <f>'1. All Data'!I46</f>
        <v>Deferred</v>
      </c>
      <c r="E46" s="82"/>
      <c r="F46" s="110" t="str">
        <f>'1. All Data'!N46</f>
        <v>Deferred</v>
      </c>
      <c r="G46" s="82"/>
      <c r="H46" s="111">
        <f>'1. All Data'!S46</f>
        <v>0</v>
      </c>
      <c r="I46" s="82"/>
      <c r="J46" s="111">
        <f>'1. All Data'!W46</f>
        <v>0</v>
      </c>
    </row>
    <row r="47" spans="1:10" ht="99.75" customHeight="1">
      <c r="A47" s="80" t="str">
        <f>'1. All Data'!C47</f>
        <v>EHW18</v>
      </c>
      <c r="B47" s="112" t="str">
        <f>'1. All Data'!D47</f>
        <v>Develop Tourism within the Borough</v>
      </c>
      <c r="C47" s="113" t="str">
        <f>'1. All Data'!E47</f>
        <v>Develop a tactical approach and plan for tourism in East Staffordshire</v>
      </c>
      <c r="D47" s="109" t="str">
        <f>'1. All Data'!I47</f>
        <v>On Track to be Achieved</v>
      </c>
      <c r="E47" s="82"/>
      <c r="F47" s="110" t="str">
        <f>'1. All Data'!N47</f>
        <v>On Track to be Achieved</v>
      </c>
      <c r="G47" s="82"/>
      <c r="H47" s="111">
        <f>'1. All Data'!S47</f>
        <v>0</v>
      </c>
      <c r="I47" s="82"/>
      <c r="J47" s="111">
        <f>'1. All Data'!W47</f>
        <v>0</v>
      </c>
    </row>
    <row r="48" spans="1:10" ht="99.75" customHeight="1">
      <c r="A48" s="80" t="str">
        <f>'1. All Data'!C48</f>
        <v>EHW19</v>
      </c>
      <c r="B48" s="112" t="str">
        <f>'1. All Data'!D48</f>
        <v>Compliance Inspections in support of Public Protection</v>
      </c>
      <c r="C48" s="113" t="str">
        <f>'1. All Data'!E48</f>
        <v>Undertake two high profile initiatives aimed at monitoring compliance and ensuring public protection</v>
      </c>
      <c r="D48" s="109" t="str">
        <f>'1. All Data'!I48</f>
        <v>On Track to be Achieved</v>
      </c>
      <c r="E48" s="82"/>
      <c r="F48" s="110" t="str">
        <f>'1. All Data'!N48</f>
        <v>On Track to be Achieved</v>
      </c>
      <c r="G48" s="82"/>
      <c r="H48" s="111">
        <f>'1. All Data'!S48</f>
        <v>0</v>
      </c>
      <c r="I48" s="82"/>
      <c r="J48" s="111">
        <f>'1. All Data'!W48</f>
        <v>0</v>
      </c>
    </row>
    <row r="49" spans="1:47" ht="99.75" customHeight="1">
      <c r="A49" s="80" t="str">
        <f>'1. All Data'!C49</f>
        <v>EHW20</v>
      </c>
      <c r="B49" s="112" t="str">
        <f>'1. All Data'!D49</f>
        <v>Community &amp; Civil Enforcement Initiatives</v>
      </c>
      <c r="C49" s="113" t="str">
        <f>'1. All Data'!E49</f>
        <v xml:space="preserve">Undertake 8 focused initiatives (including fly tipping) across the Borough and deliver at least 6 education programs in local schools. </v>
      </c>
      <c r="D49" s="109" t="str">
        <f>'1. All Data'!I49</f>
        <v>In Danger of Falling Behind Target</v>
      </c>
      <c r="E49" s="82"/>
      <c r="F49" s="110" t="str">
        <f>'1. All Data'!N49</f>
        <v>In Danger of Falling Behind Target</v>
      </c>
      <c r="G49" s="82"/>
      <c r="H49" s="111">
        <f>'1. All Data'!S49</f>
        <v>0</v>
      </c>
      <c r="I49" s="82"/>
      <c r="J49" s="111">
        <f>'1. All Data'!W49</f>
        <v>0</v>
      </c>
    </row>
    <row r="50" spans="1:47" ht="99.75" customHeight="1">
      <c r="A50" s="80" t="str">
        <f>'1. All Data'!C50</f>
        <v>EHW21</v>
      </c>
      <c r="B50" s="112" t="str">
        <f>'1. All Data'!D50</f>
        <v>Development of the Selective Licensing Scheme</v>
      </c>
      <c r="C50" s="113" t="str">
        <f>'1. All Data'!E50</f>
        <v>Selective Licensing Designation Approved</v>
      </c>
      <c r="D50" s="109" t="str">
        <f>'1. All Data'!I50</f>
        <v>Deferred</v>
      </c>
      <c r="E50" s="82"/>
      <c r="F50" s="110" t="str">
        <f>'1. All Data'!N50</f>
        <v>Deferred</v>
      </c>
      <c r="G50" s="90"/>
      <c r="H50" s="111">
        <f>'1. All Data'!S50</f>
        <v>0</v>
      </c>
      <c r="I50" s="90"/>
      <c r="J50" s="111">
        <f>'1. All Data'!W50</f>
        <v>0</v>
      </c>
    </row>
    <row r="51" spans="1:47" ht="99.75" customHeight="1">
      <c r="A51" s="80" t="str">
        <f>'1. All Data'!C51</f>
        <v>EHW22</v>
      </c>
      <c r="B51" s="112" t="str">
        <f>'1. All Data'!D51</f>
        <v>Development of the Selective Licensing Scheme</v>
      </c>
      <c r="C51" s="113" t="str">
        <f>'1. All Data'!E51</f>
        <v>Selective Licensing Third Year Review Complete</v>
      </c>
      <c r="D51" s="109" t="str">
        <f>'1. All Data'!I51</f>
        <v>On Track to be Achieved</v>
      </c>
      <c r="E51" s="81"/>
      <c r="F51" s="110" t="str">
        <f>'1. All Data'!N51</f>
        <v>On Track to be Achieved</v>
      </c>
      <c r="G51" s="82"/>
      <c r="H51" s="111">
        <f>'1. All Data'!S51</f>
        <v>0</v>
      </c>
      <c r="I51" s="82"/>
      <c r="J51" s="111">
        <f>'1. All Data'!W51</f>
        <v>0</v>
      </c>
    </row>
    <row r="52" spans="1:47" ht="99.75" customHeight="1">
      <c r="A52" s="80" t="str">
        <f>'1. All Data'!C52</f>
        <v>EHW23</v>
      </c>
      <c r="B52" s="112" t="str">
        <f>'1. All Data'!D52</f>
        <v>Partnership working with Trading Standards Regarding Tenant Fees</v>
      </c>
      <c r="C52" s="113" t="str">
        <f>'1. All Data'!E52</f>
        <v>Undertake a Targeted Initiative to Investigate and Enforce Compliance with Tenant Fees Legislation</v>
      </c>
      <c r="D52" s="109" t="str">
        <f>'1. All Data'!I52</f>
        <v>On Track to be Achieved</v>
      </c>
      <c r="E52" s="81"/>
      <c r="F52" s="110" t="str">
        <f>'1. All Data'!N52</f>
        <v>Not Yet Due</v>
      </c>
      <c r="G52" s="82"/>
      <c r="H52" s="111">
        <f>'1. All Data'!S52</f>
        <v>0</v>
      </c>
      <c r="I52" s="82"/>
      <c r="J52" s="111">
        <f>'1. All Data'!W52</f>
        <v>0</v>
      </c>
    </row>
    <row r="53" spans="1:47" ht="99.75" customHeight="1">
      <c r="A53" s="80" t="str">
        <f>'1. All Data'!C53</f>
        <v>EHW24</v>
      </c>
      <c r="B53" s="112" t="str">
        <f>'1. All Data'!D53</f>
        <v>Disabled Facilities Grant Review</v>
      </c>
      <c r="C53" s="113" t="str">
        <f>'1. All Data'!E53</f>
        <v>Complete Annual Review of Disabled Facilities Grant Service</v>
      </c>
      <c r="D53" s="109" t="str">
        <f>'1. All Data'!I53</f>
        <v>On Track to be Achieved</v>
      </c>
      <c r="E53" s="82"/>
      <c r="F53" s="110" t="str">
        <f>'1. All Data'!N53</f>
        <v>On Track to be Achieved</v>
      </c>
      <c r="G53" s="82"/>
      <c r="H53" s="111">
        <f>'1. All Data'!S53</f>
        <v>0</v>
      </c>
      <c r="I53" s="82"/>
      <c r="J53" s="111">
        <f>'1. All Data'!W53</f>
        <v>0</v>
      </c>
    </row>
    <row r="54" spans="1:47" ht="101.25">
      <c r="A54" s="80" t="str">
        <f>'1. All Data'!C54</f>
        <v>EHW25</v>
      </c>
      <c r="B54" s="112" t="str">
        <f>'1. All Data'!D54</f>
        <v>Climate Change &amp; Air Quality Policy</v>
      </c>
      <c r="C54" s="113" t="str">
        <f>'1. All Data'!E54</f>
        <v>Consider the declaration of a Climate Emergency and implement and monitor a Climate Change action plan-including an annual update</v>
      </c>
      <c r="D54" s="109" t="str">
        <f>'1. All Data'!I54</f>
        <v>On Track to be Achieved</v>
      </c>
      <c r="E54" s="81"/>
      <c r="F54" s="110" t="str">
        <f>'1. All Data'!N54</f>
        <v>Fully Achieved</v>
      </c>
      <c r="G54" s="90"/>
      <c r="H54" s="111">
        <f>'1. All Data'!S54</f>
        <v>0</v>
      </c>
      <c r="I54" s="82"/>
      <c r="J54" s="111">
        <f>'1. All Data'!W54</f>
        <v>0</v>
      </c>
    </row>
    <row r="55" spans="1:47" ht="99.75" customHeight="1">
      <c r="A55" s="80" t="str">
        <f>'1. All Data'!C55</f>
        <v>EHW26</v>
      </c>
      <c r="B55" s="112" t="str">
        <f>'1. All Data'!D55</f>
        <v>Multi-agency Initiatives to Combat Modern Slavery</v>
      </c>
      <c r="C55" s="113" t="str">
        <f>'1. All Data'!E55</f>
        <v>Carry out Covid-19 compliance checks across the Borough and report progress on a quarterly basis</v>
      </c>
      <c r="D55" s="109" t="str">
        <f>'1. All Data'!I55</f>
        <v>On Track to be Achieved</v>
      </c>
      <c r="E55" s="82"/>
      <c r="F55" s="110" t="str">
        <f>'1. All Data'!N55</f>
        <v>On Track to be Achieved</v>
      </c>
      <c r="G55" s="82"/>
      <c r="H55" s="111">
        <f>'1. All Data'!S55</f>
        <v>0</v>
      </c>
      <c r="I55" s="82"/>
      <c r="J55" s="111">
        <f>'1. All Data'!W55</f>
        <v>0</v>
      </c>
    </row>
    <row r="56" spans="1:47" ht="99.75" customHeight="1">
      <c r="A56" s="80" t="e">
        <f>'1. All Data'!#REF!</f>
        <v>#REF!</v>
      </c>
      <c r="B56" s="112" t="e">
        <f>'1. All Data'!#REF!</f>
        <v>#REF!</v>
      </c>
      <c r="C56" s="113" t="e">
        <f>'1. All Data'!#REF!</f>
        <v>#REF!</v>
      </c>
      <c r="D56" s="109" t="e">
        <f>'1. All Data'!#REF!</f>
        <v>#REF!</v>
      </c>
      <c r="E56" s="82"/>
      <c r="F56" s="110" t="e">
        <f>'1. All Data'!#REF!</f>
        <v>#REF!</v>
      </c>
      <c r="G56" s="82"/>
      <c r="H56" s="111" t="e">
        <f>'1. All Data'!#REF!</f>
        <v>#REF!</v>
      </c>
      <c r="I56" s="82"/>
      <c r="J56" s="111" t="e">
        <f>'1. All Data'!#REF!</f>
        <v>#REF!</v>
      </c>
      <c r="AU56" s="83"/>
    </row>
    <row r="57" spans="1:47" s="96" customFormat="1" ht="87.75">
      <c r="A57" s="80" t="e">
        <f>'1. All Data'!#REF!</f>
        <v>#REF!</v>
      </c>
      <c r="B57" s="112" t="e">
        <f>'1. All Data'!#REF!</f>
        <v>#REF!</v>
      </c>
      <c r="C57" s="113" t="e">
        <f>'1. All Data'!#REF!</f>
        <v>#REF!</v>
      </c>
      <c r="D57" s="109" t="e">
        <f>'1. All Data'!#REF!</f>
        <v>#REF!</v>
      </c>
      <c r="E57" s="81"/>
      <c r="F57" s="110" t="e">
        <f>'1. All Data'!#REF!</f>
        <v>#REF!</v>
      </c>
      <c r="G57" s="82"/>
      <c r="H57" s="111" t="e">
        <f>'1. All Data'!#REF!</f>
        <v>#REF!</v>
      </c>
      <c r="I57" s="82"/>
      <c r="J57" s="111" t="e">
        <f>'1. All Data'!#REF!</f>
        <v>#REF!</v>
      </c>
      <c r="K57" s="91"/>
      <c r="L57" s="91"/>
      <c r="M57" s="91"/>
      <c r="N57" s="92"/>
      <c r="O57" s="92"/>
      <c r="P57" s="92"/>
      <c r="Q57" s="92"/>
      <c r="R57" s="92"/>
      <c r="S57" s="91"/>
      <c r="T57" s="91"/>
      <c r="U57" s="91"/>
      <c r="V57" s="91"/>
      <c r="W57" s="91"/>
      <c r="X57" s="93"/>
      <c r="Y57" s="93"/>
      <c r="Z57" s="93"/>
      <c r="AA57" s="93"/>
      <c r="AB57" s="94"/>
      <c r="AC57" s="79"/>
      <c r="AD57" s="95"/>
      <c r="AE57" s="95"/>
      <c r="AF57" s="95"/>
      <c r="AG57" s="95"/>
      <c r="AH57" s="95"/>
      <c r="AI57" s="95"/>
      <c r="AJ57" s="95"/>
      <c r="AK57" s="95"/>
      <c r="AL57" s="95"/>
      <c r="AM57" s="95"/>
      <c r="AN57" s="95"/>
      <c r="AO57" s="95"/>
      <c r="AP57" s="95"/>
      <c r="AQ57" s="95"/>
      <c r="AR57" s="95"/>
      <c r="AS57" s="95"/>
      <c r="AT57" s="95"/>
      <c r="AU57" s="95"/>
    </row>
    <row r="58" spans="1:47" ht="99.75" customHeight="1">
      <c r="A58" s="80" t="e">
        <f>'1. All Data'!#REF!</f>
        <v>#REF!</v>
      </c>
      <c r="B58" s="112" t="e">
        <f>'1. All Data'!#REF!</f>
        <v>#REF!</v>
      </c>
      <c r="C58" s="113" t="e">
        <f>'1. All Data'!#REF!</f>
        <v>#REF!</v>
      </c>
      <c r="D58" s="109" t="e">
        <f>'1. All Data'!#REF!</f>
        <v>#REF!</v>
      </c>
      <c r="E58" s="82"/>
      <c r="F58" s="110" t="e">
        <f>'1. All Data'!#REF!</f>
        <v>#REF!</v>
      </c>
      <c r="G58" s="82"/>
      <c r="H58" s="111" t="e">
        <f>'1. All Data'!#REF!</f>
        <v>#REF!</v>
      </c>
      <c r="I58" s="82"/>
      <c r="J58" s="111" t="e">
        <f>'1. All Data'!#REF!</f>
        <v>#REF!</v>
      </c>
    </row>
    <row r="59" spans="1:47" ht="99.75" customHeight="1">
      <c r="A59" s="80" t="e">
        <f>'1. All Data'!#REF!</f>
        <v>#REF!</v>
      </c>
      <c r="B59" s="112" t="e">
        <f>'1. All Data'!#REF!</f>
        <v>#REF!</v>
      </c>
      <c r="C59" s="113" t="e">
        <f>'1. All Data'!#REF!</f>
        <v>#REF!</v>
      </c>
      <c r="D59" s="109" t="e">
        <f>'1. All Data'!#REF!</f>
        <v>#REF!</v>
      </c>
      <c r="E59" s="81"/>
      <c r="F59" s="110" t="e">
        <f>'1. All Data'!#REF!</f>
        <v>#REF!</v>
      </c>
      <c r="G59" s="82"/>
      <c r="H59" s="111" t="e">
        <f>'1. All Data'!#REF!</f>
        <v>#REF!</v>
      </c>
      <c r="I59" s="82"/>
      <c r="J59" s="111" t="e">
        <f>'1. All Data'!#REF!</f>
        <v>#REF!</v>
      </c>
    </row>
    <row r="60" spans="1:47" ht="99.75" customHeight="1">
      <c r="A60" s="80" t="e">
        <f>'1. All Data'!#REF!</f>
        <v>#REF!</v>
      </c>
      <c r="B60" s="112" t="e">
        <f>'1. All Data'!#REF!</f>
        <v>#REF!</v>
      </c>
      <c r="C60" s="113" t="e">
        <f>'1. All Data'!#REF!</f>
        <v>#REF!</v>
      </c>
      <c r="D60" s="109" t="e">
        <f>'1. All Data'!#REF!</f>
        <v>#REF!</v>
      </c>
      <c r="E60" s="82"/>
      <c r="F60" s="110" t="e">
        <f>'1. All Data'!#REF!</f>
        <v>#REF!</v>
      </c>
      <c r="G60" s="97"/>
      <c r="H60" s="111" t="e">
        <f>'1. All Data'!#REF!</f>
        <v>#REF!</v>
      </c>
      <c r="I60" s="97"/>
      <c r="J60" s="111" t="e">
        <f>'1. All Data'!#REF!</f>
        <v>#REF!</v>
      </c>
    </row>
    <row r="61" spans="1:47" s="101" customFormat="1" ht="69.75" customHeight="1">
      <c r="A61" s="80" t="e">
        <f>'1. All Data'!#REF!</f>
        <v>#REF!</v>
      </c>
      <c r="B61" s="112" t="e">
        <f>'1. All Data'!#REF!</f>
        <v>#REF!</v>
      </c>
      <c r="C61" s="113" t="e">
        <f>'1. All Data'!#REF!</f>
        <v>#REF!</v>
      </c>
      <c r="D61" s="109" t="e">
        <f>'1. All Data'!#REF!</f>
        <v>#REF!</v>
      </c>
      <c r="E61" s="81"/>
      <c r="F61" s="110" t="e">
        <f>'1. All Data'!#REF!</f>
        <v>#REF!</v>
      </c>
      <c r="G61" s="99"/>
      <c r="H61" s="111" t="e">
        <f>'1. All Data'!#REF!</f>
        <v>#REF!</v>
      </c>
      <c r="I61" s="99"/>
      <c r="J61" s="111" t="e">
        <f>'1. All Data'!#REF!</f>
        <v>#REF!</v>
      </c>
      <c r="K61" s="100"/>
      <c r="L61" s="100"/>
      <c r="M61" s="100"/>
      <c r="N61" s="100"/>
      <c r="O61" s="100"/>
      <c r="P61" s="100"/>
      <c r="Q61" s="100"/>
      <c r="R61" s="100"/>
      <c r="S61" s="100"/>
      <c r="T61" s="100"/>
      <c r="U61" s="100"/>
      <c r="V61" s="100"/>
      <c r="W61" s="100"/>
      <c r="X61" s="100"/>
      <c r="Y61" s="100"/>
      <c r="Z61" s="100"/>
      <c r="AA61" s="100"/>
      <c r="AB61" s="100"/>
      <c r="AC61" s="100"/>
      <c r="AD61" s="100"/>
      <c r="AE61" s="100"/>
      <c r="AF61" s="100"/>
      <c r="AG61" s="100"/>
      <c r="AH61" s="100"/>
      <c r="AI61" s="100"/>
      <c r="AJ61" s="100"/>
      <c r="AK61" s="100"/>
      <c r="AL61" s="100"/>
      <c r="AM61" s="100"/>
      <c r="AN61" s="100"/>
      <c r="AO61" s="100"/>
      <c r="AP61" s="100"/>
      <c r="AQ61" s="100"/>
      <c r="AR61" s="100"/>
      <c r="AS61" s="100"/>
      <c r="AT61" s="100"/>
    </row>
    <row r="62" spans="1:47" ht="99.75" customHeight="1">
      <c r="A62" s="80" t="e">
        <f>'1. All Data'!#REF!</f>
        <v>#REF!</v>
      </c>
      <c r="B62" s="112" t="e">
        <f>'1. All Data'!#REF!</f>
        <v>#REF!</v>
      </c>
      <c r="C62" s="113" t="e">
        <f>'1. All Data'!#REF!</f>
        <v>#REF!</v>
      </c>
      <c r="D62" s="109" t="e">
        <f>'1. All Data'!#REF!</f>
        <v>#REF!</v>
      </c>
      <c r="E62" s="82"/>
      <c r="F62" s="110" t="e">
        <f>'1. All Data'!#REF!</f>
        <v>#REF!</v>
      </c>
      <c r="G62" s="82"/>
      <c r="H62" s="111" t="e">
        <f>'1. All Data'!#REF!</f>
        <v>#REF!</v>
      </c>
      <c r="I62" s="82"/>
      <c r="J62" s="111" t="e">
        <f>'1. All Data'!#REF!</f>
        <v>#REF!</v>
      </c>
    </row>
    <row r="63" spans="1:47" ht="99.75" customHeight="1">
      <c r="A63" s="80" t="e">
        <f>'1. All Data'!#REF!</f>
        <v>#REF!</v>
      </c>
      <c r="B63" s="112" t="e">
        <f>'1. All Data'!#REF!</f>
        <v>#REF!</v>
      </c>
      <c r="C63" s="113" t="e">
        <f>'1. All Data'!#REF!</f>
        <v>#REF!</v>
      </c>
      <c r="D63" s="109" t="e">
        <f>'1. All Data'!#REF!</f>
        <v>#REF!</v>
      </c>
      <c r="E63" s="82"/>
      <c r="F63" s="110" t="e">
        <f>'1. All Data'!#REF!</f>
        <v>#REF!</v>
      </c>
      <c r="G63" s="82"/>
      <c r="H63" s="111" t="e">
        <f>'1. All Data'!#REF!</f>
        <v>#REF!</v>
      </c>
      <c r="I63" s="82"/>
      <c r="J63" s="111" t="e">
        <f>'1. All Data'!#REF!</f>
        <v>#REF!</v>
      </c>
    </row>
    <row r="64" spans="1:47" ht="99.75" customHeight="1">
      <c r="A64" s="80" t="e">
        <f>'1. All Data'!#REF!</f>
        <v>#REF!</v>
      </c>
      <c r="B64" s="112" t="e">
        <f>'1. All Data'!#REF!</f>
        <v>#REF!</v>
      </c>
      <c r="C64" s="113" t="e">
        <f>'1. All Data'!#REF!</f>
        <v>#REF!</v>
      </c>
      <c r="D64" s="109" t="e">
        <f>'1. All Data'!#REF!</f>
        <v>#REF!</v>
      </c>
      <c r="E64" s="82"/>
      <c r="F64" s="110" t="e">
        <f>'1. All Data'!#REF!</f>
        <v>#REF!</v>
      </c>
      <c r="G64" s="82"/>
      <c r="H64" s="111" t="e">
        <f>'1. All Data'!#REF!</f>
        <v>#REF!</v>
      </c>
      <c r="I64" s="82"/>
      <c r="J64" s="111" t="e">
        <f>'1. All Data'!#REF!</f>
        <v>#REF!</v>
      </c>
    </row>
    <row r="65" spans="1:10" ht="99.75" customHeight="1">
      <c r="A65" s="80" t="e">
        <f>'1. All Data'!#REF!</f>
        <v>#REF!</v>
      </c>
      <c r="B65" s="112" t="e">
        <f>'1. All Data'!#REF!</f>
        <v>#REF!</v>
      </c>
      <c r="C65" s="113" t="e">
        <f>'1. All Data'!#REF!</f>
        <v>#REF!</v>
      </c>
      <c r="D65" s="109" t="e">
        <f>'1. All Data'!#REF!</f>
        <v>#REF!</v>
      </c>
      <c r="E65" s="82"/>
      <c r="F65" s="110" t="e">
        <f>'1. All Data'!#REF!</f>
        <v>#REF!</v>
      </c>
      <c r="G65" s="82"/>
      <c r="H65" s="111" t="e">
        <f>'1. All Data'!#REF!</f>
        <v>#REF!</v>
      </c>
      <c r="I65" s="82"/>
      <c r="J65" s="111" t="e">
        <f>'1. All Data'!#REF!</f>
        <v>#REF!</v>
      </c>
    </row>
    <row r="66" spans="1:10" ht="99.75" customHeight="1">
      <c r="A66" s="80" t="e">
        <f>'1. All Data'!#REF!</f>
        <v>#REF!</v>
      </c>
      <c r="B66" s="112" t="e">
        <f>'1. All Data'!#REF!</f>
        <v>#REF!</v>
      </c>
      <c r="C66" s="113" t="e">
        <f>'1. All Data'!#REF!</f>
        <v>#REF!</v>
      </c>
      <c r="D66" s="109" t="e">
        <f>'1. All Data'!#REF!</f>
        <v>#REF!</v>
      </c>
      <c r="E66" s="82"/>
      <c r="F66" s="110" t="e">
        <f>'1. All Data'!#REF!</f>
        <v>#REF!</v>
      </c>
      <c r="G66" s="82"/>
      <c r="H66" s="111" t="e">
        <f>'1. All Data'!#REF!</f>
        <v>#REF!</v>
      </c>
      <c r="I66" s="82"/>
      <c r="J66" s="111" t="e">
        <f>'1. All Data'!#REF!</f>
        <v>#REF!</v>
      </c>
    </row>
    <row r="67" spans="1:10" ht="99.75" customHeight="1">
      <c r="A67" s="80" t="e">
        <f>'1. All Data'!#REF!</f>
        <v>#REF!</v>
      </c>
      <c r="B67" s="112" t="e">
        <f>'1. All Data'!#REF!</f>
        <v>#REF!</v>
      </c>
      <c r="C67" s="113" t="e">
        <f>'1. All Data'!#REF!</f>
        <v>#REF!</v>
      </c>
      <c r="D67" s="109" t="e">
        <f>'1. All Data'!#REF!</f>
        <v>#REF!</v>
      </c>
      <c r="E67" s="82"/>
      <c r="F67" s="110" t="e">
        <f>'1. All Data'!#REF!</f>
        <v>#REF!</v>
      </c>
      <c r="G67" s="82"/>
      <c r="H67" s="111" t="e">
        <f>'1. All Data'!#REF!</f>
        <v>#REF!</v>
      </c>
      <c r="I67" s="82"/>
      <c r="J67" s="111" t="e">
        <f>'1. All Data'!#REF!</f>
        <v>#REF!</v>
      </c>
    </row>
    <row r="68" spans="1:10" ht="99.75" customHeight="1">
      <c r="A68" s="80" t="e">
        <f>'1. All Data'!#REF!</f>
        <v>#REF!</v>
      </c>
      <c r="B68" s="112" t="e">
        <f>'1. All Data'!#REF!</f>
        <v>#REF!</v>
      </c>
      <c r="C68" s="113" t="e">
        <f>'1. All Data'!#REF!</f>
        <v>#REF!</v>
      </c>
      <c r="D68" s="109" t="e">
        <f>'1. All Data'!#REF!</f>
        <v>#REF!</v>
      </c>
      <c r="E68" s="82"/>
      <c r="F68" s="110" t="e">
        <f>'1. All Data'!#REF!</f>
        <v>#REF!</v>
      </c>
      <c r="G68" s="82"/>
      <c r="H68" s="111" t="e">
        <f>'1. All Data'!#REF!</f>
        <v>#REF!</v>
      </c>
      <c r="I68" s="82"/>
      <c r="J68" s="111" t="e">
        <f>'1. All Data'!#REF!</f>
        <v>#REF!</v>
      </c>
    </row>
    <row r="69" spans="1:10" ht="99.75" customHeight="1">
      <c r="A69" s="80" t="e">
        <f>'1. All Data'!#REF!</f>
        <v>#REF!</v>
      </c>
      <c r="B69" s="112" t="e">
        <f>'1. All Data'!#REF!</f>
        <v>#REF!</v>
      </c>
      <c r="C69" s="113" t="e">
        <f>'1. All Data'!#REF!</f>
        <v>#REF!</v>
      </c>
      <c r="D69" s="109" t="e">
        <f>'1. All Data'!#REF!</f>
        <v>#REF!</v>
      </c>
      <c r="E69" s="82"/>
      <c r="F69" s="110" t="e">
        <f>'1. All Data'!#REF!</f>
        <v>#REF!</v>
      </c>
      <c r="G69" s="90"/>
      <c r="H69" s="111" t="e">
        <f>'1. All Data'!#REF!</f>
        <v>#REF!</v>
      </c>
      <c r="I69" s="90"/>
      <c r="J69" s="111" t="e">
        <f>'1. All Data'!#REF!</f>
        <v>#REF!</v>
      </c>
    </row>
    <row r="70" spans="1:10" ht="99.75" customHeight="1">
      <c r="A70" s="80" t="e">
        <f>'1. All Data'!#REF!</f>
        <v>#REF!</v>
      </c>
      <c r="B70" s="112" t="e">
        <f>'1. All Data'!#REF!</f>
        <v>#REF!</v>
      </c>
      <c r="C70" s="113" t="e">
        <f>'1. All Data'!#REF!</f>
        <v>#REF!</v>
      </c>
      <c r="D70" s="109" t="e">
        <f>'1. All Data'!#REF!</f>
        <v>#REF!</v>
      </c>
      <c r="E70" s="82"/>
      <c r="F70" s="110" t="e">
        <f>'1. All Data'!#REF!</f>
        <v>#REF!</v>
      </c>
      <c r="G70" s="90"/>
      <c r="H70" s="111" t="e">
        <f>'1. All Data'!#REF!</f>
        <v>#REF!</v>
      </c>
      <c r="I70" s="90"/>
      <c r="J70" s="111" t="e">
        <f>'1. All Data'!#REF!</f>
        <v>#REF!</v>
      </c>
    </row>
    <row r="71" spans="1:10" ht="99.75" customHeight="1">
      <c r="A71" s="80" t="e">
        <f>'1. All Data'!#REF!</f>
        <v>#REF!</v>
      </c>
      <c r="B71" s="112" t="e">
        <f>'1. All Data'!#REF!</f>
        <v>#REF!</v>
      </c>
      <c r="C71" s="113" t="e">
        <f>'1. All Data'!#REF!</f>
        <v>#REF!</v>
      </c>
      <c r="D71" s="109" t="e">
        <f>'1. All Data'!#REF!</f>
        <v>#REF!</v>
      </c>
      <c r="E71" s="82"/>
      <c r="F71" s="110" t="e">
        <f>'1. All Data'!#REF!</f>
        <v>#REF!</v>
      </c>
      <c r="G71" s="90"/>
      <c r="H71" s="111" t="e">
        <f>'1. All Data'!#REF!</f>
        <v>#REF!</v>
      </c>
      <c r="I71" s="90"/>
      <c r="J71" s="111" t="e">
        <f>'1. All Data'!#REF!</f>
        <v>#REF!</v>
      </c>
    </row>
    <row r="72" spans="1:10" ht="99.75" customHeight="1">
      <c r="A72" s="80" t="e">
        <f>'1. All Data'!#REF!</f>
        <v>#REF!</v>
      </c>
      <c r="B72" s="112" t="e">
        <f>'1. All Data'!#REF!</f>
        <v>#REF!</v>
      </c>
      <c r="C72" s="113" t="e">
        <f>'1. All Data'!#REF!</f>
        <v>#REF!</v>
      </c>
      <c r="D72" s="109" t="e">
        <f>'1. All Data'!#REF!</f>
        <v>#REF!</v>
      </c>
      <c r="E72" s="81"/>
      <c r="F72" s="110" t="e">
        <f>'1. All Data'!#REF!</f>
        <v>#REF!</v>
      </c>
      <c r="G72" s="82"/>
      <c r="H72" s="111" t="e">
        <f>'1. All Data'!#REF!</f>
        <v>#REF!</v>
      </c>
      <c r="I72" s="82"/>
      <c r="J72" s="111" t="e">
        <f>'1. All Data'!#REF!</f>
        <v>#REF!</v>
      </c>
    </row>
    <row r="73" spans="1:10" ht="99.75" customHeight="1">
      <c r="A73" s="80" t="e">
        <f>'1. All Data'!#REF!</f>
        <v>#REF!</v>
      </c>
      <c r="B73" s="112" t="e">
        <f>'1. All Data'!#REF!</f>
        <v>#REF!</v>
      </c>
      <c r="C73" s="113" t="e">
        <f>'1. All Data'!#REF!</f>
        <v>#REF!</v>
      </c>
      <c r="D73" s="109" t="e">
        <f>'1. All Data'!#REF!</f>
        <v>#REF!</v>
      </c>
      <c r="E73" s="82"/>
      <c r="F73" s="110" t="e">
        <f>'1. All Data'!#REF!</f>
        <v>#REF!</v>
      </c>
      <c r="G73" s="82"/>
      <c r="H73" s="111" t="e">
        <f>'1. All Data'!#REF!</f>
        <v>#REF!</v>
      </c>
      <c r="I73" s="82"/>
      <c r="J73" s="111" t="e">
        <f>'1. All Data'!#REF!</f>
        <v>#REF!</v>
      </c>
    </row>
    <row r="74" spans="1:10" ht="99.75" customHeight="1">
      <c r="A74" s="80" t="e">
        <f>'1. All Data'!#REF!</f>
        <v>#REF!</v>
      </c>
      <c r="B74" s="112" t="e">
        <f>'1. All Data'!#REF!</f>
        <v>#REF!</v>
      </c>
      <c r="C74" s="113" t="e">
        <f>'1. All Data'!#REF!</f>
        <v>#REF!</v>
      </c>
      <c r="D74" s="109" t="e">
        <f>'1. All Data'!#REF!</f>
        <v>#REF!</v>
      </c>
      <c r="E74" s="82"/>
      <c r="F74" s="110" t="e">
        <f>'1. All Data'!#REF!</f>
        <v>#REF!</v>
      </c>
      <c r="G74" s="90"/>
      <c r="H74" s="111" t="e">
        <f>'1. All Data'!#REF!</f>
        <v>#REF!</v>
      </c>
      <c r="I74" s="82"/>
      <c r="J74" s="111" t="e">
        <f>'1. All Data'!#REF!</f>
        <v>#REF!</v>
      </c>
    </row>
    <row r="75" spans="1:10" ht="99.75" customHeight="1">
      <c r="A75" s="80" t="e">
        <f>'1. All Data'!#REF!</f>
        <v>#REF!</v>
      </c>
      <c r="B75" s="112" t="e">
        <f>'1. All Data'!#REF!</f>
        <v>#REF!</v>
      </c>
      <c r="C75" s="113" t="e">
        <f>'1. All Data'!#REF!</f>
        <v>#REF!</v>
      </c>
      <c r="D75" s="109" t="e">
        <f>'1. All Data'!#REF!</f>
        <v>#REF!</v>
      </c>
      <c r="E75" s="82"/>
      <c r="F75" s="110" t="e">
        <f>'1. All Data'!#REF!</f>
        <v>#REF!</v>
      </c>
      <c r="G75" s="82"/>
      <c r="H75" s="111" t="e">
        <f>'1. All Data'!#REF!</f>
        <v>#REF!</v>
      </c>
      <c r="I75" s="82"/>
      <c r="J75" s="111" t="e">
        <f>'1. All Data'!#REF!</f>
        <v>#REF!</v>
      </c>
    </row>
    <row r="76" spans="1:10" ht="99.75" customHeight="1">
      <c r="A76" s="80" t="e">
        <f>'1. All Data'!#REF!</f>
        <v>#REF!</v>
      </c>
      <c r="B76" s="112" t="e">
        <f>'1. All Data'!#REF!</f>
        <v>#REF!</v>
      </c>
      <c r="C76" s="113" t="e">
        <f>'1. All Data'!#REF!</f>
        <v>#REF!</v>
      </c>
      <c r="D76" s="109" t="e">
        <f>'1. All Data'!#REF!</f>
        <v>#REF!</v>
      </c>
      <c r="E76" s="82"/>
      <c r="F76" s="110" t="e">
        <f>'1. All Data'!#REF!</f>
        <v>#REF!</v>
      </c>
      <c r="G76" s="82"/>
      <c r="H76" s="111" t="e">
        <f>'1. All Data'!#REF!</f>
        <v>#REF!</v>
      </c>
      <c r="I76" s="82"/>
      <c r="J76" s="111" t="e">
        <f>'1. All Data'!#REF!</f>
        <v>#REF!</v>
      </c>
    </row>
    <row r="77" spans="1:10" ht="87.75">
      <c r="A77" s="80" t="e">
        <f>'1. All Data'!#REF!</f>
        <v>#REF!</v>
      </c>
      <c r="B77" s="112" t="e">
        <f>'1. All Data'!#REF!</f>
        <v>#REF!</v>
      </c>
      <c r="C77" s="113" t="e">
        <f>'1. All Data'!#REF!</f>
        <v>#REF!</v>
      </c>
      <c r="D77" s="109" t="e">
        <f>'1. All Data'!#REF!</f>
        <v>#REF!</v>
      </c>
      <c r="E77" s="81"/>
      <c r="F77" s="110" t="e">
        <f>'1. All Data'!#REF!</f>
        <v>#REF!</v>
      </c>
      <c r="G77" s="82"/>
      <c r="H77" s="111" t="e">
        <f>'1. All Data'!#REF!</f>
        <v>#REF!</v>
      </c>
      <c r="I77" s="82"/>
      <c r="J77" s="111" t="e">
        <f>'1. All Data'!#REF!</f>
        <v>#REF!</v>
      </c>
    </row>
    <row r="78" spans="1:10" ht="99.75" customHeight="1">
      <c r="A78" s="80" t="e">
        <f>'1. All Data'!#REF!</f>
        <v>#REF!</v>
      </c>
      <c r="B78" s="112" t="e">
        <f>'1. All Data'!#REF!</f>
        <v>#REF!</v>
      </c>
      <c r="C78" s="113" t="e">
        <f>'1. All Data'!#REF!</f>
        <v>#REF!</v>
      </c>
      <c r="D78" s="109" t="e">
        <f>'1. All Data'!#REF!</f>
        <v>#REF!</v>
      </c>
      <c r="E78" s="81"/>
      <c r="F78" s="110" t="e">
        <f>'1. All Data'!#REF!</f>
        <v>#REF!</v>
      </c>
      <c r="G78" s="89"/>
      <c r="H78" s="111" t="e">
        <f>'1. All Data'!#REF!</f>
        <v>#REF!</v>
      </c>
      <c r="I78" s="89"/>
      <c r="J78" s="111" t="e">
        <f>'1. All Data'!#REF!</f>
        <v>#REF!</v>
      </c>
    </row>
    <row r="79" spans="1:10" ht="99.75" customHeight="1">
      <c r="A79" s="80" t="e">
        <f>'1. All Data'!#REF!</f>
        <v>#REF!</v>
      </c>
      <c r="B79" s="112" t="e">
        <f>'1. All Data'!#REF!</f>
        <v>#REF!</v>
      </c>
      <c r="C79" s="113" t="e">
        <f>'1. All Data'!#REF!</f>
        <v>#REF!</v>
      </c>
      <c r="D79" s="109" t="e">
        <f>'1. All Data'!#REF!</f>
        <v>#REF!</v>
      </c>
      <c r="E79" s="81"/>
      <c r="F79" s="110" t="e">
        <f>'1. All Data'!#REF!</f>
        <v>#REF!</v>
      </c>
      <c r="G79" s="82"/>
      <c r="H79" s="111" t="e">
        <f>'1. All Data'!#REF!</f>
        <v>#REF!</v>
      </c>
      <c r="I79" s="82"/>
      <c r="J79" s="111" t="e">
        <f>'1. All Data'!#REF!</f>
        <v>#REF!</v>
      </c>
    </row>
    <row r="80" spans="1:10" ht="99.75" customHeight="1">
      <c r="A80" s="80" t="e">
        <f>'1. All Data'!#REF!</f>
        <v>#REF!</v>
      </c>
      <c r="B80" s="112" t="e">
        <f>'1. All Data'!#REF!</f>
        <v>#REF!</v>
      </c>
      <c r="C80" s="113" t="e">
        <f>'1. All Data'!#REF!</f>
        <v>#REF!</v>
      </c>
      <c r="D80" s="109" t="e">
        <f>'1. All Data'!#REF!</f>
        <v>#REF!</v>
      </c>
      <c r="E80" s="82"/>
      <c r="F80" s="110" t="e">
        <f>'1. All Data'!#REF!</f>
        <v>#REF!</v>
      </c>
      <c r="G80" s="82"/>
      <c r="H80" s="111" t="e">
        <f>'1. All Data'!#REF!</f>
        <v>#REF!</v>
      </c>
      <c r="I80" s="82"/>
      <c r="J80" s="111" t="e">
        <f>'1. All Data'!#REF!</f>
        <v>#REF!</v>
      </c>
    </row>
    <row r="81" spans="1:46" ht="99.75" customHeight="1">
      <c r="A81" s="80" t="e">
        <f>'1. All Data'!#REF!</f>
        <v>#REF!</v>
      </c>
      <c r="B81" s="112" t="e">
        <f>'1. All Data'!#REF!</f>
        <v>#REF!</v>
      </c>
      <c r="C81" s="113" t="e">
        <f>'1. All Data'!#REF!</f>
        <v>#REF!</v>
      </c>
      <c r="D81" s="109" t="e">
        <f>'1. All Data'!#REF!</f>
        <v>#REF!</v>
      </c>
      <c r="E81" s="82"/>
      <c r="F81" s="110" t="e">
        <f>'1. All Data'!#REF!</f>
        <v>#REF!</v>
      </c>
      <c r="G81" s="82"/>
      <c r="H81" s="111" t="e">
        <f>'1. All Data'!#REF!</f>
        <v>#REF!</v>
      </c>
      <c r="I81" s="82"/>
      <c r="J81" s="111" t="e">
        <f>'1. All Data'!#REF!</f>
        <v>#REF!</v>
      </c>
    </row>
    <row r="82" spans="1:46" s="96" customFormat="1" ht="87.75">
      <c r="A82" s="80" t="e">
        <f>'1. All Data'!#REF!</f>
        <v>#REF!</v>
      </c>
      <c r="B82" s="112" t="e">
        <f>'1. All Data'!#REF!</f>
        <v>#REF!</v>
      </c>
      <c r="C82" s="113" t="e">
        <f>'1. All Data'!#REF!</f>
        <v>#REF!</v>
      </c>
      <c r="D82" s="109" t="e">
        <f>'1. All Data'!#REF!</f>
        <v>#REF!</v>
      </c>
      <c r="E82" s="81"/>
      <c r="F82" s="110" t="e">
        <f>'1. All Data'!#REF!</f>
        <v>#REF!</v>
      </c>
      <c r="G82" s="82"/>
      <c r="H82" s="111" t="e">
        <f>'1. All Data'!#REF!</f>
        <v>#REF!</v>
      </c>
      <c r="I82" s="82"/>
      <c r="J82" s="111" t="e">
        <f>'1. All Data'!#REF!</f>
        <v>#REF!</v>
      </c>
      <c r="K82" s="102"/>
      <c r="L82" s="102"/>
      <c r="M82" s="103"/>
      <c r="N82" s="104"/>
      <c r="O82" s="104"/>
      <c r="P82" s="104"/>
      <c r="Q82" s="104"/>
      <c r="R82" s="103"/>
      <c r="S82" s="102"/>
      <c r="T82" s="102"/>
      <c r="U82" s="102"/>
      <c r="V82" s="105"/>
      <c r="W82" s="102"/>
      <c r="X82" s="103"/>
      <c r="Y82" s="103"/>
      <c r="Z82" s="103"/>
      <c r="AA82" s="103"/>
      <c r="AB82" s="94"/>
      <c r="AC82" s="79"/>
      <c r="AD82" s="95"/>
      <c r="AE82" s="95"/>
      <c r="AF82" s="95"/>
      <c r="AG82" s="95"/>
      <c r="AH82" s="95"/>
      <c r="AI82" s="95"/>
      <c r="AJ82" s="95"/>
      <c r="AK82" s="95"/>
      <c r="AL82" s="95"/>
      <c r="AM82" s="95"/>
      <c r="AN82" s="95"/>
      <c r="AO82" s="95"/>
      <c r="AP82" s="95"/>
      <c r="AQ82" s="95"/>
      <c r="AR82" s="95"/>
      <c r="AS82" s="95"/>
      <c r="AT82" s="95"/>
    </row>
    <row r="83" spans="1:46" s="101" customFormat="1" ht="103.5" customHeight="1">
      <c r="A83" s="80" t="e">
        <f>'1. All Data'!#REF!</f>
        <v>#REF!</v>
      </c>
      <c r="B83" s="112" t="e">
        <f>'1. All Data'!#REF!</f>
        <v>#REF!</v>
      </c>
      <c r="C83" s="113" t="e">
        <f>'1. All Data'!#REF!</f>
        <v>#REF!</v>
      </c>
      <c r="D83" s="109" t="e">
        <f>'1. All Data'!#REF!</f>
        <v>#REF!</v>
      </c>
      <c r="E83" s="82"/>
      <c r="F83" s="110" t="e">
        <f>'1. All Data'!#REF!</f>
        <v>#REF!</v>
      </c>
      <c r="G83" s="106"/>
      <c r="H83" s="111" t="e">
        <f>'1. All Data'!#REF!</f>
        <v>#REF!</v>
      </c>
      <c r="I83" s="106"/>
      <c r="J83" s="111" t="e">
        <f>'1. All Data'!#REF!</f>
        <v>#REF!</v>
      </c>
      <c r="K83" s="100"/>
      <c r="L83" s="100"/>
      <c r="M83" s="100"/>
      <c r="N83" s="100"/>
      <c r="O83" s="100"/>
      <c r="P83" s="100"/>
      <c r="Q83" s="100"/>
      <c r="R83" s="100"/>
      <c r="S83" s="100"/>
      <c r="T83" s="100"/>
      <c r="U83" s="100"/>
      <c r="V83" s="100"/>
      <c r="W83" s="100"/>
      <c r="X83" s="100"/>
      <c r="Y83" s="100"/>
      <c r="Z83" s="100"/>
      <c r="AA83" s="100"/>
      <c r="AB83" s="100"/>
      <c r="AC83" s="100"/>
      <c r="AD83" s="100"/>
      <c r="AE83" s="100"/>
      <c r="AF83" s="100"/>
      <c r="AG83" s="100"/>
      <c r="AH83" s="100"/>
      <c r="AI83" s="100"/>
      <c r="AJ83" s="100"/>
      <c r="AK83" s="100"/>
      <c r="AL83" s="100"/>
      <c r="AM83" s="100"/>
      <c r="AN83" s="100"/>
      <c r="AO83" s="100"/>
      <c r="AP83" s="100"/>
      <c r="AQ83" s="100"/>
      <c r="AR83" s="100"/>
      <c r="AS83" s="100"/>
      <c r="AT83" s="100"/>
    </row>
    <row r="84" spans="1:46" ht="99.75" customHeight="1">
      <c r="A84" s="80" t="e">
        <f>'1. All Data'!#REF!</f>
        <v>#REF!</v>
      </c>
      <c r="B84" s="112" t="e">
        <f>'1. All Data'!#REF!</f>
        <v>#REF!</v>
      </c>
      <c r="C84" s="113" t="e">
        <f>'1. All Data'!#REF!</f>
        <v>#REF!</v>
      </c>
      <c r="D84" s="109" t="e">
        <f>'1. All Data'!#REF!</f>
        <v>#REF!</v>
      </c>
      <c r="E84" s="81"/>
      <c r="F84" s="110" t="e">
        <f>'1. All Data'!#REF!</f>
        <v>#REF!</v>
      </c>
      <c r="G84" s="82"/>
      <c r="H84" s="111" t="e">
        <f>'1. All Data'!#REF!</f>
        <v>#REF!</v>
      </c>
      <c r="I84" s="82"/>
      <c r="J84" s="111" t="e">
        <f>'1. All Data'!#REF!</f>
        <v>#REF!</v>
      </c>
    </row>
    <row r="85" spans="1:46" ht="99.75" customHeight="1">
      <c r="A85" s="80" t="e">
        <f>'1. All Data'!#REF!</f>
        <v>#REF!</v>
      </c>
      <c r="B85" s="112" t="e">
        <f>'1. All Data'!#REF!</f>
        <v>#REF!</v>
      </c>
      <c r="C85" s="113" t="e">
        <f>'1. All Data'!#REF!</f>
        <v>#REF!</v>
      </c>
      <c r="D85" s="109" t="e">
        <f>'1. All Data'!#REF!</f>
        <v>#REF!</v>
      </c>
      <c r="E85" s="81"/>
      <c r="F85" s="110" t="e">
        <f>'1. All Data'!#REF!</f>
        <v>#REF!</v>
      </c>
      <c r="G85" s="82"/>
      <c r="H85" s="111" t="e">
        <f>'1. All Data'!#REF!</f>
        <v>#REF!</v>
      </c>
      <c r="I85" s="82"/>
      <c r="J85" s="111" t="e">
        <f>'1. All Data'!#REF!</f>
        <v>#REF!</v>
      </c>
    </row>
    <row r="86" spans="1:46" ht="99.75" customHeight="1">
      <c r="A86" s="80" t="e">
        <f>'1. All Data'!#REF!</f>
        <v>#REF!</v>
      </c>
      <c r="B86" s="112" t="e">
        <f>'1. All Data'!#REF!</f>
        <v>#REF!</v>
      </c>
      <c r="C86" s="113" t="e">
        <f>'1. All Data'!#REF!</f>
        <v>#REF!</v>
      </c>
      <c r="D86" s="109" t="e">
        <f>'1. All Data'!#REF!</f>
        <v>#REF!</v>
      </c>
      <c r="E86" s="81"/>
      <c r="F86" s="110" t="e">
        <f>'1. All Data'!#REF!</f>
        <v>#REF!</v>
      </c>
      <c r="G86" s="90"/>
      <c r="H86" s="111" t="e">
        <f>'1. All Data'!#REF!</f>
        <v>#REF!</v>
      </c>
      <c r="I86" s="82"/>
      <c r="J86" s="111" t="e">
        <f>'1. All Data'!#REF!</f>
        <v>#REF!</v>
      </c>
    </row>
    <row r="87" spans="1:46" ht="99.75" customHeight="1">
      <c r="A87" s="80" t="e">
        <f>'1. All Data'!#REF!</f>
        <v>#REF!</v>
      </c>
      <c r="B87" s="112" t="e">
        <f>'1. All Data'!#REF!</f>
        <v>#REF!</v>
      </c>
      <c r="C87" s="113" t="e">
        <f>'1. All Data'!#REF!</f>
        <v>#REF!</v>
      </c>
      <c r="D87" s="109" t="e">
        <f>'1. All Data'!#REF!</f>
        <v>#REF!</v>
      </c>
      <c r="E87" s="81"/>
      <c r="F87" s="110" t="e">
        <f>'1. All Data'!#REF!</f>
        <v>#REF!</v>
      </c>
      <c r="G87" s="82"/>
      <c r="H87" s="111" t="e">
        <f>'1. All Data'!#REF!</f>
        <v>#REF!</v>
      </c>
      <c r="I87" s="82"/>
      <c r="J87" s="111" t="e">
        <f>'1. All Data'!#REF!</f>
        <v>#REF!</v>
      </c>
    </row>
    <row r="88" spans="1:46" ht="99.75" customHeight="1">
      <c r="A88" s="80" t="e">
        <f>'1. All Data'!#REF!</f>
        <v>#REF!</v>
      </c>
      <c r="B88" s="112" t="e">
        <f>'1. All Data'!#REF!</f>
        <v>#REF!</v>
      </c>
      <c r="C88" s="113" t="e">
        <f>'1. All Data'!#REF!</f>
        <v>#REF!</v>
      </c>
      <c r="D88" s="109" t="e">
        <f>'1. All Data'!#REF!</f>
        <v>#REF!</v>
      </c>
      <c r="E88" s="81"/>
      <c r="F88" s="110" t="e">
        <f>'1. All Data'!#REF!</f>
        <v>#REF!</v>
      </c>
      <c r="G88" s="82"/>
      <c r="H88" s="111" t="e">
        <f>'1. All Data'!#REF!</f>
        <v>#REF!</v>
      </c>
      <c r="I88" s="82"/>
      <c r="J88" s="111" t="e">
        <f>'1. All Data'!#REF!</f>
        <v>#REF!</v>
      </c>
    </row>
    <row r="89" spans="1:46" ht="99.75" customHeight="1">
      <c r="A89" s="80" t="e">
        <f>'1. All Data'!#REF!</f>
        <v>#REF!</v>
      </c>
      <c r="B89" s="112" t="e">
        <f>'1. All Data'!#REF!</f>
        <v>#REF!</v>
      </c>
      <c r="C89" s="113" t="e">
        <f>'1. All Data'!#REF!</f>
        <v>#REF!</v>
      </c>
      <c r="D89" s="109" t="e">
        <f>'1. All Data'!#REF!</f>
        <v>#REF!</v>
      </c>
      <c r="E89" s="82"/>
      <c r="F89" s="110" t="e">
        <f>'1. All Data'!#REF!</f>
        <v>#REF!</v>
      </c>
      <c r="G89" s="82"/>
      <c r="H89" s="111" t="e">
        <f>'1. All Data'!#REF!</f>
        <v>#REF!</v>
      </c>
      <c r="I89" s="82"/>
      <c r="J89" s="111" t="e">
        <f>'1. All Data'!#REF!</f>
        <v>#REF!</v>
      </c>
    </row>
    <row r="90" spans="1:46" ht="99.75" customHeight="1">
      <c r="A90" s="80" t="e">
        <f>'1. All Data'!#REF!</f>
        <v>#REF!</v>
      </c>
      <c r="B90" s="112" t="e">
        <f>'1. All Data'!#REF!</f>
        <v>#REF!</v>
      </c>
      <c r="C90" s="113" t="e">
        <f>'1. All Data'!#REF!</f>
        <v>#REF!</v>
      </c>
      <c r="D90" s="109" t="e">
        <f>'1. All Data'!#REF!</f>
        <v>#REF!</v>
      </c>
      <c r="E90" s="81"/>
      <c r="F90" s="110" t="e">
        <f>'1. All Data'!#REF!</f>
        <v>#REF!</v>
      </c>
      <c r="G90" s="82"/>
      <c r="H90" s="111" t="e">
        <f>'1. All Data'!#REF!</f>
        <v>#REF!</v>
      </c>
      <c r="I90" s="82"/>
      <c r="J90" s="111" t="e">
        <f>'1. All Data'!#REF!</f>
        <v>#REF!</v>
      </c>
    </row>
    <row r="91" spans="1:46" ht="99.75" customHeight="1">
      <c r="A91" s="80" t="e">
        <f>'1. All Data'!#REF!</f>
        <v>#REF!</v>
      </c>
      <c r="B91" s="112" t="e">
        <f>'1. All Data'!#REF!</f>
        <v>#REF!</v>
      </c>
      <c r="C91" s="113" t="e">
        <f>'1. All Data'!#REF!</f>
        <v>#REF!</v>
      </c>
      <c r="D91" s="109" t="e">
        <f>'1. All Data'!#REF!</f>
        <v>#REF!</v>
      </c>
      <c r="E91" s="82"/>
      <c r="F91" s="110" t="e">
        <f>'1. All Data'!#REF!</f>
        <v>#REF!</v>
      </c>
      <c r="G91" s="82"/>
      <c r="H91" s="111" t="e">
        <f>'1. All Data'!#REF!</f>
        <v>#REF!</v>
      </c>
      <c r="I91" s="82"/>
      <c r="J91" s="111" t="e">
        <f>'1. All Data'!#REF!</f>
        <v>#REF!</v>
      </c>
    </row>
    <row r="92" spans="1:46" ht="99.75" customHeight="1">
      <c r="A92" s="80" t="e">
        <f>'1. All Data'!#REF!</f>
        <v>#REF!</v>
      </c>
      <c r="B92" s="112" t="e">
        <f>'1. All Data'!#REF!</f>
        <v>#REF!</v>
      </c>
      <c r="C92" s="113" t="e">
        <f>'1. All Data'!#REF!</f>
        <v>#REF!</v>
      </c>
      <c r="D92" s="109" t="e">
        <f>'1. All Data'!#REF!</f>
        <v>#REF!</v>
      </c>
      <c r="E92" s="81"/>
      <c r="F92" s="110" t="e">
        <f>'1. All Data'!#REF!</f>
        <v>#REF!</v>
      </c>
      <c r="G92" s="82"/>
      <c r="H92" s="111" t="e">
        <f>'1. All Data'!#REF!</f>
        <v>#REF!</v>
      </c>
      <c r="I92" s="82"/>
      <c r="J92" s="111" t="e">
        <f>'1. All Data'!#REF!</f>
        <v>#REF!</v>
      </c>
    </row>
    <row r="93" spans="1:46" ht="99.75" customHeight="1">
      <c r="A93" s="80" t="e">
        <f>'1. All Data'!#REF!</f>
        <v>#REF!</v>
      </c>
      <c r="B93" s="112" t="e">
        <f>'1. All Data'!#REF!</f>
        <v>#REF!</v>
      </c>
      <c r="C93" s="113" t="e">
        <f>'1. All Data'!#REF!</f>
        <v>#REF!</v>
      </c>
      <c r="D93" s="109" t="e">
        <f>'1. All Data'!#REF!</f>
        <v>#REF!</v>
      </c>
      <c r="E93" s="81"/>
      <c r="F93" s="110" t="e">
        <f>'1. All Data'!#REF!</f>
        <v>#REF!</v>
      </c>
      <c r="G93" s="82"/>
      <c r="H93" s="111" t="e">
        <f>'1. All Data'!#REF!</f>
        <v>#REF!</v>
      </c>
      <c r="I93" s="82"/>
      <c r="J93" s="111" t="e">
        <f>'1. All Data'!#REF!</f>
        <v>#REF!</v>
      </c>
    </row>
    <row r="94" spans="1:46" ht="99.75" customHeight="1">
      <c r="A94" s="80" t="e">
        <f>'1. All Data'!#REF!</f>
        <v>#REF!</v>
      </c>
      <c r="B94" s="112" t="e">
        <f>'1. All Data'!#REF!</f>
        <v>#REF!</v>
      </c>
      <c r="C94" s="113" t="e">
        <f>'1. All Data'!#REF!</f>
        <v>#REF!</v>
      </c>
      <c r="D94" s="109" t="e">
        <f>'1. All Data'!#REF!</f>
        <v>#REF!</v>
      </c>
      <c r="E94" s="81"/>
      <c r="F94" s="110" t="e">
        <f>'1. All Data'!#REF!</f>
        <v>#REF!</v>
      </c>
      <c r="G94" s="82"/>
      <c r="H94" s="111" t="e">
        <f>'1. All Data'!#REF!</f>
        <v>#REF!</v>
      </c>
      <c r="I94" s="82"/>
      <c r="J94" s="111" t="e">
        <f>'1. All Data'!#REF!</f>
        <v>#REF!</v>
      </c>
    </row>
    <row r="95" spans="1:46" ht="99.75" customHeight="1">
      <c r="A95" s="80" t="e">
        <f>'1. All Data'!#REF!</f>
        <v>#REF!</v>
      </c>
      <c r="B95" s="112" t="e">
        <f>'1. All Data'!#REF!</f>
        <v>#REF!</v>
      </c>
      <c r="C95" s="113" t="e">
        <f>'1. All Data'!#REF!</f>
        <v>#REF!</v>
      </c>
      <c r="D95" s="109" t="e">
        <f>'1. All Data'!#REF!</f>
        <v>#REF!</v>
      </c>
      <c r="E95" s="81"/>
      <c r="F95" s="110" t="e">
        <f>'1. All Data'!#REF!</f>
        <v>#REF!</v>
      </c>
      <c r="G95" s="82"/>
      <c r="H95" s="111" t="e">
        <f>'1. All Data'!#REF!</f>
        <v>#REF!</v>
      </c>
      <c r="I95" s="82"/>
      <c r="J95" s="111" t="e">
        <f>'1. All Data'!#REF!</f>
        <v>#REF!</v>
      </c>
    </row>
    <row r="96" spans="1:46" ht="99.75" customHeight="1">
      <c r="A96" s="80" t="e">
        <f>'1. All Data'!#REF!</f>
        <v>#REF!</v>
      </c>
      <c r="B96" s="112" t="e">
        <f>'1. All Data'!#REF!</f>
        <v>#REF!</v>
      </c>
      <c r="C96" s="113" t="e">
        <f>'1. All Data'!#REF!</f>
        <v>#REF!</v>
      </c>
      <c r="D96" s="109" t="e">
        <f>'1. All Data'!#REF!</f>
        <v>#REF!</v>
      </c>
      <c r="E96" s="82"/>
      <c r="F96" s="110" t="e">
        <f>'1. All Data'!#REF!</f>
        <v>#REF!</v>
      </c>
      <c r="G96" s="82"/>
      <c r="H96" s="111" t="e">
        <f>'1. All Data'!#REF!</f>
        <v>#REF!</v>
      </c>
      <c r="I96" s="82"/>
      <c r="J96" s="111" t="e">
        <f>'1. All Data'!#REF!</f>
        <v>#REF!</v>
      </c>
    </row>
    <row r="97" spans="1:10" ht="99.75" customHeight="1">
      <c r="A97" s="80" t="e">
        <f>'1. All Data'!#REF!</f>
        <v>#REF!</v>
      </c>
      <c r="B97" s="112" t="e">
        <f>'1. All Data'!#REF!</f>
        <v>#REF!</v>
      </c>
      <c r="C97" s="113" t="e">
        <f>'1. All Data'!#REF!</f>
        <v>#REF!</v>
      </c>
      <c r="D97" s="109" t="e">
        <f>'1. All Data'!#REF!</f>
        <v>#REF!</v>
      </c>
      <c r="E97" s="82"/>
      <c r="F97" s="110" t="e">
        <f>'1. All Data'!#REF!</f>
        <v>#REF!</v>
      </c>
      <c r="G97" s="82"/>
      <c r="H97" s="111" t="e">
        <f>'1. All Data'!#REF!</f>
        <v>#REF!</v>
      </c>
      <c r="I97" s="82"/>
      <c r="J97" s="111" t="e">
        <f>'1. All Data'!#REF!</f>
        <v>#REF!</v>
      </c>
    </row>
    <row r="98" spans="1:10" ht="99.75" customHeight="1">
      <c r="A98" s="80" t="e">
        <f>'1. All Data'!#REF!</f>
        <v>#REF!</v>
      </c>
      <c r="B98" s="112" t="e">
        <f>'1. All Data'!#REF!</f>
        <v>#REF!</v>
      </c>
      <c r="C98" s="113" t="e">
        <f>'1. All Data'!#REF!</f>
        <v>#REF!</v>
      </c>
      <c r="D98" s="109" t="e">
        <f>'1. All Data'!#REF!</f>
        <v>#REF!</v>
      </c>
      <c r="E98" s="81"/>
      <c r="F98" s="110" t="e">
        <f>'1. All Data'!#REF!</f>
        <v>#REF!</v>
      </c>
      <c r="G98" s="90"/>
      <c r="H98" s="111" t="e">
        <f>'1. All Data'!#REF!</f>
        <v>#REF!</v>
      </c>
      <c r="I98" s="82"/>
      <c r="J98" s="111" t="e">
        <f>'1. All Data'!#REF!</f>
        <v>#REF!</v>
      </c>
    </row>
    <row r="99" spans="1:10" ht="99.75" customHeight="1">
      <c r="A99" s="80" t="e">
        <f>'1. All Data'!#REF!</f>
        <v>#REF!</v>
      </c>
      <c r="B99" s="112" t="e">
        <f>'1. All Data'!#REF!</f>
        <v>#REF!</v>
      </c>
      <c r="C99" s="113" t="e">
        <f>'1. All Data'!#REF!</f>
        <v>#REF!</v>
      </c>
      <c r="D99" s="109" t="e">
        <f>'1. All Data'!#REF!</f>
        <v>#REF!</v>
      </c>
      <c r="E99" s="82"/>
      <c r="F99" s="110" t="e">
        <f>'1. All Data'!#REF!</f>
        <v>#REF!</v>
      </c>
      <c r="G99" s="89"/>
      <c r="H99" s="111" t="e">
        <f>'1. All Data'!#REF!</f>
        <v>#REF!</v>
      </c>
      <c r="I99" s="82"/>
      <c r="J99" s="111" t="e">
        <f>'1. All Data'!#REF!</f>
        <v>#REF!</v>
      </c>
    </row>
    <row r="100" spans="1:10" ht="99.75" customHeight="1">
      <c r="A100" s="80" t="e">
        <f>'1. All Data'!#REF!</f>
        <v>#REF!</v>
      </c>
      <c r="B100" s="112" t="e">
        <f>'1. All Data'!#REF!</f>
        <v>#REF!</v>
      </c>
      <c r="C100" s="113" t="e">
        <f>'1. All Data'!#REF!</f>
        <v>#REF!</v>
      </c>
      <c r="D100" s="109" t="e">
        <f>'1. All Data'!#REF!</f>
        <v>#REF!</v>
      </c>
      <c r="E100" s="82"/>
      <c r="F100" s="110" t="e">
        <f>'1. All Data'!#REF!</f>
        <v>#REF!</v>
      </c>
      <c r="G100" s="82"/>
      <c r="H100" s="111" t="e">
        <f>'1. All Data'!#REF!</f>
        <v>#REF!</v>
      </c>
      <c r="I100" s="82"/>
      <c r="J100" s="111" t="e">
        <f>'1. All Data'!#REF!</f>
        <v>#REF!</v>
      </c>
    </row>
    <row r="101" spans="1:10" ht="99.75" customHeight="1">
      <c r="A101" s="80" t="e">
        <f>'1. All Data'!#REF!</f>
        <v>#REF!</v>
      </c>
      <c r="B101" s="112" t="e">
        <f>'1. All Data'!#REF!</f>
        <v>#REF!</v>
      </c>
      <c r="C101" s="113" t="e">
        <f>'1. All Data'!#REF!</f>
        <v>#REF!</v>
      </c>
      <c r="D101" s="109" t="e">
        <f>'1. All Data'!#REF!</f>
        <v>#REF!</v>
      </c>
      <c r="E101" s="82"/>
      <c r="F101" s="110" t="e">
        <f>'1. All Data'!#REF!</f>
        <v>#REF!</v>
      </c>
      <c r="G101" s="82"/>
      <c r="H101" s="111" t="e">
        <f>'1. All Data'!#REF!</f>
        <v>#REF!</v>
      </c>
      <c r="I101" s="82"/>
      <c r="J101" s="111" t="e">
        <f>'1. All Data'!#REF!</f>
        <v>#REF!</v>
      </c>
    </row>
    <row r="102" spans="1:10" ht="99.75" customHeight="1">
      <c r="A102" s="80" t="e">
        <f>'1. All Data'!#REF!</f>
        <v>#REF!</v>
      </c>
      <c r="B102" s="112" t="e">
        <f>'1. All Data'!#REF!</f>
        <v>#REF!</v>
      </c>
      <c r="C102" s="113" t="e">
        <f>'1. All Data'!#REF!</f>
        <v>#REF!</v>
      </c>
      <c r="D102" s="109" t="e">
        <f>'1. All Data'!#REF!</f>
        <v>#REF!</v>
      </c>
      <c r="E102" s="81"/>
      <c r="F102" s="110" t="e">
        <f>'1. All Data'!#REF!</f>
        <v>#REF!</v>
      </c>
      <c r="G102" s="82"/>
      <c r="H102" s="111" t="e">
        <f>'1. All Data'!#REF!</f>
        <v>#REF!</v>
      </c>
      <c r="I102" s="82"/>
      <c r="J102" s="111" t="e">
        <f>'1. All Data'!#REF!</f>
        <v>#REF!</v>
      </c>
    </row>
    <row r="103" spans="1:10" ht="99.75" customHeight="1">
      <c r="A103" s="80" t="e">
        <f>'1. All Data'!#REF!</f>
        <v>#REF!</v>
      </c>
      <c r="B103" s="112" t="e">
        <f>'1. All Data'!#REF!</f>
        <v>#REF!</v>
      </c>
      <c r="C103" s="113" t="e">
        <f>'1. All Data'!#REF!</f>
        <v>#REF!</v>
      </c>
      <c r="D103" s="109" t="e">
        <f>'1. All Data'!#REF!</f>
        <v>#REF!</v>
      </c>
      <c r="E103" s="81"/>
      <c r="F103" s="110" t="e">
        <f>'1. All Data'!#REF!</f>
        <v>#REF!</v>
      </c>
      <c r="G103" s="82"/>
      <c r="H103" s="111" t="e">
        <f>'1. All Data'!#REF!</f>
        <v>#REF!</v>
      </c>
      <c r="I103" s="82"/>
      <c r="J103" s="111" t="e">
        <f>'1. All Data'!#REF!</f>
        <v>#REF!</v>
      </c>
    </row>
    <row r="104" spans="1:10" ht="99.75" customHeight="1">
      <c r="A104" s="80" t="e">
        <f>'1. All Data'!#REF!</f>
        <v>#REF!</v>
      </c>
      <c r="B104" s="112" t="e">
        <f>'1. All Data'!#REF!</f>
        <v>#REF!</v>
      </c>
      <c r="C104" s="113" t="e">
        <f>'1. All Data'!#REF!</f>
        <v>#REF!</v>
      </c>
      <c r="D104" s="109" t="e">
        <f>'1. All Data'!#REF!</f>
        <v>#REF!</v>
      </c>
      <c r="E104" s="82"/>
      <c r="F104" s="110" t="e">
        <f>'1. All Data'!#REF!</f>
        <v>#REF!</v>
      </c>
      <c r="G104" s="82"/>
      <c r="H104" s="111" t="e">
        <f>'1. All Data'!#REF!</f>
        <v>#REF!</v>
      </c>
      <c r="I104" s="82"/>
      <c r="J104" s="111" t="e">
        <f>'1. All Data'!#REF!</f>
        <v>#REF!</v>
      </c>
    </row>
    <row r="105" spans="1:10" ht="99.75" customHeight="1">
      <c r="A105" s="80" t="e">
        <f>'1. All Data'!#REF!</f>
        <v>#REF!</v>
      </c>
      <c r="B105" s="112" t="e">
        <f>'1. All Data'!#REF!</f>
        <v>#REF!</v>
      </c>
      <c r="C105" s="113" t="e">
        <f>'1. All Data'!#REF!</f>
        <v>#REF!</v>
      </c>
      <c r="D105" s="109" t="e">
        <f>'1. All Data'!#REF!</f>
        <v>#REF!</v>
      </c>
      <c r="E105" s="82"/>
      <c r="F105" s="110" t="e">
        <f>'1. All Data'!#REF!</f>
        <v>#REF!</v>
      </c>
      <c r="G105" s="82"/>
      <c r="H105" s="111" t="e">
        <f>'1. All Data'!#REF!</f>
        <v>#REF!</v>
      </c>
      <c r="I105" s="82"/>
      <c r="J105" s="111" t="e">
        <f>'1. All Data'!#REF!</f>
        <v>#REF!</v>
      </c>
    </row>
    <row r="106" spans="1:10" ht="99.75" customHeight="1">
      <c r="A106" s="80" t="e">
        <f>'1. All Data'!#REF!</f>
        <v>#REF!</v>
      </c>
      <c r="B106" s="112" t="e">
        <f>'1. All Data'!#REF!</f>
        <v>#REF!</v>
      </c>
      <c r="C106" s="113" t="e">
        <f>'1. All Data'!#REF!</f>
        <v>#REF!</v>
      </c>
      <c r="D106" s="109" t="e">
        <f>'1. All Data'!#REF!</f>
        <v>#REF!</v>
      </c>
      <c r="E106" s="82"/>
      <c r="F106" s="110" t="e">
        <f>'1. All Data'!#REF!</f>
        <v>#REF!</v>
      </c>
      <c r="G106" s="82"/>
      <c r="H106" s="111" t="e">
        <f>'1. All Data'!#REF!</f>
        <v>#REF!</v>
      </c>
      <c r="I106" s="82"/>
      <c r="J106" s="111" t="e">
        <f>'1. All Data'!#REF!</f>
        <v>#REF!</v>
      </c>
    </row>
    <row r="107" spans="1:10" ht="99.75" customHeight="1">
      <c r="A107" s="80" t="e">
        <f>'1. All Data'!#REF!</f>
        <v>#REF!</v>
      </c>
      <c r="B107" s="112" t="e">
        <f>'1. All Data'!#REF!</f>
        <v>#REF!</v>
      </c>
      <c r="C107" s="113" t="e">
        <f>'1. All Data'!#REF!</f>
        <v>#REF!</v>
      </c>
      <c r="D107" s="109" t="e">
        <f>'1. All Data'!#REF!</f>
        <v>#REF!</v>
      </c>
      <c r="E107" s="82"/>
      <c r="F107" s="110" t="e">
        <f>'1. All Data'!#REF!</f>
        <v>#REF!</v>
      </c>
      <c r="G107" s="82"/>
      <c r="H107" s="111" t="e">
        <f>'1. All Data'!#REF!</f>
        <v>#REF!</v>
      </c>
      <c r="I107" s="82"/>
      <c r="J107" s="111" t="e">
        <f>'1. All Data'!#REF!</f>
        <v>#REF!</v>
      </c>
    </row>
    <row r="108" spans="1:10" ht="99.75" customHeight="1">
      <c r="A108" s="80" t="e">
        <f>'1. All Data'!#REF!</f>
        <v>#REF!</v>
      </c>
      <c r="B108" s="112" t="e">
        <f>'1. All Data'!#REF!</f>
        <v>#REF!</v>
      </c>
      <c r="C108" s="113" t="e">
        <f>'1. All Data'!#REF!</f>
        <v>#REF!</v>
      </c>
      <c r="D108" s="109" t="e">
        <f>'1. All Data'!#REF!</f>
        <v>#REF!</v>
      </c>
      <c r="E108" s="82"/>
      <c r="F108" s="110" t="e">
        <f>'1. All Data'!#REF!</f>
        <v>#REF!</v>
      </c>
      <c r="G108" s="82"/>
      <c r="H108" s="111" t="e">
        <f>'1. All Data'!#REF!</f>
        <v>#REF!</v>
      </c>
      <c r="I108" s="82"/>
      <c r="J108" s="111" t="e">
        <f>'1. All Data'!#REF!</f>
        <v>#REF!</v>
      </c>
    </row>
    <row r="109" spans="1:10" ht="99.75" customHeight="1">
      <c r="A109" s="80" t="e">
        <f>'1. All Data'!#REF!</f>
        <v>#REF!</v>
      </c>
      <c r="B109" s="112" t="e">
        <f>'1. All Data'!#REF!</f>
        <v>#REF!</v>
      </c>
      <c r="C109" s="113" t="e">
        <f>'1. All Data'!#REF!</f>
        <v>#REF!</v>
      </c>
      <c r="D109" s="109" t="e">
        <f>'1. All Data'!#REF!</f>
        <v>#REF!</v>
      </c>
      <c r="E109" s="82"/>
      <c r="F109" s="110" t="e">
        <f>'1. All Data'!#REF!</f>
        <v>#REF!</v>
      </c>
      <c r="G109" s="82"/>
      <c r="H109" s="111" t="e">
        <f>'1. All Data'!#REF!</f>
        <v>#REF!</v>
      </c>
      <c r="I109" s="82"/>
      <c r="J109" s="111" t="e">
        <f>'1. All Data'!#REF!</f>
        <v>#REF!</v>
      </c>
    </row>
    <row r="110" spans="1:10" ht="99.75" customHeight="1">
      <c r="A110" s="80" t="e">
        <f>'1. All Data'!#REF!</f>
        <v>#REF!</v>
      </c>
      <c r="B110" s="112" t="e">
        <f>'1. All Data'!#REF!</f>
        <v>#REF!</v>
      </c>
      <c r="C110" s="113" t="e">
        <f>'1. All Data'!#REF!</f>
        <v>#REF!</v>
      </c>
      <c r="D110" s="109" t="e">
        <f>'1. All Data'!#REF!</f>
        <v>#REF!</v>
      </c>
      <c r="E110" s="81"/>
      <c r="F110" s="110" t="e">
        <f>'1. All Data'!#REF!</f>
        <v>#REF!</v>
      </c>
      <c r="G110" s="82"/>
      <c r="H110" s="111" t="e">
        <f>'1. All Data'!#REF!</f>
        <v>#REF!</v>
      </c>
      <c r="I110" s="89"/>
      <c r="J110" s="111" t="e">
        <f>'1. All Data'!#REF!</f>
        <v>#REF!</v>
      </c>
    </row>
    <row r="111" spans="1:10" s="83" customFormat="1">
      <c r="C111" s="107"/>
    </row>
    <row r="112" spans="1:10" s="83" customFormat="1">
      <c r="C112" s="107"/>
    </row>
    <row r="113" spans="3:3" s="83" customFormat="1">
      <c r="C113" s="107"/>
    </row>
    <row r="114" spans="3:3" s="83" customFormat="1">
      <c r="C114" s="107"/>
    </row>
    <row r="115" spans="3:3" s="83" customFormat="1">
      <c r="C115" s="107"/>
    </row>
    <row r="116" spans="3:3" s="83" customFormat="1">
      <c r="C116" s="107"/>
    </row>
    <row r="117" spans="3:3" s="83" customFormat="1">
      <c r="C117" s="107"/>
    </row>
    <row r="118" spans="3:3" s="83" customFormat="1">
      <c r="C118" s="107"/>
    </row>
    <row r="119" spans="3:3" s="83" customFormat="1">
      <c r="C119" s="107"/>
    </row>
    <row r="120" spans="3:3" s="83" customFormat="1">
      <c r="C120" s="107"/>
    </row>
    <row r="121" spans="3:3" s="83" customFormat="1">
      <c r="C121" s="107"/>
    </row>
    <row r="122" spans="3:3" s="83" customFormat="1">
      <c r="C122" s="107"/>
    </row>
    <row r="123" spans="3:3" s="83" customFormat="1">
      <c r="C123" s="107"/>
    </row>
    <row r="124" spans="3:3" s="83" customFormat="1">
      <c r="C124" s="107"/>
    </row>
    <row r="125" spans="3:3" s="83" customFormat="1">
      <c r="C125" s="107"/>
    </row>
    <row r="126" spans="3:3" s="83" customFormat="1">
      <c r="C126" s="107"/>
    </row>
    <row r="127" spans="3:3" s="83" customFormat="1">
      <c r="C127" s="107"/>
    </row>
    <row r="128" spans="3:3" s="83" customFormat="1">
      <c r="C128" s="107"/>
    </row>
    <row r="129" spans="3:3">
      <c r="C129" s="107"/>
    </row>
  </sheetData>
  <sheetProtection algorithmName="SHA-512" hashValue="L3arEyeHf5a4zH0743XXLpI0ht9EBVHJsTcbfqzSfi+t8XSRwTUfH5SDf9sA/hDEIUmXLfLCZX+h/Ga1164o9w==" saltValue="bqVGGwlDANYn+Etvvzyt3g==" spinCount="100000" sheet="1" objects="1" scenarios="1"/>
  <conditionalFormatting sqref="V82">
    <cfRule type="containsText" dxfId="3934" priority="4241" operator="containsText" text="Numerical Outturn Within 10% Tolerance">
      <formula>NOT(ISERROR(SEARCH("Numerical Outturn Within 10% Tolerance",V82)))</formula>
    </cfRule>
    <cfRule type="containsText" dxfId="3933" priority="4242" operator="containsText" text="Numerical Outturn Within 5% Tolerance">
      <formula>NOT(ISERROR(SEARCH("Numerical Outturn Within 5% Tolerance",V82)))</formula>
    </cfRule>
    <cfRule type="containsText" dxfId="3932" priority="4243" operator="containsText" text="Target Achieved / Exceeded">
      <formula>NOT(ISERROR(SEARCH("Target Achieved / Exceeded",V82)))</formula>
    </cfRule>
    <cfRule type="containsText" dxfId="3931" priority="4244" operator="containsText" text="Full Update Not Yet Available">
      <formula>NOT(ISERROR(SEARCH("Full Update Not Yet Available",V82)))</formula>
    </cfRule>
    <cfRule type="containsText" dxfId="3930" priority="4245" operator="containsText" text="Full Update Not Yet Available">
      <formula>NOT(ISERROR(SEARCH("Full Update Not Yet Available",V82)))</formula>
    </cfRule>
  </conditionalFormatting>
  <conditionalFormatting sqref="M82 R82">
    <cfRule type="containsText" dxfId="3929" priority="4223" operator="containsText" text="Deferred">
      <formula>NOT(ISERROR(SEARCH("Deferred",M82)))</formula>
    </cfRule>
  </conditionalFormatting>
  <conditionalFormatting sqref="G29 G42 G50 G54 G61 G69:G71 G74 G83 G86 G98 I42 I50 I61 I69:I71 I83 D3:D110 F3:F110 H3:H110 J3:J110">
    <cfRule type="containsText" dxfId="3928" priority="4218" operator="containsText" text="On track to be achieved">
      <formula>NOT(ISERROR(SEARCH("On track to be achieved",D3)))</formula>
    </cfRule>
    <cfRule type="containsText" dxfId="3927" priority="4219" operator="containsText" text="Deferred">
      <formula>NOT(ISERROR(SEARCH("Deferred",D3)))</formula>
    </cfRule>
    <cfRule type="containsText" dxfId="3926" priority="4220" operator="containsText" text="Deleted">
      <formula>NOT(ISERROR(SEARCH("Deleted",D3)))</formula>
    </cfRule>
    <cfRule type="containsText" dxfId="3925" priority="4221" operator="containsText" text="In Danger of Falling Behind Target">
      <formula>NOT(ISERROR(SEARCH("In Danger of Falling Behind Target",D3)))</formula>
    </cfRule>
    <cfRule type="containsText" dxfId="3924" priority="4222" operator="containsText" text="Not yet due">
      <formula>NOT(ISERROR(SEARCH("Not yet due",D3)))</formula>
    </cfRule>
    <cfRule type="containsText" dxfId="3923" priority="4224" operator="containsText" text="Update not Provided">
      <formula>NOT(ISERROR(SEARCH("Update not Provided",D3)))</formula>
    </cfRule>
    <cfRule type="containsText" dxfId="3922" priority="4225" operator="containsText" text="Not yet due">
      <formula>NOT(ISERROR(SEARCH("Not yet due",D3)))</formula>
    </cfRule>
    <cfRule type="containsText" dxfId="3921" priority="4226" operator="containsText" text="Completed Behind Schedule">
      <formula>NOT(ISERROR(SEARCH("Completed Behind Schedule",D3)))</formula>
    </cfRule>
    <cfRule type="containsText" dxfId="3920" priority="4227" operator="containsText" text="Off Target">
      <formula>NOT(ISERROR(SEARCH("Off Target",D3)))</formula>
    </cfRule>
    <cfRule type="containsText" dxfId="3919" priority="4228" operator="containsText" text="On Track to be Achieved">
      <formula>NOT(ISERROR(SEARCH("On Track to be Achieved",D3)))</formula>
    </cfRule>
    <cfRule type="containsText" dxfId="3918" priority="4229" operator="containsText" text="Fully Achieved">
      <formula>NOT(ISERROR(SEARCH("Fully Achieved",D3)))</formula>
    </cfRule>
    <cfRule type="containsText" dxfId="3917" priority="4230" operator="containsText" text="Not yet due">
      <formula>NOT(ISERROR(SEARCH("Not yet due",D3)))</formula>
    </cfRule>
    <cfRule type="containsText" dxfId="3916" priority="4231" operator="containsText" text="Not Yet Due">
      <formula>NOT(ISERROR(SEARCH("Not Yet Due",D3)))</formula>
    </cfRule>
    <cfRule type="containsText" dxfId="3915" priority="4232" operator="containsText" text="Deferred">
      <formula>NOT(ISERROR(SEARCH("Deferred",D3)))</formula>
    </cfRule>
    <cfRule type="containsText" dxfId="3914" priority="4233" operator="containsText" text="Deleted">
      <formula>NOT(ISERROR(SEARCH("Deleted",D3)))</formula>
    </cfRule>
    <cfRule type="containsText" dxfId="3913" priority="4234" operator="containsText" text="In Danger of Falling Behind Target">
      <formula>NOT(ISERROR(SEARCH("In Danger of Falling Behind Target",D3)))</formula>
    </cfRule>
    <cfRule type="containsText" dxfId="3912" priority="4235" operator="containsText" text="Not yet due">
      <formula>NOT(ISERROR(SEARCH("Not yet due",D3)))</formula>
    </cfRule>
    <cfRule type="containsText" dxfId="3911" priority="4236" operator="containsText" text="Completed Behind Schedule">
      <formula>NOT(ISERROR(SEARCH("Completed Behind Schedule",D3)))</formula>
    </cfRule>
    <cfRule type="containsText" dxfId="3910" priority="4237" operator="containsText" text="Off Target">
      <formula>NOT(ISERROR(SEARCH("Off Target",D3)))</formula>
    </cfRule>
    <cfRule type="containsText" dxfId="3909" priority="4238" operator="containsText" text="In Danger of Falling Behind Target">
      <formula>NOT(ISERROR(SEARCH("In Danger of Falling Behind Target",D3)))</formula>
    </cfRule>
    <cfRule type="containsText" dxfId="3908" priority="4239" operator="containsText" text="On Track to be Achieved">
      <formula>NOT(ISERROR(SEARCH("On Track to be Achieved",D3)))</formula>
    </cfRule>
    <cfRule type="containsText" dxfId="3907" priority="4240" operator="containsText" text="Fully Achieved">
      <formula>NOT(ISERROR(SEARCH("Fully Achieved",D3)))</formula>
    </cfRule>
    <cfRule type="containsText" dxfId="3906" priority="4246" operator="containsText" text="Update not Provided">
      <formula>NOT(ISERROR(SEARCH("Update not Provided",D3)))</formula>
    </cfRule>
    <cfRule type="containsText" dxfId="3905" priority="4247" operator="containsText" text="Not yet due">
      <formula>NOT(ISERROR(SEARCH("Not yet due",D3)))</formula>
    </cfRule>
    <cfRule type="containsText" dxfId="3904" priority="4248" operator="containsText" text="Completed Behind Schedule">
      <formula>NOT(ISERROR(SEARCH("Completed Behind Schedule",D3)))</formula>
    </cfRule>
    <cfRule type="containsText" dxfId="3903" priority="4249" operator="containsText" text="Off Target">
      <formula>NOT(ISERROR(SEARCH("Off Target",D3)))</formula>
    </cfRule>
    <cfRule type="containsText" dxfId="3902" priority="4250" operator="containsText" text="In Danger of Falling Behind Target">
      <formula>NOT(ISERROR(SEARCH("In Danger of Falling Behind Target",D3)))</formula>
    </cfRule>
    <cfRule type="containsText" dxfId="3901" priority="4251" operator="containsText" text="On Track to be Achieved">
      <formula>NOT(ISERROR(SEARCH("On Track to be Achieved",D3)))</formula>
    </cfRule>
    <cfRule type="containsText" dxfId="3900" priority="4252" operator="containsText" text="Fully Achieved">
      <formula>NOT(ISERROR(SEARCH("Fully Achieved",D3)))</formula>
    </cfRule>
    <cfRule type="containsText" dxfId="3899" priority="4253" operator="containsText" text="Fully Achieved">
      <formula>NOT(ISERROR(SEARCH("Fully Achieved",D3)))</formula>
    </cfRule>
    <cfRule type="containsText" dxfId="3898" priority="4254" operator="containsText" text="Fully Achieved">
      <formula>NOT(ISERROR(SEARCH("Fully Achieved",D3)))</formula>
    </cfRule>
    <cfRule type="containsText" dxfId="3897" priority="4255" operator="containsText" text="Deferred">
      <formula>NOT(ISERROR(SEARCH("Deferred",D3)))</formula>
    </cfRule>
    <cfRule type="containsText" dxfId="3896" priority="4256" operator="containsText" text="Deleted">
      <formula>NOT(ISERROR(SEARCH("Deleted",D3)))</formula>
    </cfRule>
    <cfRule type="containsText" dxfId="3895" priority="4257" operator="containsText" text="In Danger of Falling Behind Target">
      <formula>NOT(ISERROR(SEARCH("In Danger of Falling Behind Target",D3)))</formula>
    </cfRule>
    <cfRule type="containsText" dxfId="3894" priority="4258" operator="containsText" text="Not yet due">
      <formula>NOT(ISERROR(SEARCH("Not yet due",D3)))</formula>
    </cfRule>
    <cfRule type="containsText" dxfId="3893" priority="4259" operator="containsText" text="Update not Provided">
      <formula>NOT(ISERROR(SEARCH("Update not Provided",D3)))</formula>
    </cfRule>
  </conditionalFormatting>
  <conditionalFormatting sqref="Y4:Y5">
    <cfRule type="containsText" dxfId="3892" priority="4182" operator="containsText" text="On track to be achieved">
      <formula>NOT(ISERROR(SEARCH("On track to be achieved",Y4)))</formula>
    </cfRule>
    <cfRule type="containsText" dxfId="3891" priority="4183" operator="containsText" text="Deferred">
      <formula>NOT(ISERROR(SEARCH("Deferred",Y4)))</formula>
    </cfRule>
    <cfRule type="containsText" dxfId="3890" priority="4184" operator="containsText" text="Deleted">
      <formula>NOT(ISERROR(SEARCH("Deleted",Y4)))</formula>
    </cfRule>
    <cfRule type="containsText" dxfId="3889" priority="4185" operator="containsText" text="In Danger of Falling Behind Target">
      <formula>NOT(ISERROR(SEARCH("In Danger of Falling Behind Target",Y4)))</formula>
    </cfRule>
    <cfRule type="containsText" dxfId="3888" priority="4186" operator="containsText" text="Not yet due">
      <formula>NOT(ISERROR(SEARCH("Not yet due",Y4)))</formula>
    </cfRule>
    <cfRule type="containsText" dxfId="3887" priority="4187" operator="containsText" text="Update not Provided">
      <formula>NOT(ISERROR(SEARCH("Update not Provided",Y4)))</formula>
    </cfRule>
    <cfRule type="containsText" dxfId="3886" priority="4188" operator="containsText" text="Not yet due">
      <formula>NOT(ISERROR(SEARCH("Not yet due",Y4)))</formula>
    </cfRule>
    <cfRule type="containsText" dxfId="3885" priority="4189" operator="containsText" text="Completed Behind Schedule">
      <formula>NOT(ISERROR(SEARCH("Completed Behind Schedule",Y4)))</formula>
    </cfRule>
    <cfRule type="containsText" dxfId="3884" priority="4190" operator="containsText" text="Off Target">
      <formula>NOT(ISERROR(SEARCH("Off Target",Y4)))</formula>
    </cfRule>
    <cfRule type="containsText" dxfId="3883" priority="4191" operator="containsText" text="On Track to be Achieved">
      <formula>NOT(ISERROR(SEARCH("On Track to be Achieved",Y4)))</formula>
    </cfRule>
    <cfRule type="containsText" dxfId="3882" priority="4192" operator="containsText" text="Fully Achieved">
      <formula>NOT(ISERROR(SEARCH("Fully Achieved",Y4)))</formula>
    </cfRule>
    <cfRule type="containsText" dxfId="3881" priority="4193" operator="containsText" text="Not yet due">
      <formula>NOT(ISERROR(SEARCH("Not yet due",Y4)))</formula>
    </cfRule>
    <cfRule type="containsText" dxfId="3880" priority="4194" operator="containsText" text="Not Yet Due">
      <formula>NOT(ISERROR(SEARCH("Not Yet Due",Y4)))</formula>
    </cfRule>
    <cfRule type="containsText" dxfId="3879" priority="4195" operator="containsText" text="Deferred">
      <formula>NOT(ISERROR(SEARCH("Deferred",Y4)))</formula>
    </cfRule>
    <cfRule type="containsText" dxfId="3878" priority="4196" operator="containsText" text="Deleted">
      <formula>NOT(ISERROR(SEARCH("Deleted",Y4)))</formula>
    </cfRule>
    <cfRule type="containsText" dxfId="3877" priority="4197" operator="containsText" text="In Danger of Falling Behind Target">
      <formula>NOT(ISERROR(SEARCH("In Danger of Falling Behind Target",Y4)))</formula>
    </cfRule>
    <cfRule type="containsText" dxfId="3876" priority="4198" operator="containsText" text="Not yet due">
      <formula>NOT(ISERROR(SEARCH("Not yet due",Y4)))</formula>
    </cfRule>
    <cfRule type="containsText" dxfId="3875" priority="4199" operator="containsText" text="Completed Behind Schedule">
      <formula>NOT(ISERROR(SEARCH("Completed Behind Schedule",Y4)))</formula>
    </cfRule>
    <cfRule type="containsText" dxfId="3874" priority="4200" operator="containsText" text="Off Target">
      <formula>NOT(ISERROR(SEARCH("Off Target",Y4)))</formula>
    </cfRule>
    <cfRule type="containsText" dxfId="3873" priority="4201" operator="containsText" text="In Danger of Falling Behind Target">
      <formula>NOT(ISERROR(SEARCH("In Danger of Falling Behind Target",Y4)))</formula>
    </cfRule>
    <cfRule type="containsText" dxfId="3872" priority="4202" operator="containsText" text="On Track to be Achieved">
      <formula>NOT(ISERROR(SEARCH("On Track to be Achieved",Y4)))</formula>
    </cfRule>
    <cfRule type="containsText" dxfId="3871" priority="4203" operator="containsText" text="Fully Achieved">
      <formula>NOT(ISERROR(SEARCH("Fully Achieved",Y4)))</formula>
    </cfRule>
    <cfRule type="containsText" dxfId="3870" priority="4204" operator="containsText" text="Update not Provided">
      <formula>NOT(ISERROR(SEARCH("Update not Provided",Y4)))</formula>
    </cfRule>
    <cfRule type="containsText" dxfId="3869" priority="4205" operator="containsText" text="Not yet due">
      <formula>NOT(ISERROR(SEARCH("Not yet due",Y4)))</formula>
    </cfRule>
    <cfRule type="containsText" dxfId="3868" priority="4206" operator="containsText" text="Completed Behind Schedule">
      <formula>NOT(ISERROR(SEARCH("Completed Behind Schedule",Y4)))</formula>
    </cfRule>
    <cfRule type="containsText" dxfId="3867" priority="4207" operator="containsText" text="Off Target">
      <formula>NOT(ISERROR(SEARCH("Off Target",Y4)))</formula>
    </cfRule>
    <cfRule type="containsText" dxfId="3866" priority="4208" operator="containsText" text="In Danger of Falling Behind Target">
      <formula>NOT(ISERROR(SEARCH("In Danger of Falling Behind Target",Y4)))</formula>
    </cfRule>
    <cfRule type="containsText" dxfId="3865" priority="4209" operator="containsText" text="On Track to be Achieved">
      <formula>NOT(ISERROR(SEARCH("On Track to be Achieved",Y4)))</formula>
    </cfRule>
    <cfRule type="containsText" dxfId="3864" priority="4210" operator="containsText" text="Fully Achieved">
      <formula>NOT(ISERROR(SEARCH("Fully Achieved",Y4)))</formula>
    </cfRule>
    <cfRule type="containsText" dxfId="3863" priority="4211" operator="containsText" text="Fully Achieved">
      <formula>NOT(ISERROR(SEARCH("Fully Achieved",Y4)))</formula>
    </cfRule>
    <cfRule type="containsText" dxfId="3862" priority="4212" operator="containsText" text="Fully Achieved">
      <formula>NOT(ISERROR(SEARCH("Fully Achieved",Y4)))</formula>
    </cfRule>
    <cfRule type="containsText" dxfId="3861" priority="4213" operator="containsText" text="Deferred">
      <formula>NOT(ISERROR(SEARCH("Deferred",Y4)))</formula>
    </cfRule>
    <cfRule type="containsText" dxfId="3860" priority="4214" operator="containsText" text="Deleted">
      <formula>NOT(ISERROR(SEARCH("Deleted",Y4)))</formula>
    </cfRule>
    <cfRule type="containsText" dxfId="3859" priority="4215" operator="containsText" text="In Danger of Falling Behind Target">
      <formula>NOT(ISERROR(SEARCH("In Danger of Falling Behind Target",Y4)))</formula>
    </cfRule>
    <cfRule type="containsText" dxfId="3858" priority="4216" operator="containsText" text="Not yet due">
      <formula>NOT(ISERROR(SEARCH("Not yet due",Y4)))</formula>
    </cfRule>
    <cfRule type="containsText" dxfId="3857" priority="4217" operator="containsText" text="Update not Provided">
      <formula>NOT(ISERROR(SEARCH("Update not Provided",Y4)))</formula>
    </cfRule>
  </conditionalFormatting>
  <conditionalFormatting sqref="G42">
    <cfRule type="containsText" dxfId="3856" priority="4146" operator="containsText" text="On track to be achieved">
      <formula>NOT(ISERROR(SEARCH("On track to be achieved",G42)))</formula>
    </cfRule>
    <cfRule type="containsText" dxfId="3855" priority="4147" operator="containsText" text="Deferred">
      <formula>NOT(ISERROR(SEARCH("Deferred",G42)))</formula>
    </cfRule>
    <cfRule type="containsText" dxfId="3854" priority="4148" operator="containsText" text="Deleted">
      <formula>NOT(ISERROR(SEARCH("Deleted",G42)))</formula>
    </cfRule>
    <cfRule type="containsText" dxfId="3853" priority="4149" operator="containsText" text="In Danger of Falling Behind Target">
      <formula>NOT(ISERROR(SEARCH("In Danger of Falling Behind Target",G42)))</formula>
    </cfRule>
    <cfRule type="containsText" dxfId="3852" priority="4150" operator="containsText" text="Not yet due">
      <formula>NOT(ISERROR(SEARCH("Not yet due",G42)))</formula>
    </cfRule>
    <cfRule type="containsText" dxfId="3851" priority="4151" operator="containsText" text="Update not Provided">
      <formula>NOT(ISERROR(SEARCH("Update not Provided",G42)))</formula>
    </cfRule>
    <cfRule type="containsText" dxfId="3850" priority="4152" operator="containsText" text="Not yet due">
      <formula>NOT(ISERROR(SEARCH("Not yet due",G42)))</formula>
    </cfRule>
    <cfRule type="containsText" dxfId="3849" priority="4153" operator="containsText" text="Completed Behind Schedule">
      <formula>NOT(ISERROR(SEARCH("Completed Behind Schedule",G42)))</formula>
    </cfRule>
    <cfRule type="containsText" dxfId="3848" priority="4154" operator="containsText" text="Off Target">
      <formula>NOT(ISERROR(SEARCH("Off Target",G42)))</formula>
    </cfRule>
    <cfRule type="containsText" dxfId="3847" priority="4155" operator="containsText" text="On Track to be Achieved">
      <formula>NOT(ISERROR(SEARCH("On Track to be Achieved",G42)))</formula>
    </cfRule>
    <cfRule type="containsText" dxfId="3846" priority="4156" operator="containsText" text="Fully Achieved">
      <formula>NOT(ISERROR(SEARCH("Fully Achieved",G42)))</formula>
    </cfRule>
    <cfRule type="containsText" dxfId="3845" priority="4157" operator="containsText" text="Not yet due">
      <formula>NOT(ISERROR(SEARCH("Not yet due",G42)))</formula>
    </cfRule>
    <cfRule type="containsText" dxfId="3844" priority="4158" operator="containsText" text="Not Yet Due">
      <formula>NOT(ISERROR(SEARCH("Not Yet Due",G42)))</formula>
    </cfRule>
    <cfRule type="containsText" dxfId="3843" priority="4159" operator="containsText" text="Deferred">
      <formula>NOT(ISERROR(SEARCH("Deferred",G42)))</formula>
    </cfRule>
    <cfRule type="containsText" dxfId="3842" priority="4160" operator="containsText" text="Deleted">
      <formula>NOT(ISERROR(SEARCH("Deleted",G42)))</formula>
    </cfRule>
    <cfRule type="containsText" dxfId="3841" priority="4161" operator="containsText" text="In Danger of Falling Behind Target">
      <formula>NOT(ISERROR(SEARCH("In Danger of Falling Behind Target",G42)))</formula>
    </cfRule>
    <cfRule type="containsText" dxfId="3840" priority="4162" operator="containsText" text="Not yet due">
      <formula>NOT(ISERROR(SEARCH("Not yet due",G42)))</formula>
    </cfRule>
    <cfRule type="containsText" dxfId="3839" priority="4163" operator="containsText" text="Completed Behind Schedule">
      <formula>NOT(ISERROR(SEARCH("Completed Behind Schedule",G42)))</formula>
    </cfRule>
    <cfRule type="containsText" dxfId="3838" priority="4164" operator="containsText" text="Off Target">
      <formula>NOT(ISERROR(SEARCH("Off Target",G42)))</formula>
    </cfRule>
    <cfRule type="containsText" dxfId="3837" priority="4165" operator="containsText" text="In Danger of Falling Behind Target">
      <formula>NOT(ISERROR(SEARCH("In Danger of Falling Behind Target",G42)))</formula>
    </cfRule>
    <cfRule type="containsText" dxfId="3836" priority="4166" operator="containsText" text="On Track to be Achieved">
      <formula>NOT(ISERROR(SEARCH("On Track to be Achieved",G42)))</formula>
    </cfRule>
    <cfRule type="containsText" dxfId="3835" priority="4167" operator="containsText" text="Fully Achieved">
      <formula>NOT(ISERROR(SEARCH("Fully Achieved",G42)))</formula>
    </cfRule>
    <cfRule type="containsText" dxfId="3834" priority="4168" operator="containsText" text="Update not Provided">
      <formula>NOT(ISERROR(SEARCH("Update not Provided",G42)))</formula>
    </cfRule>
    <cfRule type="containsText" dxfId="3833" priority="4169" operator="containsText" text="Not yet due">
      <formula>NOT(ISERROR(SEARCH("Not yet due",G42)))</formula>
    </cfRule>
    <cfRule type="containsText" dxfId="3832" priority="4170" operator="containsText" text="Completed Behind Schedule">
      <formula>NOT(ISERROR(SEARCH("Completed Behind Schedule",G42)))</formula>
    </cfRule>
    <cfRule type="containsText" dxfId="3831" priority="4171" operator="containsText" text="Off Target">
      <formula>NOT(ISERROR(SEARCH("Off Target",G42)))</formula>
    </cfRule>
    <cfRule type="containsText" dxfId="3830" priority="4172" operator="containsText" text="In Danger of Falling Behind Target">
      <formula>NOT(ISERROR(SEARCH("In Danger of Falling Behind Target",G42)))</formula>
    </cfRule>
    <cfRule type="containsText" dxfId="3829" priority="4173" operator="containsText" text="On Track to be Achieved">
      <formula>NOT(ISERROR(SEARCH("On Track to be Achieved",G42)))</formula>
    </cfRule>
    <cfRule type="containsText" dxfId="3828" priority="4174" operator="containsText" text="Fully Achieved">
      <formula>NOT(ISERROR(SEARCH("Fully Achieved",G42)))</formula>
    </cfRule>
    <cfRule type="containsText" dxfId="3827" priority="4175" operator="containsText" text="Fully Achieved">
      <formula>NOT(ISERROR(SEARCH("Fully Achieved",G42)))</formula>
    </cfRule>
    <cfRule type="containsText" dxfId="3826" priority="4176" operator="containsText" text="Fully Achieved">
      <formula>NOT(ISERROR(SEARCH("Fully Achieved",G42)))</formula>
    </cfRule>
    <cfRule type="containsText" dxfId="3825" priority="4177" operator="containsText" text="Deferred">
      <formula>NOT(ISERROR(SEARCH("Deferred",G42)))</formula>
    </cfRule>
    <cfRule type="containsText" dxfId="3824" priority="4178" operator="containsText" text="Deleted">
      <formula>NOT(ISERROR(SEARCH("Deleted",G42)))</formula>
    </cfRule>
    <cfRule type="containsText" dxfId="3823" priority="4179" operator="containsText" text="In Danger of Falling Behind Target">
      <formula>NOT(ISERROR(SEARCH("In Danger of Falling Behind Target",G42)))</formula>
    </cfRule>
    <cfRule type="containsText" dxfId="3822" priority="4180" operator="containsText" text="Not yet due">
      <formula>NOT(ISERROR(SEARCH("Not yet due",G42)))</formula>
    </cfRule>
    <cfRule type="containsText" dxfId="3821" priority="4181" operator="containsText" text="Update not Provided">
      <formula>NOT(ISERROR(SEARCH("Update not Provided",G42)))</formula>
    </cfRule>
  </conditionalFormatting>
  <conditionalFormatting sqref="G50 G54">
    <cfRule type="containsText" dxfId="3820" priority="4110" operator="containsText" text="On track to be achieved">
      <formula>NOT(ISERROR(SEARCH("On track to be achieved",G50)))</formula>
    </cfRule>
    <cfRule type="containsText" dxfId="3819" priority="4111" operator="containsText" text="Deferred">
      <formula>NOT(ISERROR(SEARCH("Deferred",G50)))</formula>
    </cfRule>
    <cfRule type="containsText" dxfId="3818" priority="4112" operator="containsText" text="Deleted">
      <formula>NOT(ISERROR(SEARCH("Deleted",G50)))</formula>
    </cfRule>
    <cfRule type="containsText" dxfId="3817" priority="4113" operator="containsText" text="In Danger of Falling Behind Target">
      <formula>NOT(ISERROR(SEARCH("In Danger of Falling Behind Target",G50)))</formula>
    </cfRule>
    <cfRule type="containsText" dxfId="3816" priority="4114" operator="containsText" text="Not yet due">
      <formula>NOT(ISERROR(SEARCH("Not yet due",G50)))</formula>
    </cfRule>
    <cfRule type="containsText" dxfId="3815" priority="4115" operator="containsText" text="Update not Provided">
      <formula>NOT(ISERROR(SEARCH("Update not Provided",G50)))</formula>
    </cfRule>
    <cfRule type="containsText" dxfId="3814" priority="4116" operator="containsText" text="Not yet due">
      <formula>NOT(ISERROR(SEARCH("Not yet due",G50)))</formula>
    </cfRule>
    <cfRule type="containsText" dxfId="3813" priority="4117" operator="containsText" text="Completed Behind Schedule">
      <formula>NOT(ISERROR(SEARCH("Completed Behind Schedule",G50)))</formula>
    </cfRule>
    <cfRule type="containsText" dxfId="3812" priority="4118" operator="containsText" text="Off Target">
      <formula>NOT(ISERROR(SEARCH("Off Target",G50)))</formula>
    </cfRule>
    <cfRule type="containsText" dxfId="3811" priority="4119" operator="containsText" text="On Track to be Achieved">
      <formula>NOT(ISERROR(SEARCH("On Track to be Achieved",G50)))</formula>
    </cfRule>
    <cfRule type="containsText" dxfId="3810" priority="4120" operator="containsText" text="Fully Achieved">
      <formula>NOT(ISERROR(SEARCH("Fully Achieved",G50)))</formula>
    </cfRule>
    <cfRule type="containsText" dxfId="3809" priority="4121" operator="containsText" text="Not yet due">
      <formula>NOT(ISERROR(SEARCH("Not yet due",G50)))</formula>
    </cfRule>
    <cfRule type="containsText" dxfId="3808" priority="4122" operator="containsText" text="Not Yet Due">
      <formula>NOT(ISERROR(SEARCH("Not Yet Due",G50)))</formula>
    </cfRule>
    <cfRule type="containsText" dxfId="3807" priority="4123" operator="containsText" text="Deferred">
      <formula>NOT(ISERROR(SEARCH("Deferred",G50)))</formula>
    </cfRule>
    <cfRule type="containsText" dxfId="3806" priority="4124" operator="containsText" text="Deleted">
      <formula>NOT(ISERROR(SEARCH("Deleted",G50)))</formula>
    </cfRule>
    <cfRule type="containsText" dxfId="3805" priority="4125" operator="containsText" text="In Danger of Falling Behind Target">
      <formula>NOT(ISERROR(SEARCH("In Danger of Falling Behind Target",G50)))</formula>
    </cfRule>
    <cfRule type="containsText" dxfId="3804" priority="4126" operator="containsText" text="Not yet due">
      <formula>NOT(ISERROR(SEARCH("Not yet due",G50)))</formula>
    </cfRule>
    <cfRule type="containsText" dxfId="3803" priority="4127" operator="containsText" text="Completed Behind Schedule">
      <formula>NOT(ISERROR(SEARCH("Completed Behind Schedule",G50)))</formula>
    </cfRule>
    <cfRule type="containsText" dxfId="3802" priority="4128" operator="containsText" text="Off Target">
      <formula>NOT(ISERROR(SEARCH("Off Target",G50)))</formula>
    </cfRule>
    <cfRule type="containsText" dxfId="3801" priority="4129" operator="containsText" text="In Danger of Falling Behind Target">
      <formula>NOT(ISERROR(SEARCH("In Danger of Falling Behind Target",G50)))</formula>
    </cfRule>
    <cfRule type="containsText" dxfId="3800" priority="4130" operator="containsText" text="On Track to be Achieved">
      <formula>NOT(ISERROR(SEARCH("On Track to be Achieved",G50)))</formula>
    </cfRule>
    <cfRule type="containsText" dxfId="3799" priority="4131" operator="containsText" text="Fully Achieved">
      <formula>NOT(ISERROR(SEARCH("Fully Achieved",G50)))</formula>
    </cfRule>
    <cfRule type="containsText" dxfId="3798" priority="4132" operator="containsText" text="Update not Provided">
      <formula>NOT(ISERROR(SEARCH("Update not Provided",G50)))</formula>
    </cfRule>
    <cfRule type="containsText" dxfId="3797" priority="4133" operator="containsText" text="Not yet due">
      <formula>NOT(ISERROR(SEARCH("Not yet due",G50)))</formula>
    </cfRule>
    <cfRule type="containsText" dxfId="3796" priority="4134" operator="containsText" text="Completed Behind Schedule">
      <formula>NOT(ISERROR(SEARCH("Completed Behind Schedule",G50)))</formula>
    </cfRule>
    <cfRule type="containsText" dxfId="3795" priority="4135" operator="containsText" text="Off Target">
      <formula>NOT(ISERROR(SEARCH("Off Target",G50)))</formula>
    </cfRule>
    <cfRule type="containsText" dxfId="3794" priority="4136" operator="containsText" text="In Danger of Falling Behind Target">
      <formula>NOT(ISERROR(SEARCH("In Danger of Falling Behind Target",G50)))</formula>
    </cfRule>
    <cfRule type="containsText" dxfId="3793" priority="4137" operator="containsText" text="On Track to be Achieved">
      <formula>NOT(ISERROR(SEARCH("On Track to be Achieved",G50)))</formula>
    </cfRule>
    <cfRule type="containsText" dxfId="3792" priority="4138" operator="containsText" text="Fully Achieved">
      <formula>NOT(ISERROR(SEARCH("Fully Achieved",G50)))</formula>
    </cfRule>
    <cfRule type="containsText" dxfId="3791" priority="4139" operator="containsText" text="Fully Achieved">
      <formula>NOT(ISERROR(SEARCH("Fully Achieved",G50)))</formula>
    </cfRule>
    <cfRule type="containsText" dxfId="3790" priority="4140" operator="containsText" text="Fully Achieved">
      <formula>NOT(ISERROR(SEARCH("Fully Achieved",G50)))</formula>
    </cfRule>
    <cfRule type="containsText" dxfId="3789" priority="4141" operator="containsText" text="Deferred">
      <formula>NOT(ISERROR(SEARCH("Deferred",G50)))</formula>
    </cfRule>
    <cfRule type="containsText" dxfId="3788" priority="4142" operator="containsText" text="Deleted">
      <formula>NOT(ISERROR(SEARCH("Deleted",G50)))</formula>
    </cfRule>
    <cfRule type="containsText" dxfId="3787" priority="4143" operator="containsText" text="In Danger of Falling Behind Target">
      <formula>NOT(ISERROR(SEARCH("In Danger of Falling Behind Target",G50)))</formula>
    </cfRule>
    <cfRule type="containsText" dxfId="3786" priority="4144" operator="containsText" text="Not yet due">
      <formula>NOT(ISERROR(SEARCH("Not yet due",G50)))</formula>
    </cfRule>
    <cfRule type="containsText" dxfId="3785" priority="4145" operator="containsText" text="Update not Provided">
      <formula>NOT(ISERROR(SEARCH("Update not Provided",G50)))</formula>
    </cfRule>
  </conditionalFormatting>
  <conditionalFormatting sqref="G61">
    <cfRule type="containsText" dxfId="3784" priority="4074" operator="containsText" text="On track to be achieved">
      <formula>NOT(ISERROR(SEARCH("On track to be achieved",G61)))</formula>
    </cfRule>
    <cfRule type="containsText" dxfId="3783" priority="4075" operator="containsText" text="Deferred">
      <formula>NOT(ISERROR(SEARCH("Deferred",G61)))</formula>
    </cfRule>
    <cfRule type="containsText" dxfId="3782" priority="4076" operator="containsText" text="Deleted">
      <formula>NOT(ISERROR(SEARCH("Deleted",G61)))</formula>
    </cfRule>
    <cfRule type="containsText" dxfId="3781" priority="4077" operator="containsText" text="In Danger of Falling Behind Target">
      <formula>NOT(ISERROR(SEARCH("In Danger of Falling Behind Target",G61)))</formula>
    </cfRule>
    <cfRule type="containsText" dxfId="3780" priority="4078" operator="containsText" text="Not yet due">
      <formula>NOT(ISERROR(SEARCH("Not yet due",G61)))</formula>
    </cfRule>
    <cfRule type="containsText" dxfId="3779" priority="4079" operator="containsText" text="Update not Provided">
      <formula>NOT(ISERROR(SEARCH("Update not Provided",G61)))</formula>
    </cfRule>
    <cfRule type="containsText" dxfId="3778" priority="4080" operator="containsText" text="Not yet due">
      <formula>NOT(ISERROR(SEARCH("Not yet due",G61)))</formula>
    </cfRule>
    <cfRule type="containsText" dxfId="3777" priority="4081" operator="containsText" text="Completed Behind Schedule">
      <formula>NOT(ISERROR(SEARCH("Completed Behind Schedule",G61)))</formula>
    </cfRule>
    <cfRule type="containsText" dxfId="3776" priority="4082" operator="containsText" text="Off Target">
      <formula>NOT(ISERROR(SEARCH("Off Target",G61)))</formula>
    </cfRule>
    <cfRule type="containsText" dxfId="3775" priority="4083" operator="containsText" text="On Track to be Achieved">
      <formula>NOT(ISERROR(SEARCH("On Track to be Achieved",G61)))</formula>
    </cfRule>
    <cfRule type="containsText" dxfId="3774" priority="4084" operator="containsText" text="Fully Achieved">
      <formula>NOT(ISERROR(SEARCH("Fully Achieved",G61)))</formula>
    </cfRule>
    <cfRule type="containsText" dxfId="3773" priority="4085" operator="containsText" text="Not yet due">
      <formula>NOT(ISERROR(SEARCH("Not yet due",G61)))</formula>
    </cfRule>
    <cfRule type="containsText" dxfId="3772" priority="4086" operator="containsText" text="Not Yet Due">
      <formula>NOT(ISERROR(SEARCH("Not Yet Due",G61)))</formula>
    </cfRule>
    <cfRule type="containsText" dxfId="3771" priority="4087" operator="containsText" text="Deferred">
      <formula>NOT(ISERROR(SEARCH("Deferred",G61)))</formula>
    </cfRule>
    <cfRule type="containsText" dxfId="3770" priority="4088" operator="containsText" text="Deleted">
      <formula>NOT(ISERROR(SEARCH("Deleted",G61)))</formula>
    </cfRule>
    <cfRule type="containsText" dxfId="3769" priority="4089" operator="containsText" text="In Danger of Falling Behind Target">
      <formula>NOT(ISERROR(SEARCH("In Danger of Falling Behind Target",G61)))</formula>
    </cfRule>
    <cfRule type="containsText" dxfId="3768" priority="4090" operator="containsText" text="Not yet due">
      <formula>NOT(ISERROR(SEARCH("Not yet due",G61)))</formula>
    </cfRule>
    <cfRule type="containsText" dxfId="3767" priority="4091" operator="containsText" text="Completed Behind Schedule">
      <formula>NOT(ISERROR(SEARCH("Completed Behind Schedule",G61)))</formula>
    </cfRule>
    <cfRule type="containsText" dxfId="3766" priority="4092" operator="containsText" text="Off Target">
      <formula>NOT(ISERROR(SEARCH("Off Target",G61)))</formula>
    </cfRule>
    <cfRule type="containsText" dxfId="3765" priority="4093" operator="containsText" text="In Danger of Falling Behind Target">
      <formula>NOT(ISERROR(SEARCH("In Danger of Falling Behind Target",G61)))</formula>
    </cfRule>
    <cfRule type="containsText" dxfId="3764" priority="4094" operator="containsText" text="On Track to be Achieved">
      <formula>NOT(ISERROR(SEARCH("On Track to be Achieved",G61)))</formula>
    </cfRule>
    <cfRule type="containsText" dxfId="3763" priority="4095" operator="containsText" text="Fully Achieved">
      <formula>NOT(ISERROR(SEARCH("Fully Achieved",G61)))</formula>
    </cfRule>
    <cfRule type="containsText" dxfId="3762" priority="4096" operator="containsText" text="Update not Provided">
      <formula>NOT(ISERROR(SEARCH("Update not Provided",G61)))</formula>
    </cfRule>
    <cfRule type="containsText" dxfId="3761" priority="4097" operator="containsText" text="Not yet due">
      <formula>NOT(ISERROR(SEARCH("Not yet due",G61)))</formula>
    </cfRule>
    <cfRule type="containsText" dxfId="3760" priority="4098" operator="containsText" text="Completed Behind Schedule">
      <formula>NOT(ISERROR(SEARCH("Completed Behind Schedule",G61)))</formula>
    </cfRule>
    <cfRule type="containsText" dxfId="3759" priority="4099" operator="containsText" text="Off Target">
      <formula>NOT(ISERROR(SEARCH("Off Target",G61)))</formula>
    </cfRule>
    <cfRule type="containsText" dxfId="3758" priority="4100" operator="containsText" text="In Danger of Falling Behind Target">
      <formula>NOT(ISERROR(SEARCH("In Danger of Falling Behind Target",G61)))</formula>
    </cfRule>
    <cfRule type="containsText" dxfId="3757" priority="4101" operator="containsText" text="On Track to be Achieved">
      <formula>NOT(ISERROR(SEARCH("On Track to be Achieved",G61)))</formula>
    </cfRule>
    <cfRule type="containsText" dxfId="3756" priority="4102" operator="containsText" text="Fully Achieved">
      <formula>NOT(ISERROR(SEARCH("Fully Achieved",G61)))</formula>
    </cfRule>
    <cfRule type="containsText" dxfId="3755" priority="4103" operator="containsText" text="Fully Achieved">
      <formula>NOT(ISERROR(SEARCH("Fully Achieved",G61)))</formula>
    </cfRule>
    <cfRule type="containsText" dxfId="3754" priority="4104" operator="containsText" text="Fully Achieved">
      <formula>NOT(ISERROR(SEARCH("Fully Achieved",G61)))</formula>
    </cfRule>
    <cfRule type="containsText" dxfId="3753" priority="4105" operator="containsText" text="Deferred">
      <formula>NOT(ISERROR(SEARCH("Deferred",G61)))</formula>
    </cfRule>
    <cfRule type="containsText" dxfId="3752" priority="4106" operator="containsText" text="Deleted">
      <formula>NOT(ISERROR(SEARCH("Deleted",G61)))</formula>
    </cfRule>
    <cfRule type="containsText" dxfId="3751" priority="4107" operator="containsText" text="In Danger of Falling Behind Target">
      <formula>NOT(ISERROR(SEARCH("In Danger of Falling Behind Target",G61)))</formula>
    </cfRule>
    <cfRule type="containsText" dxfId="3750" priority="4108" operator="containsText" text="Not yet due">
      <formula>NOT(ISERROR(SEARCH("Not yet due",G61)))</formula>
    </cfRule>
    <cfRule type="containsText" dxfId="3749" priority="4109" operator="containsText" text="Update not Provided">
      <formula>NOT(ISERROR(SEARCH("Update not Provided",G61)))</formula>
    </cfRule>
  </conditionalFormatting>
  <conditionalFormatting sqref="G69:G71">
    <cfRule type="containsText" dxfId="3748" priority="4038" operator="containsText" text="On track to be achieved">
      <formula>NOT(ISERROR(SEARCH("On track to be achieved",G69)))</formula>
    </cfRule>
    <cfRule type="containsText" dxfId="3747" priority="4039" operator="containsText" text="Deferred">
      <formula>NOT(ISERROR(SEARCH("Deferred",G69)))</formula>
    </cfRule>
    <cfRule type="containsText" dxfId="3746" priority="4040" operator="containsText" text="Deleted">
      <formula>NOT(ISERROR(SEARCH("Deleted",G69)))</formula>
    </cfRule>
    <cfRule type="containsText" dxfId="3745" priority="4041" operator="containsText" text="In Danger of Falling Behind Target">
      <formula>NOT(ISERROR(SEARCH("In Danger of Falling Behind Target",G69)))</formula>
    </cfRule>
    <cfRule type="containsText" dxfId="3744" priority="4042" operator="containsText" text="Not yet due">
      <formula>NOT(ISERROR(SEARCH("Not yet due",G69)))</formula>
    </cfRule>
    <cfRule type="containsText" dxfId="3743" priority="4043" operator="containsText" text="Update not Provided">
      <formula>NOT(ISERROR(SEARCH("Update not Provided",G69)))</formula>
    </cfRule>
    <cfRule type="containsText" dxfId="3742" priority="4044" operator="containsText" text="Not yet due">
      <formula>NOT(ISERROR(SEARCH("Not yet due",G69)))</formula>
    </cfRule>
    <cfRule type="containsText" dxfId="3741" priority="4045" operator="containsText" text="Completed Behind Schedule">
      <formula>NOT(ISERROR(SEARCH("Completed Behind Schedule",G69)))</formula>
    </cfRule>
    <cfRule type="containsText" dxfId="3740" priority="4046" operator="containsText" text="Off Target">
      <formula>NOT(ISERROR(SEARCH("Off Target",G69)))</formula>
    </cfRule>
    <cfRule type="containsText" dxfId="3739" priority="4047" operator="containsText" text="On Track to be Achieved">
      <formula>NOT(ISERROR(SEARCH("On Track to be Achieved",G69)))</formula>
    </cfRule>
    <cfRule type="containsText" dxfId="3738" priority="4048" operator="containsText" text="Fully Achieved">
      <formula>NOT(ISERROR(SEARCH("Fully Achieved",G69)))</formula>
    </cfRule>
    <cfRule type="containsText" dxfId="3737" priority="4049" operator="containsText" text="Not yet due">
      <formula>NOT(ISERROR(SEARCH("Not yet due",G69)))</formula>
    </cfRule>
    <cfRule type="containsText" dxfId="3736" priority="4050" operator="containsText" text="Not Yet Due">
      <formula>NOT(ISERROR(SEARCH("Not Yet Due",G69)))</formula>
    </cfRule>
    <cfRule type="containsText" dxfId="3735" priority="4051" operator="containsText" text="Deferred">
      <formula>NOT(ISERROR(SEARCH("Deferred",G69)))</formula>
    </cfRule>
    <cfRule type="containsText" dxfId="3734" priority="4052" operator="containsText" text="Deleted">
      <formula>NOT(ISERROR(SEARCH("Deleted",G69)))</formula>
    </cfRule>
    <cfRule type="containsText" dxfId="3733" priority="4053" operator="containsText" text="In Danger of Falling Behind Target">
      <formula>NOT(ISERROR(SEARCH("In Danger of Falling Behind Target",G69)))</formula>
    </cfRule>
    <cfRule type="containsText" dxfId="3732" priority="4054" operator="containsText" text="Not yet due">
      <formula>NOT(ISERROR(SEARCH("Not yet due",G69)))</formula>
    </cfRule>
    <cfRule type="containsText" dxfId="3731" priority="4055" operator="containsText" text="Completed Behind Schedule">
      <formula>NOT(ISERROR(SEARCH("Completed Behind Schedule",G69)))</formula>
    </cfRule>
    <cfRule type="containsText" dxfId="3730" priority="4056" operator="containsText" text="Off Target">
      <formula>NOT(ISERROR(SEARCH("Off Target",G69)))</formula>
    </cfRule>
    <cfRule type="containsText" dxfId="3729" priority="4057" operator="containsText" text="In Danger of Falling Behind Target">
      <formula>NOT(ISERROR(SEARCH("In Danger of Falling Behind Target",G69)))</formula>
    </cfRule>
    <cfRule type="containsText" dxfId="3728" priority="4058" operator="containsText" text="On Track to be Achieved">
      <formula>NOT(ISERROR(SEARCH("On Track to be Achieved",G69)))</formula>
    </cfRule>
    <cfRule type="containsText" dxfId="3727" priority="4059" operator="containsText" text="Fully Achieved">
      <formula>NOT(ISERROR(SEARCH("Fully Achieved",G69)))</formula>
    </cfRule>
    <cfRule type="containsText" dxfId="3726" priority="4060" operator="containsText" text="Update not Provided">
      <formula>NOT(ISERROR(SEARCH("Update not Provided",G69)))</formula>
    </cfRule>
    <cfRule type="containsText" dxfId="3725" priority="4061" operator="containsText" text="Not yet due">
      <formula>NOT(ISERROR(SEARCH("Not yet due",G69)))</formula>
    </cfRule>
    <cfRule type="containsText" dxfId="3724" priority="4062" operator="containsText" text="Completed Behind Schedule">
      <formula>NOT(ISERROR(SEARCH("Completed Behind Schedule",G69)))</formula>
    </cfRule>
    <cfRule type="containsText" dxfId="3723" priority="4063" operator="containsText" text="Off Target">
      <formula>NOT(ISERROR(SEARCH("Off Target",G69)))</formula>
    </cfRule>
    <cfRule type="containsText" dxfId="3722" priority="4064" operator="containsText" text="In Danger of Falling Behind Target">
      <formula>NOT(ISERROR(SEARCH("In Danger of Falling Behind Target",G69)))</formula>
    </cfRule>
    <cfRule type="containsText" dxfId="3721" priority="4065" operator="containsText" text="On Track to be Achieved">
      <formula>NOT(ISERROR(SEARCH("On Track to be Achieved",G69)))</formula>
    </cfRule>
    <cfRule type="containsText" dxfId="3720" priority="4066" operator="containsText" text="Fully Achieved">
      <formula>NOT(ISERROR(SEARCH("Fully Achieved",G69)))</formula>
    </cfRule>
    <cfRule type="containsText" dxfId="3719" priority="4067" operator="containsText" text="Fully Achieved">
      <formula>NOT(ISERROR(SEARCH("Fully Achieved",G69)))</formula>
    </cfRule>
    <cfRule type="containsText" dxfId="3718" priority="4068" operator="containsText" text="Fully Achieved">
      <formula>NOT(ISERROR(SEARCH("Fully Achieved",G69)))</formula>
    </cfRule>
    <cfRule type="containsText" dxfId="3717" priority="4069" operator="containsText" text="Deferred">
      <formula>NOT(ISERROR(SEARCH("Deferred",G69)))</formula>
    </cfRule>
    <cfRule type="containsText" dxfId="3716" priority="4070" operator="containsText" text="Deleted">
      <formula>NOT(ISERROR(SEARCH("Deleted",G69)))</formula>
    </cfRule>
    <cfRule type="containsText" dxfId="3715" priority="4071" operator="containsText" text="In Danger of Falling Behind Target">
      <formula>NOT(ISERROR(SEARCH("In Danger of Falling Behind Target",G69)))</formula>
    </cfRule>
    <cfRule type="containsText" dxfId="3714" priority="4072" operator="containsText" text="Not yet due">
      <formula>NOT(ISERROR(SEARCH("Not yet due",G69)))</formula>
    </cfRule>
    <cfRule type="containsText" dxfId="3713" priority="4073" operator="containsText" text="Update not Provided">
      <formula>NOT(ISERROR(SEARCH("Update not Provided",G69)))</formula>
    </cfRule>
  </conditionalFormatting>
  <conditionalFormatting sqref="G74">
    <cfRule type="containsText" dxfId="3712" priority="4002" operator="containsText" text="On track to be achieved">
      <formula>NOT(ISERROR(SEARCH("On track to be achieved",G74)))</formula>
    </cfRule>
    <cfRule type="containsText" dxfId="3711" priority="4003" operator="containsText" text="Deferred">
      <formula>NOT(ISERROR(SEARCH("Deferred",G74)))</formula>
    </cfRule>
    <cfRule type="containsText" dxfId="3710" priority="4004" operator="containsText" text="Deleted">
      <formula>NOT(ISERROR(SEARCH("Deleted",G74)))</formula>
    </cfRule>
    <cfRule type="containsText" dxfId="3709" priority="4005" operator="containsText" text="In Danger of Falling Behind Target">
      <formula>NOT(ISERROR(SEARCH("In Danger of Falling Behind Target",G74)))</formula>
    </cfRule>
    <cfRule type="containsText" dxfId="3708" priority="4006" operator="containsText" text="Not yet due">
      <formula>NOT(ISERROR(SEARCH("Not yet due",G74)))</formula>
    </cfRule>
    <cfRule type="containsText" dxfId="3707" priority="4007" operator="containsText" text="Update not Provided">
      <formula>NOT(ISERROR(SEARCH("Update not Provided",G74)))</formula>
    </cfRule>
    <cfRule type="containsText" dxfId="3706" priority="4008" operator="containsText" text="Not yet due">
      <formula>NOT(ISERROR(SEARCH("Not yet due",G74)))</formula>
    </cfRule>
    <cfRule type="containsText" dxfId="3705" priority="4009" operator="containsText" text="Completed Behind Schedule">
      <formula>NOT(ISERROR(SEARCH("Completed Behind Schedule",G74)))</formula>
    </cfRule>
    <cfRule type="containsText" dxfId="3704" priority="4010" operator="containsText" text="Off Target">
      <formula>NOT(ISERROR(SEARCH("Off Target",G74)))</formula>
    </cfRule>
    <cfRule type="containsText" dxfId="3703" priority="4011" operator="containsText" text="On Track to be Achieved">
      <formula>NOT(ISERROR(SEARCH("On Track to be Achieved",G74)))</formula>
    </cfRule>
    <cfRule type="containsText" dxfId="3702" priority="4012" operator="containsText" text="Fully Achieved">
      <formula>NOT(ISERROR(SEARCH("Fully Achieved",G74)))</formula>
    </cfRule>
    <cfRule type="containsText" dxfId="3701" priority="4013" operator="containsText" text="Not yet due">
      <formula>NOT(ISERROR(SEARCH("Not yet due",G74)))</formula>
    </cfRule>
    <cfRule type="containsText" dxfId="3700" priority="4014" operator="containsText" text="Not Yet Due">
      <formula>NOT(ISERROR(SEARCH("Not Yet Due",G74)))</formula>
    </cfRule>
    <cfRule type="containsText" dxfId="3699" priority="4015" operator="containsText" text="Deferred">
      <formula>NOT(ISERROR(SEARCH("Deferred",G74)))</formula>
    </cfRule>
    <cfRule type="containsText" dxfId="3698" priority="4016" operator="containsText" text="Deleted">
      <formula>NOT(ISERROR(SEARCH("Deleted",G74)))</formula>
    </cfRule>
    <cfRule type="containsText" dxfId="3697" priority="4017" operator="containsText" text="In Danger of Falling Behind Target">
      <formula>NOT(ISERROR(SEARCH("In Danger of Falling Behind Target",G74)))</formula>
    </cfRule>
    <cfRule type="containsText" dxfId="3696" priority="4018" operator="containsText" text="Not yet due">
      <formula>NOT(ISERROR(SEARCH("Not yet due",G74)))</formula>
    </cfRule>
    <cfRule type="containsText" dxfId="3695" priority="4019" operator="containsText" text="Completed Behind Schedule">
      <formula>NOT(ISERROR(SEARCH("Completed Behind Schedule",G74)))</formula>
    </cfRule>
    <cfRule type="containsText" dxfId="3694" priority="4020" operator="containsText" text="Off Target">
      <formula>NOT(ISERROR(SEARCH("Off Target",G74)))</formula>
    </cfRule>
    <cfRule type="containsText" dxfId="3693" priority="4021" operator="containsText" text="In Danger of Falling Behind Target">
      <formula>NOT(ISERROR(SEARCH("In Danger of Falling Behind Target",G74)))</formula>
    </cfRule>
    <cfRule type="containsText" dxfId="3692" priority="4022" operator="containsText" text="On Track to be Achieved">
      <formula>NOT(ISERROR(SEARCH("On Track to be Achieved",G74)))</formula>
    </cfRule>
    <cfRule type="containsText" dxfId="3691" priority="4023" operator="containsText" text="Fully Achieved">
      <formula>NOT(ISERROR(SEARCH("Fully Achieved",G74)))</formula>
    </cfRule>
    <cfRule type="containsText" dxfId="3690" priority="4024" operator="containsText" text="Update not Provided">
      <formula>NOT(ISERROR(SEARCH("Update not Provided",G74)))</formula>
    </cfRule>
    <cfRule type="containsText" dxfId="3689" priority="4025" operator="containsText" text="Not yet due">
      <formula>NOT(ISERROR(SEARCH("Not yet due",G74)))</formula>
    </cfRule>
    <cfRule type="containsText" dxfId="3688" priority="4026" operator="containsText" text="Completed Behind Schedule">
      <formula>NOT(ISERROR(SEARCH("Completed Behind Schedule",G74)))</formula>
    </cfRule>
    <cfRule type="containsText" dxfId="3687" priority="4027" operator="containsText" text="Off Target">
      <formula>NOT(ISERROR(SEARCH("Off Target",G74)))</formula>
    </cfRule>
    <cfRule type="containsText" dxfId="3686" priority="4028" operator="containsText" text="In Danger of Falling Behind Target">
      <formula>NOT(ISERROR(SEARCH("In Danger of Falling Behind Target",G74)))</formula>
    </cfRule>
    <cfRule type="containsText" dxfId="3685" priority="4029" operator="containsText" text="On Track to be Achieved">
      <formula>NOT(ISERROR(SEARCH("On Track to be Achieved",G74)))</formula>
    </cfRule>
    <cfRule type="containsText" dxfId="3684" priority="4030" operator="containsText" text="Fully Achieved">
      <formula>NOT(ISERROR(SEARCH("Fully Achieved",G74)))</formula>
    </cfRule>
    <cfRule type="containsText" dxfId="3683" priority="4031" operator="containsText" text="Fully Achieved">
      <formula>NOT(ISERROR(SEARCH("Fully Achieved",G74)))</formula>
    </cfRule>
    <cfRule type="containsText" dxfId="3682" priority="4032" operator="containsText" text="Fully Achieved">
      <formula>NOT(ISERROR(SEARCH("Fully Achieved",G74)))</formula>
    </cfRule>
    <cfRule type="containsText" dxfId="3681" priority="4033" operator="containsText" text="Deferred">
      <formula>NOT(ISERROR(SEARCH("Deferred",G74)))</formula>
    </cfRule>
    <cfRule type="containsText" dxfId="3680" priority="4034" operator="containsText" text="Deleted">
      <formula>NOT(ISERROR(SEARCH("Deleted",G74)))</formula>
    </cfRule>
    <cfRule type="containsText" dxfId="3679" priority="4035" operator="containsText" text="In Danger of Falling Behind Target">
      <formula>NOT(ISERROR(SEARCH("In Danger of Falling Behind Target",G74)))</formula>
    </cfRule>
    <cfRule type="containsText" dxfId="3678" priority="4036" operator="containsText" text="Not yet due">
      <formula>NOT(ISERROR(SEARCH("Not yet due",G74)))</formula>
    </cfRule>
    <cfRule type="containsText" dxfId="3677" priority="4037" operator="containsText" text="Update not Provided">
      <formula>NOT(ISERROR(SEARCH("Update not Provided",G74)))</formula>
    </cfRule>
  </conditionalFormatting>
  <conditionalFormatting sqref="G83">
    <cfRule type="containsText" dxfId="3676" priority="3966" operator="containsText" text="On track to be achieved">
      <formula>NOT(ISERROR(SEARCH("On track to be achieved",G83)))</formula>
    </cfRule>
    <cfRule type="containsText" dxfId="3675" priority="3967" operator="containsText" text="Deferred">
      <formula>NOT(ISERROR(SEARCH("Deferred",G83)))</formula>
    </cfRule>
    <cfRule type="containsText" dxfId="3674" priority="3968" operator="containsText" text="Deleted">
      <formula>NOT(ISERROR(SEARCH("Deleted",G83)))</formula>
    </cfRule>
    <cfRule type="containsText" dxfId="3673" priority="3969" operator="containsText" text="In Danger of Falling Behind Target">
      <formula>NOT(ISERROR(SEARCH("In Danger of Falling Behind Target",G83)))</formula>
    </cfRule>
    <cfRule type="containsText" dxfId="3672" priority="3970" operator="containsText" text="Not yet due">
      <formula>NOT(ISERROR(SEARCH("Not yet due",G83)))</formula>
    </cfRule>
    <cfRule type="containsText" dxfId="3671" priority="3971" operator="containsText" text="Update not Provided">
      <formula>NOT(ISERROR(SEARCH("Update not Provided",G83)))</formula>
    </cfRule>
    <cfRule type="containsText" dxfId="3670" priority="3972" operator="containsText" text="Not yet due">
      <formula>NOT(ISERROR(SEARCH("Not yet due",G83)))</formula>
    </cfRule>
    <cfRule type="containsText" dxfId="3669" priority="3973" operator="containsText" text="Completed Behind Schedule">
      <formula>NOT(ISERROR(SEARCH("Completed Behind Schedule",G83)))</formula>
    </cfRule>
    <cfRule type="containsText" dxfId="3668" priority="3974" operator="containsText" text="Off Target">
      <formula>NOT(ISERROR(SEARCH("Off Target",G83)))</formula>
    </cfRule>
    <cfRule type="containsText" dxfId="3667" priority="3975" operator="containsText" text="On Track to be Achieved">
      <formula>NOT(ISERROR(SEARCH("On Track to be Achieved",G83)))</formula>
    </cfRule>
    <cfRule type="containsText" dxfId="3666" priority="3976" operator="containsText" text="Fully Achieved">
      <formula>NOT(ISERROR(SEARCH("Fully Achieved",G83)))</formula>
    </cfRule>
    <cfRule type="containsText" dxfId="3665" priority="3977" operator="containsText" text="Not yet due">
      <formula>NOT(ISERROR(SEARCH("Not yet due",G83)))</formula>
    </cfRule>
    <cfRule type="containsText" dxfId="3664" priority="3978" operator="containsText" text="Not Yet Due">
      <formula>NOT(ISERROR(SEARCH("Not Yet Due",G83)))</formula>
    </cfRule>
    <cfRule type="containsText" dxfId="3663" priority="3979" operator="containsText" text="Deferred">
      <formula>NOT(ISERROR(SEARCH("Deferred",G83)))</formula>
    </cfRule>
    <cfRule type="containsText" dxfId="3662" priority="3980" operator="containsText" text="Deleted">
      <formula>NOT(ISERROR(SEARCH("Deleted",G83)))</formula>
    </cfRule>
    <cfRule type="containsText" dxfId="3661" priority="3981" operator="containsText" text="In Danger of Falling Behind Target">
      <formula>NOT(ISERROR(SEARCH("In Danger of Falling Behind Target",G83)))</formula>
    </cfRule>
    <cfRule type="containsText" dxfId="3660" priority="3982" operator="containsText" text="Not yet due">
      <formula>NOT(ISERROR(SEARCH("Not yet due",G83)))</formula>
    </cfRule>
    <cfRule type="containsText" dxfId="3659" priority="3983" operator="containsText" text="Completed Behind Schedule">
      <formula>NOT(ISERROR(SEARCH("Completed Behind Schedule",G83)))</formula>
    </cfRule>
    <cfRule type="containsText" dxfId="3658" priority="3984" operator="containsText" text="Off Target">
      <formula>NOT(ISERROR(SEARCH("Off Target",G83)))</formula>
    </cfRule>
    <cfRule type="containsText" dxfId="3657" priority="3985" operator="containsText" text="In Danger of Falling Behind Target">
      <formula>NOT(ISERROR(SEARCH("In Danger of Falling Behind Target",G83)))</formula>
    </cfRule>
    <cfRule type="containsText" dxfId="3656" priority="3986" operator="containsText" text="On Track to be Achieved">
      <formula>NOT(ISERROR(SEARCH("On Track to be Achieved",G83)))</formula>
    </cfRule>
    <cfRule type="containsText" dxfId="3655" priority="3987" operator="containsText" text="Fully Achieved">
      <formula>NOT(ISERROR(SEARCH("Fully Achieved",G83)))</formula>
    </cfRule>
    <cfRule type="containsText" dxfId="3654" priority="3988" operator="containsText" text="Update not Provided">
      <formula>NOT(ISERROR(SEARCH("Update not Provided",G83)))</formula>
    </cfRule>
    <cfRule type="containsText" dxfId="3653" priority="3989" operator="containsText" text="Not yet due">
      <formula>NOT(ISERROR(SEARCH("Not yet due",G83)))</formula>
    </cfRule>
    <cfRule type="containsText" dxfId="3652" priority="3990" operator="containsText" text="Completed Behind Schedule">
      <formula>NOT(ISERROR(SEARCH("Completed Behind Schedule",G83)))</formula>
    </cfRule>
    <cfRule type="containsText" dxfId="3651" priority="3991" operator="containsText" text="Off Target">
      <formula>NOT(ISERROR(SEARCH("Off Target",G83)))</formula>
    </cfRule>
    <cfRule type="containsText" dxfId="3650" priority="3992" operator="containsText" text="In Danger of Falling Behind Target">
      <formula>NOT(ISERROR(SEARCH("In Danger of Falling Behind Target",G83)))</formula>
    </cfRule>
    <cfRule type="containsText" dxfId="3649" priority="3993" operator="containsText" text="On Track to be Achieved">
      <formula>NOT(ISERROR(SEARCH("On Track to be Achieved",G83)))</formula>
    </cfRule>
    <cfRule type="containsText" dxfId="3648" priority="3994" operator="containsText" text="Fully Achieved">
      <formula>NOT(ISERROR(SEARCH("Fully Achieved",G83)))</formula>
    </cfRule>
    <cfRule type="containsText" dxfId="3647" priority="3995" operator="containsText" text="Fully Achieved">
      <formula>NOT(ISERROR(SEARCH("Fully Achieved",G83)))</formula>
    </cfRule>
    <cfRule type="containsText" dxfId="3646" priority="3996" operator="containsText" text="Fully Achieved">
      <formula>NOT(ISERROR(SEARCH("Fully Achieved",G83)))</formula>
    </cfRule>
    <cfRule type="containsText" dxfId="3645" priority="3997" operator="containsText" text="Deferred">
      <formula>NOT(ISERROR(SEARCH("Deferred",G83)))</formula>
    </cfRule>
    <cfRule type="containsText" dxfId="3644" priority="3998" operator="containsText" text="Deleted">
      <formula>NOT(ISERROR(SEARCH("Deleted",G83)))</formula>
    </cfRule>
    <cfRule type="containsText" dxfId="3643" priority="3999" operator="containsText" text="In Danger of Falling Behind Target">
      <formula>NOT(ISERROR(SEARCH("In Danger of Falling Behind Target",G83)))</formula>
    </cfRule>
    <cfRule type="containsText" dxfId="3642" priority="4000" operator="containsText" text="Not yet due">
      <formula>NOT(ISERROR(SEARCH("Not yet due",G83)))</formula>
    </cfRule>
    <cfRule type="containsText" dxfId="3641" priority="4001" operator="containsText" text="Update not Provided">
      <formula>NOT(ISERROR(SEARCH("Update not Provided",G83)))</formula>
    </cfRule>
  </conditionalFormatting>
  <conditionalFormatting sqref="G86">
    <cfRule type="containsText" dxfId="3640" priority="3930" operator="containsText" text="On track to be achieved">
      <formula>NOT(ISERROR(SEARCH("On track to be achieved",G86)))</formula>
    </cfRule>
    <cfRule type="containsText" dxfId="3639" priority="3931" operator="containsText" text="Deferred">
      <formula>NOT(ISERROR(SEARCH("Deferred",G86)))</formula>
    </cfRule>
    <cfRule type="containsText" dxfId="3638" priority="3932" operator="containsText" text="Deleted">
      <formula>NOT(ISERROR(SEARCH("Deleted",G86)))</formula>
    </cfRule>
    <cfRule type="containsText" dxfId="3637" priority="3933" operator="containsText" text="In Danger of Falling Behind Target">
      <formula>NOT(ISERROR(SEARCH("In Danger of Falling Behind Target",G86)))</formula>
    </cfRule>
    <cfRule type="containsText" dxfId="3636" priority="3934" operator="containsText" text="Not yet due">
      <formula>NOT(ISERROR(SEARCH("Not yet due",G86)))</formula>
    </cfRule>
    <cfRule type="containsText" dxfId="3635" priority="3935" operator="containsText" text="Update not Provided">
      <formula>NOT(ISERROR(SEARCH("Update not Provided",G86)))</formula>
    </cfRule>
    <cfRule type="containsText" dxfId="3634" priority="3936" operator="containsText" text="Not yet due">
      <formula>NOT(ISERROR(SEARCH("Not yet due",G86)))</formula>
    </cfRule>
    <cfRule type="containsText" dxfId="3633" priority="3937" operator="containsText" text="Completed Behind Schedule">
      <formula>NOT(ISERROR(SEARCH("Completed Behind Schedule",G86)))</formula>
    </cfRule>
    <cfRule type="containsText" dxfId="3632" priority="3938" operator="containsText" text="Off Target">
      <formula>NOT(ISERROR(SEARCH("Off Target",G86)))</formula>
    </cfRule>
    <cfRule type="containsText" dxfId="3631" priority="3939" operator="containsText" text="On Track to be Achieved">
      <formula>NOT(ISERROR(SEARCH("On Track to be Achieved",G86)))</formula>
    </cfRule>
    <cfRule type="containsText" dxfId="3630" priority="3940" operator="containsText" text="Fully Achieved">
      <formula>NOT(ISERROR(SEARCH("Fully Achieved",G86)))</formula>
    </cfRule>
    <cfRule type="containsText" dxfId="3629" priority="3941" operator="containsText" text="Not yet due">
      <formula>NOT(ISERROR(SEARCH("Not yet due",G86)))</formula>
    </cfRule>
    <cfRule type="containsText" dxfId="3628" priority="3942" operator="containsText" text="Not Yet Due">
      <formula>NOT(ISERROR(SEARCH("Not Yet Due",G86)))</formula>
    </cfRule>
    <cfRule type="containsText" dxfId="3627" priority="3943" operator="containsText" text="Deferred">
      <formula>NOT(ISERROR(SEARCH("Deferred",G86)))</formula>
    </cfRule>
    <cfRule type="containsText" dxfId="3626" priority="3944" operator="containsText" text="Deleted">
      <formula>NOT(ISERROR(SEARCH("Deleted",G86)))</formula>
    </cfRule>
    <cfRule type="containsText" dxfId="3625" priority="3945" operator="containsText" text="In Danger of Falling Behind Target">
      <formula>NOT(ISERROR(SEARCH("In Danger of Falling Behind Target",G86)))</formula>
    </cfRule>
    <cfRule type="containsText" dxfId="3624" priority="3946" operator="containsText" text="Not yet due">
      <formula>NOT(ISERROR(SEARCH("Not yet due",G86)))</formula>
    </cfRule>
    <cfRule type="containsText" dxfId="3623" priority="3947" operator="containsText" text="Completed Behind Schedule">
      <formula>NOT(ISERROR(SEARCH("Completed Behind Schedule",G86)))</formula>
    </cfRule>
    <cfRule type="containsText" dxfId="3622" priority="3948" operator="containsText" text="Off Target">
      <formula>NOT(ISERROR(SEARCH("Off Target",G86)))</formula>
    </cfRule>
    <cfRule type="containsText" dxfId="3621" priority="3949" operator="containsText" text="In Danger of Falling Behind Target">
      <formula>NOT(ISERROR(SEARCH("In Danger of Falling Behind Target",G86)))</formula>
    </cfRule>
    <cfRule type="containsText" dxfId="3620" priority="3950" operator="containsText" text="On Track to be Achieved">
      <formula>NOT(ISERROR(SEARCH("On Track to be Achieved",G86)))</formula>
    </cfRule>
    <cfRule type="containsText" dxfId="3619" priority="3951" operator="containsText" text="Fully Achieved">
      <formula>NOT(ISERROR(SEARCH("Fully Achieved",G86)))</formula>
    </cfRule>
    <cfRule type="containsText" dxfId="3618" priority="3952" operator="containsText" text="Update not Provided">
      <formula>NOT(ISERROR(SEARCH("Update not Provided",G86)))</formula>
    </cfRule>
    <cfRule type="containsText" dxfId="3617" priority="3953" operator="containsText" text="Not yet due">
      <formula>NOT(ISERROR(SEARCH("Not yet due",G86)))</formula>
    </cfRule>
    <cfRule type="containsText" dxfId="3616" priority="3954" operator="containsText" text="Completed Behind Schedule">
      <formula>NOT(ISERROR(SEARCH("Completed Behind Schedule",G86)))</formula>
    </cfRule>
    <cfRule type="containsText" dxfId="3615" priority="3955" operator="containsText" text="Off Target">
      <formula>NOT(ISERROR(SEARCH("Off Target",G86)))</formula>
    </cfRule>
    <cfRule type="containsText" dxfId="3614" priority="3956" operator="containsText" text="In Danger of Falling Behind Target">
      <formula>NOT(ISERROR(SEARCH("In Danger of Falling Behind Target",G86)))</formula>
    </cfRule>
    <cfRule type="containsText" dxfId="3613" priority="3957" operator="containsText" text="On Track to be Achieved">
      <formula>NOT(ISERROR(SEARCH("On Track to be Achieved",G86)))</formula>
    </cfRule>
    <cfRule type="containsText" dxfId="3612" priority="3958" operator="containsText" text="Fully Achieved">
      <formula>NOT(ISERROR(SEARCH("Fully Achieved",G86)))</formula>
    </cfRule>
    <cfRule type="containsText" dxfId="3611" priority="3959" operator="containsText" text="Fully Achieved">
      <formula>NOT(ISERROR(SEARCH("Fully Achieved",G86)))</formula>
    </cfRule>
    <cfRule type="containsText" dxfId="3610" priority="3960" operator="containsText" text="Fully Achieved">
      <formula>NOT(ISERROR(SEARCH("Fully Achieved",G86)))</formula>
    </cfRule>
    <cfRule type="containsText" dxfId="3609" priority="3961" operator="containsText" text="Deferred">
      <formula>NOT(ISERROR(SEARCH("Deferred",G86)))</formula>
    </cfRule>
    <cfRule type="containsText" dxfId="3608" priority="3962" operator="containsText" text="Deleted">
      <formula>NOT(ISERROR(SEARCH("Deleted",G86)))</formula>
    </cfRule>
    <cfRule type="containsText" dxfId="3607" priority="3963" operator="containsText" text="In Danger of Falling Behind Target">
      <formula>NOT(ISERROR(SEARCH("In Danger of Falling Behind Target",G86)))</formula>
    </cfRule>
    <cfRule type="containsText" dxfId="3606" priority="3964" operator="containsText" text="Not yet due">
      <formula>NOT(ISERROR(SEARCH("Not yet due",G86)))</formula>
    </cfRule>
    <cfRule type="containsText" dxfId="3605" priority="3965" operator="containsText" text="Update not Provided">
      <formula>NOT(ISERROR(SEARCH("Update not Provided",G86)))</formula>
    </cfRule>
  </conditionalFormatting>
  <conditionalFormatting sqref="G98">
    <cfRule type="containsText" dxfId="3604" priority="3894" operator="containsText" text="On track to be achieved">
      <formula>NOT(ISERROR(SEARCH("On track to be achieved",G98)))</formula>
    </cfRule>
    <cfRule type="containsText" dxfId="3603" priority="3895" operator="containsText" text="Deferred">
      <formula>NOT(ISERROR(SEARCH("Deferred",G98)))</formula>
    </cfRule>
    <cfRule type="containsText" dxfId="3602" priority="3896" operator="containsText" text="Deleted">
      <formula>NOT(ISERROR(SEARCH("Deleted",G98)))</formula>
    </cfRule>
    <cfRule type="containsText" dxfId="3601" priority="3897" operator="containsText" text="In Danger of Falling Behind Target">
      <formula>NOT(ISERROR(SEARCH("In Danger of Falling Behind Target",G98)))</formula>
    </cfRule>
    <cfRule type="containsText" dxfId="3600" priority="3898" operator="containsText" text="Not yet due">
      <formula>NOT(ISERROR(SEARCH("Not yet due",G98)))</formula>
    </cfRule>
    <cfRule type="containsText" dxfId="3599" priority="3899" operator="containsText" text="Update not Provided">
      <formula>NOT(ISERROR(SEARCH("Update not Provided",G98)))</formula>
    </cfRule>
    <cfRule type="containsText" dxfId="3598" priority="3900" operator="containsText" text="Not yet due">
      <formula>NOT(ISERROR(SEARCH("Not yet due",G98)))</formula>
    </cfRule>
    <cfRule type="containsText" dxfId="3597" priority="3901" operator="containsText" text="Completed Behind Schedule">
      <formula>NOT(ISERROR(SEARCH("Completed Behind Schedule",G98)))</formula>
    </cfRule>
    <cfRule type="containsText" dxfId="3596" priority="3902" operator="containsText" text="Off Target">
      <formula>NOT(ISERROR(SEARCH("Off Target",G98)))</formula>
    </cfRule>
    <cfRule type="containsText" dxfId="3595" priority="3903" operator="containsText" text="On Track to be Achieved">
      <formula>NOT(ISERROR(SEARCH("On Track to be Achieved",G98)))</formula>
    </cfRule>
    <cfRule type="containsText" dxfId="3594" priority="3904" operator="containsText" text="Fully Achieved">
      <formula>NOT(ISERROR(SEARCH("Fully Achieved",G98)))</formula>
    </cfRule>
    <cfRule type="containsText" dxfId="3593" priority="3905" operator="containsText" text="Not yet due">
      <formula>NOT(ISERROR(SEARCH("Not yet due",G98)))</formula>
    </cfRule>
    <cfRule type="containsText" dxfId="3592" priority="3906" operator="containsText" text="Not Yet Due">
      <formula>NOT(ISERROR(SEARCH("Not Yet Due",G98)))</formula>
    </cfRule>
    <cfRule type="containsText" dxfId="3591" priority="3907" operator="containsText" text="Deferred">
      <formula>NOT(ISERROR(SEARCH("Deferred",G98)))</formula>
    </cfRule>
    <cfRule type="containsText" dxfId="3590" priority="3908" operator="containsText" text="Deleted">
      <formula>NOT(ISERROR(SEARCH("Deleted",G98)))</formula>
    </cfRule>
    <cfRule type="containsText" dxfId="3589" priority="3909" operator="containsText" text="In Danger of Falling Behind Target">
      <formula>NOT(ISERROR(SEARCH("In Danger of Falling Behind Target",G98)))</formula>
    </cfRule>
    <cfRule type="containsText" dxfId="3588" priority="3910" operator="containsText" text="Not yet due">
      <formula>NOT(ISERROR(SEARCH("Not yet due",G98)))</formula>
    </cfRule>
    <cfRule type="containsText" dxfId="3587" priority="3911" operator="containsText" text="Completed Behind Schedule">
      <formula>NOT(ISERROR(SEARCH("Completed Behind Schedule",G98)))</formula>
    </cfRule>
    <cfRule type="containsText" dxfId="3586" priority="3912" operator="containsText" text="Off Target">
      <formula>NOT(ISERROR(SEARCH("Off Target",G98)))</formula>
    </cfRule>
    <cfRule type="containsText" dxfId="3585" priority="3913" operator="containsText" text="In Danger of Falling Behind Target">
      <formula>NOT(ISERROR(SEARCH("In Danger of Falling Behind Target",G98)))</formula>
    </cfRule>
    <cfRule type="containsText" dxfId="3584" priority="3914" operator="containsText" text="On Track to be Achieved">
      <formula>NOT(ISERROR(SEARCH("On Track to be Achieved",G98)))</formula>
    </cfRule>
    <cfRule type="containsText" dxfId="3583" priority="3915" operator="containsText" text="Fully Achieved">
      <formula>NOT(ISERROR(SEARCH("Fully Achieved",G98)))</formula>
    </cfRule>
    <cfRule type="containsText" dxfId="3582" priority="3916" operator="containsText" text="Update not Provided">
      <formula>NOT(ISERROR(SEARCH("Update not Provided",G98)))</formula>
    </cfRule>
    <cfRule type="containsText" dxfId="3581" priority="3917" operator="containsText" text="Not yet due">
      <formula>NOT(ISERROR(SEARCH("Not yet due",G98)))</formula>
    </cfRule>
    <cfRule type="containsText" dxfId="3580" priority="3918" operator="containsText" text="Completed Behind Schedule">
      <formula>NOT(ISERROR(SEARCH("Completed Behind Schedule",G98)))</formula>
    </cfRule>
    <cfRule type="containsText" dxfId="3579" priority="3919" operator="containsText" text="Off Target">
      <formula>NOT(ISERROR(SEARCH("Off Target",G98)))</formula>
    </cfRule>
    <cfRule type="containsText" dxfId="3578" priority="3920" operator="containsText" text="In Danger of Falling Behind Target">
      <formula>NOT(ISERROR(SEARCH("In Danger of Falling Behind Target",G98)))</formula>
    </cfRule>
    <cfRule type="containsText" dxfId="3577" priority="3921" operator="containsText" text="On Track to be Achieved">
      <formula>NOT(ISERROR(SEARCH("On Track to be Achieved",G98)))</formula>
    </cfRule>
    <cfRule type="containsText" dxfId="3576" priority="3922" operator="containsText" text="Fully Achieved">
      <formula>NOT(ISERROR(SEARCH("Fully Achieved",G98)))</formula>
    </cfRule>
    <cfRule type="containsText" dxfId="3575" priority="3923" operator="containsText" text="Fully Achieved">
      <formula>NOT(ISERROR(SEARCH("Fully Achieved",G98)))</formula>
    </cfRule>
    <cfRule type="containsText" dxfId="3574" priority="3924" operator="containsText" text="Fully Achieved">
      <formula>NOT(ISERROR(SEARCH("Fully Achieved",G98)))</formula>
    </cfRule>
    <cfRule type="containsText" dxfId="3573" priority="3925" operator="containsText" text="Deferred">
      <formula>NOT(ISERROR(SEARCH("Deferred",G98)))</formula>
    </cfRule>
    <cfRule type="containsText" dxfId="3572" priority="3926" operator="containsText" text="Deleted">
      <formula>NOT(ISERROR(SEARCH("Deleted",G98)))</formula>
    </cfRule>
    <cfRule type="containsText" dxfId="3571" priority="3927" operator="containsText" text="In Danger of Falling Behind Target">
      <formula>NOT(ISERROR(SEARCH("In Danger of Falling Behind Target",G98)))</formula>
    </cfRule>
    <cfRule type="containsText" dxfId="3570" priority="3928" operator="containsText" text="Not yet due">
      <formula>NOT(ISERROR(SEARCH("Not yet due",G98)))</formula>
    </cfRule>
    <cfRule type="containsText" dxfId="3569" priority="3929" operator="containsText" text="Update not Provided">
      <formula>NOT(ISERROR(SEARCH("Update not Provided",G98)))</formula>
    </cfRule>
  </conditionalFormatting>
  <conditionalFormatting sqref="J1:J1048576">
    <cfRule type="containsText" dxfId="3568" priority="3892" operator="containsText" text="numerical outturn within 5% tolerance">
      <formula>NOT(ISERROR(SEARCH("numerical outturn within 5% tolerance",J1)))</formula>
    </cfRule>
    <cfRule type="containsText" dxfId="3567" priority="3893" operator="containsText" text="Target Partially Met">
      <formula>NOT(ISERROR(SEARCH("Target Partially Met",J1)))</formula>
    </cfRule>
  </conditionalFormatting>
  <conditionalFormatting sqref="I42">
    <cfRule type="containsText" dxfId="3566" priority="3856" operator="containsText" text="On track to be achieved">
      <formula>NOT(ISERROR(SEARCH("On track to be achieved",I42)))</formula>
    </cfRule>
    <cfRule type="containsText" dxfId="3565" priority="3857" operator="containsText" text="Deferred">
      <formula>NOT(ISERROR(SEARCH("Deferred",I42)))</formula>
    </cfRule>
    <cfRule type="containsText" dxfId="3564" priority="3858" operator="containsText" text="Deleted">
      <formula>NOT(ISERROR(SEARCH("Deleted",I42)))</formula>
    </cfRule>
    <cfRule type="containsText" dxfId="3563" priority="3859" operator="containsText" text="In Danger of Falling Behind Target">
      <formula>NOT(ISERROR(SEARCH("In Danger of Falling Behind Target",I42)))</formula>
    </cfRule>
    <cfRule type="containsText" dxfId="3562" priority="3860" operator="containsText" text="Not yet due">
      <formula>NOT(ISERROR(SEARCH("Not yet due",I42)))</formula>
    </cfRule>
    <cfRule type="containsText" dxfId="3561" priority="3861" operator="containsText" text="Update not Provided">
      <formula>NOT(ISERROR(SEARCH("Update not Provided",I42)))</formula>
    </cfRule>
    <cfRule type="containsText" dxfId="3560" priority="3862" operator="containsText" text="Not yet due">
      <formula>NOT(ISERROR(SEARCH("Not yet due",I42)))</formula>
    </cfRule>
    <cfRule type="containsText" dxfId="3559" priority="3863" operator="containsText" text="Completed Behind Schedule">
      <formula>NOT(ISERROR(SEARCH("Completed Behind Schedule",I42)))</formula>
    </cfRule>
    <cfRule type="containsText" dxfId="3558" priority="3864" operator="containsText" text="Off Target">
      <formula>NOT(ISERROR(SEARCH("Off Target",I42)))</formula>
    </cfRule>
    <cfRule type="containsText" dxfId="3557" priority="3865" operator="containsText" text="On Track to be Achieved">
      <formula>NOT(ISERROR(SEARCH("On Track to be Achieved",I42)))</formula>
    </cfRule>
    <cfRule type="containsText" dxfId="3556" priority="3866" operator="containsText" text="Fully Achieved">
      <formula>NOT(ISERROR(SEARCH("Fully Achieved",I42)))</formula>
    </cfRule>
    <cfRule type="containsText" dxfId="3555" priority="3867" operator="containsText" text="Not yet due">
      <formula>NOT(ISERROR(SEARCH("Not yet due",I42)))</formula>
    </cfRule>
    <cfRule type="containsText" dxfId="3554" priority="3868" operator="containsText" text="Not Yet Due">
      <formula>NOT(ISERROR(SEARCH("Not Yet Due",I42)))</formula>
    </cfRule>
    <cfRule type="containsText" dxfId="3553" priority="3869" operator="containsText" text="Deferred">
      <formula>NOT(ISERROR(SEARCH("Deferred",I42)))</formula>
    </cfRule>
    <cfRule type="containsText" dxfId="3552" priority="3870" operator="containsText" text="Deleted">
      <formula>NOT(ISERROR(SEARCH("Deleted",I42)))</formula>
    </cfRule>
    <cfRule type="containsText" dxfId="3551" priority="3871" operator="containsText" text="In Danger of Falling Behind Target">
      <formula>NOT(ISERROR(SEARCH("In Danger of Falling Behind Target",I42)))</formula>
    </cfRule>
    <cfRule type="containsText" dxfId="3550" priority="3872" operator="containsText" text="Not yet due">
      <formula>NOT(ISERROR(SEARCH("Not yet due",I42)))</formula>
    </cfRule>
    <cfRule type="containsText" dxfId="3549" priority="3873" operator="containsText" text="Completed Behind Schedule">
      <formula>NOT(ISERROR(SEARCH("Completed Behind Schedule",I42)))</formula>
    </cfRule>
    <cfRule type="containsText" dxfId="3548" priority="3874" operator="containsText" text="Off Target">
      <formula>NOT(ISERROR(SEARCH("Off Target",I42)))</formula>
    </cfRule>
    <cfRule type="containsText" dxfId="3547" priority="3875" operator="containsText" text="In Danger of Falling Behind Target">
      <formula>NOT(ISERROR(SEARCH("In Danger of Falling Behind Target",I42)))</formula>
    </cfRule>
    <cfRule type="containsText" dxfId="3546" priority="3876" operator="containsText" text="On Track to be Achieved">
      <formula>NOT(ISERROR(SEARCH("On Track to be Achieved",I42)))</formula>
    </cfRule>
    <cfRule type="containsText" dxfId="3545" priority="3877" operator="containsText" text="Fully Achieved">
      <formula>NOT(ISERROR(SEARCH("Fully Achieved",I42)))</formula>
    </cfRule>
    <cfRule type="containsText" dxfId="3544" priority="3878" operator="containsText" text="Update not Provided">
      <formula>NOT(ISERROR(SEARCH("Update not Provided",I42)))</formula>
    </cfRule>
    <cfRule type="containsText" dxfId="3543" priority="3879" operator="containsText" text="Not yet due">
      <formula>NOT(ISERROR(SEARCH("Not yet due",I42)))</formula>
    </cfRule>
    <cfRule type="containsText" dxfId="3542" priority="3880" operator="containsText" text="Completed Behind Schedule">
      <formula>NOT(ISERROR(SEARCH("Completed Behind Schedule",I42)))</formula>
    </cfRule>
    <cfRule type="containsText" dxfId="3541" priority="3881" operator="containsText" text="Off Target">
      <formula>NOT(ISERROR(SEARCH("Off Target",I42)))</formula>
    </cfRule>
    <cfRule type="containsText" dxfId="3540" priority="3882" operator="containsText" text="In Danger of Falling Behind Target">
      <formula>NOT(ISERROR(SEARCH("In Danger of Falling Behind Target",I42)))</formula>
    </cfRule>
    <cfRule type="containsText" dxfId="3539" priority="3883" operator="containsText" text="On Track to be Achieved">
      <formula>NOT(ISERROR(SEARCH("On Track to be Achieved",I42)))</formula>
    </cfRule>
    <cfRule type="containsText" dxfId="3538" priority="3884" operator="containsText" text="Fully Achieved">
      <formula>NOT(ISERROR(SEARCH("Fully Achieved",I42)))</formula>
    </cfRule>
    <cfRule type="containsText" dxfId="3537" priority="3885" operator="containsText" text="Fully Achieved">
      <formula>NOT(ISERROR(SEARCH("Fully Achieved",I42)))</formula>
    </cfRule>
    <cfRule type="containsText" dxfId="3536" priority="3886" operator="containsText" text="Fully Achieved">
      <formula>NOT(ISERROR(SEARCH("Fully Achieved",I42)))</formula>
    </cfRule>
    <cfRule type="containsText" dxfId="3535" priority="3887" operator="containsText" text="Deferred">
      <formula>NOT(ISERROR(SEARCH("Deferred",I42)))</formula>
    </cfRule>
    <cfRule type="containsText" dxfId="3534" priority="3888" operator="containsText" text="Deleted">
      <formula>NOT(ISERROR(SEARCH("Deleted",I42)))</formula>
    </cfRule>
    <cfRule type="containsText" dxfId="3533" priority="3889" operator="containsText" text="In Danger of Falling Behind Target">
      <formula>NOT(ISERROR(SEARCH("In Danger of Falling Behind Target",I42)))</formula>
    </cfRule>
    <cfRule type="containsText" dxfId="3532" priority="3890" operator="containsText" text="Not yet due">
      <formula>NOT(ISERROR(SEARCH("Not yet due",I42)))</formula>
    </cfRule>
    <cfRule type="containsText" dxfId="3531" priority="3891" operator="containsText" text="Update not Provided">
      <formula>NOT(ISERROR(SEARCH("Update not Provided",I42)))</formula>
    </cfRule>
  </conditionalFormatting>
  <conditionalFormatting sqref="I50">
    <cfRule type="containsText" dxfId="3530" priority="3820" operator="containsText" text="On track to be achieved">
      <formula>NOT(ISERROR(SEARCH("On track to be achieved",I50)))</formula>
    </cfRule>
    <cfRule type="containsText" dxfId="3529" priority="3821" operator="containsText" text="Deferred">
      <formula>NOT(ISERROR(SEARCH("Deferred",I50)))</formula>
    </cfRule>
    <cfRule type="containsText" dxfId="3528" priority="3822" operator="containsText" text="Deleted">
      <formula>NOT(ISERROR(SEARCH("Deleted",I50)))</formula>
    </cfRule>
    <cfRule type="containsText" dxfId="3527" priority="3823" operator="containsText" text="In Danger of Falling Behind Target">
      <formula>NOT(ISERROR(SEARCH("In Danger of Falling Behind Target",I50)))</formula>
    </cfRule>
    <cfRule type="containsText" dxfId="3526" priority="3824" operator="containsText" text="Not yet due">
      <formula>NOT(ISERROR(SEARCH("Not yet due",I50)))</formula>
    </cfRule>
    <cfRule type="containsText" dxfId="3525" priority="3825" operator="containsText" text="Update not Provided">
      <formula>NOT(ISERROR(SEARCH("Update not Provided",I50)))</formula>
    </cfRule>
    <cfRule type="containsText" dxfId="3524" priority="3826" operator="containsText" text="Not yet due">
      <formula>NOT(ISERROR(SEARCH("Not yet due",I50)))</formula>
    </cfRule>
    <cfRule type="containsText" dxfId="3523" priority="3827" operator="containsText" text="Completed Behind Schedule">
      <formula>NOT(ISERROR(SEARCH("Completed Behind Schedule",I50)))</formula>
    </cfRule>
    <cfRule type="containsText" dxfId="3522" priority="3828" operator="containsText" text="Off Target">
      <formula>NOT(ISERROR(SEARCH("Off Target",I50)))</formula>
    </cfRule>
    <cfRule type="containsText" dxfId="3521" priority="3829" operator="containsText" text="On Track to be Achieved">
      <formula>NOT(ISERROR(SEARCH("On Track to be Achieved",I50)))</formula>
    </cfRule>
    <cfRule type="containsText" dxfId="3520" priority="3830" operator="containsText" text="Fully Achieved">
      <formula>NOT(ISERROR(SEARCH("Fully Achieved",I50)))</formula>
    </cfRule>
    <cfRule type="containsText" dxfId="3519" priority="3831" operator="containsText" text="Not yet due">
      <formula>NOT(ISERROR(SEARCH("Not yet due",I50)))</formula>
    </cfRule>
    <cfRule type="containsText" dxfId="3518" priority="3832" operator="containsText" text="Not Yet Due">
      <formula>NOT(ISERROR(SEARCH("Not Yet Due",I50)))</formula>
    </cfRule>
    <cfRule type="containsText" dxfId="3517" priority="3833" operator="containsText" text="Deferred">
      <formula>NOT(ISERROR(SEARCH("Deferred",I50)))</formula>
    </cfRule>
    <cfRule type="containsText" dxfId="3516" priority="3834" operator="containsText" text="Deleted">
      <formula>NOT(ISERROR(SEARCH("Deleted",I50)))</formula>
    </cfRule>
    <cfRule type="containsText" dxfId="3515" priority="3835" operator="containsText" text="In Danger of Falling Behind Target">
      <formula>NOT(ISERROR(SEARCH("In Danger of Falling Behind Target",I50)))</formula>
    </cfRule>
    <cfRule type="containsText" dxfId="3514" priority="3836" operator="containsText" text="Not yet due">
      <formula>NOT(ISERROR(SEARCH("Not yet due",I50)))</formula>
    </cfRule>
    <cfRule type="containsText" dxfId="3513" priority="3837" operator="containsText" text="Completed Behind Schedule">
      <formula>NOT(ISERROR(SEARCH("Completed Behind Schedule",I50)))</formula>
    </cfRule>
    <cfRule type="containsText" dxfId="3512" priority="3838" operator="containsText" text="Off Target">
      <formula>NOT(ISERROR(SEARCH("Off Target",I50)))</formula>
    </cfRule>
    <cfRule type="containsText" dxfId="3511" priority="3839" operator="containsText" text="In Danger of Falling Behind Target">
      <formula>NOT(ISERROR(SEARCH("In Danger of Falling Behind Target",I50)))</formula>
    </cfRule>
    <cfRule type="containsText" dxfId="3510" priority="3840" operator="containsText" text="On Track to be Achieved">
      <formula>NOT(ISERROR(SEARCH("On Track to be Achieved",I50)))</formula>
    </cfRule>
    <cfRule type="containsText" dxfId="3509" priority="3841" operator="containsText" text="Fully Achieved">
      <formula>NOT(ISERROR(SEARCH("Fully Achieved",I50)))</formula>
    </cfRule>
    <cfRule type="containsText" dxfId="3508" priority="3842" operator="containsText" text="Update not Provided">
      <formula>NOT(ISERROR(SEARCH("Update not Provided",I50)))</formula>
    </cfRule>
    <cfRule type="containsText" dxfId="3507" priority="3843" operator="containsText" text="Not yet due">
      <formula>NOT(ISERROR(SEARCH("Not yet due",I50)))</formula>
    </cfRule>
    <cfRule type="containsText" dxfId="3506" priority="3844" operator="containsText" text="Completed Behind Schedule">
      <formula>NOT(ISERROR(SEARCH("Completed Behind Schedule",I50)))</formula>
    </cfRule>
    <cfRule type="containsText" dxfId="3505" priority="3845" operator="containsText" text="Off Target">
      <formula>NOT(ISERROR(SEARCH("Off Target",I50)))</formula>
    </cfRule>
    <cfRule type="containsText" dxfId="3504" priority="3846" operator="containsText" text="In Danger of Falling Behind Target">
      <formula>NOT(ISERROR(SEARCH("In Danger of Falling Behind Target",I50)))</formula>
    </cfRule>
    <cfRule type="containsText" dxfId="3503" priority="3847" operator="containsText" text="On Track to be Achieved">
      <formula>NOT(ISERROR(SEARCH("On Track to be Achieved",I50)))</formula>
    </cfRule>
    <cfRule type="containsText" dxfId="3502" priority="3848" operator="containsText" text="Fully Achieved">
      <formula>NOT(ISERROR(SEARCH("Fully Achieved",I50)))</formula>
    </cfRule>
    <cfRule type="containsText" dxfId="3501" priority="3849" operator="containsText" text="Fully Achieved">
      <formula>NOT(ISERROR(SEARCH("Fully Achieved",I50)))</formula>
    </cfRule>
    <cfRule type="containsText" dxfId="3500" priority="3850" operator="containsText" text="Fully Achieved">
      <formula>NOT(ISERROR(SEARCH("Fully Achieved",I50)))</formula>
    </cfRule>
    <cfRule type="containsText" dxfId="3499" priority="3851" operator="containsText" text="Deferred">
      <formula>NOT(ISERROR(SEARCH("Deferred",I50)))</formula>
    </cfRule>
    <cfRule type="containsText" dxfId="3498" priority="3852" operator="containsText" text="Deleted">
      <formula>NOT(ISERROR(SEARCH("Deleted",I50)))</formula>
    </cfRule>
    <cfRule type="containsText" dxfId="3497" priority="3853" operator="containsText" text="In Danger of Falling Behind Target">
      <formula>NOT(ISERROR(SEARCH("In Danger of Falling Behind Target",I50)))</formula>
    </cfRule>
    <cfRule type="containsText" dxfId="3496" priority="3854" operator="containsText" text="Not yet due">
      <formula>NOT(ISERROR(SEARCH("Not yet due",I50)))</formula>
    </cfRule>
    <cfRule type="containsText" dxfId="3495" priority="3855" operator="containsText" text="Update not Provided">
      <formula>NOT(ISERROR(SEARCH("Update not Provided",I50)))</formula>
    </cfRule>
  </conditionalFormatting>
  <conditionalFormatting sqref="I61">
    <cfRule type="containsText" dxfId="3494" priority="3784" operator="containsText" text="On track to be achieved">
      <formula>NOT(ISERROR(SEARCH("On track to be achieved",I61)))</formula>
    </cfRule>
    <cfRule type="containsText" dxfId="3493" priority="3785" operator="containsText" text="Deferred">
      <formula>NOT(ISERROR(SEARCH("Deferred",I61)))</formula>
    </cfRule>
    <cfRule type="containsText" dxfId="3492" priority="3786" operator="containsText" text="Deleted">
      <formula>NOT(ISERROR(SEARCH("Deleted",I61)))</formula>
    </cfRule>
    <cfRule type="containsText" dxfId="3491" priority="3787" operator="containsText" text="In Danger of Falling Behind Target">
      <formula>NOT(ISERROR(SEARCH("In Danger of Falling Behind Target",I61)))</formula>
    </cfRule>
    <cfRule type="containsText" dxfId="3490" priority="3788" operator="containsText" text="Not yet due">
      <formula>NOT(ISERROR(SEARCH("Not yet due",I61)))</formula>
    </cfRule>
    <cfRule type="containsText" dxfId="3489" priority="3789" operator="containsText" text="Update not Provided">
      <formula>NOT(ISERROR(SEARCH("Update not Provided",I61)))</formula>
    </cfRule>
    <cfRule type="containsText" dxfId="3488" priority="3790" operator="containsText" text="Not yet due">
      <formula>NOT(ISERROR(SEARCH("Not yet due",I61)))</formula>
    </cfRule>
    <cfRule type="containsText" dxfId="3487" priority="3791" operator="containsText" text="Completed Behind Schedule">
      <formula>NOT(ISERROR(SEARCH("Completed Behind Schedule",I61)))</formula>
    </cfRule>
    <cfRule type="containsText" dxfId="3486" priority="3792" operator="containsText" text="Off Target">
      <formula>NOT(ISERROR(SEARCH("Off Target",I61)))</formula>
    </cfRule>
    <cfRule type="containsText" dxfId="3485" priority="3793" operator="containsText" text="On Track to be Achieved">
      <formula>NOT(ISERROR(SEARCH("On Track to be Achieved",I61)))</formula>
    </cfRule>
    <cfRule type="containsText" dxfId="3484" priority="3794" operator="containsText" text="Fully Achieved">
      <formula>NOT(ISERROR(SEARCH("Fully Achieved",I61)))</formula>
    </cfRule>
    <cfRule type="containsText" dxfId="3483" priority="3795" operator="containsText" text="Not yet due">
      <formula>NOT(ISERROR(SEARCH("Not yet due",I61)))</formula>
    </cfRule>
    <cfRule type="containsText" dxfId="3482" priority="3796" operator="containsText" text="Not Yet Due">
      <formula>NOT(ISERROR(SEARCH("Not Yet Due",I61)))</formula>
    </cfRule>
    <cfRule type="containsText" dxfId="3481" priority="3797" operator="containsText" text="Deferred">
      <formula>NOT(ISERROR(SEARCH("Deferred",I61)))</formula>
    </cfRule>
    <cfRule type="containsText" dxfId="3480" priority="3798" operator="containsText" text="Deleted">
      <formula>NOT(ISERROR(SEARCH("Deleted",I61)))</formula>
    </cfRule>
    <cfRule type="containsText" dxfId="3479" priority="3799" operator="containsText" text="In Danger of Falling Behind Target">
      <formula>NOT(ISERROR(SEARCH("In Danger of Falling Behind Target",I61)))</formula>
    </cfRule>
    <cfRule type="containsText" dxfId="3478" priority="3800" operator="containsText" text="Not yet due">
      <formula>NOT(ISERROR(SEARCH("Not yet due",I61)))</formula>
    </cfRule>
    <cfRule type="containsText" dxfId="3477" priority="3801" operator="containsText" text="Completed Behind Schedule">
      <formula>NOT(ISERROR(SEARCH("Completed Behind Schedule",I61)))</formula>
    </cfRule>
    <cfRule type="containsText" dxfId="3476" priority="3802" operator="containsText" text="Off Target">
      <formula>NOT(ISERROR(SEARCH("Off Target",I61)))</formula>
    </cfRule>
    <cfRule type="containsText" dxfId="3475" priority="3803" operator="containsText" text="In Danger of Falling Behind Target">
      <formula>NOT(ISERROR(SEARCH("In Danger of Falling Behind Target",I61)))</formula>
    </cfRule>
    <cfRule type="containsText" dxfId="3474" priority="3804" operator="containsText" text="On Track to be Achieved">
      <formula>NOT(ISERROR(SEARCH("On Track to be Achieved",I61)))</formula>
    </cfRule>
    <cfRule type="containsText" dxfId="3473" priority="3805" operator="containsText" text="Fully Achieved">
      <formula>NOT(ISERROR(SEARCH("Fully Achieved",I61)))</formula>
    </cfRule>
    <cfRule type="containsText" dxfId="3472" priority="3806" operator="containsText" text="Update not Provided">
      <formula>NOT(ISERROR(SEARCH("Update not Provided",I61)))</formula>
    </cfRule>
    <cfRule type="containsText" dxfId="3471" priority="3807" operator="containsText" text="Not yet due">
      <formula>NOT(ISERROR(SEARCH("Not yet due",I61)))</formula>
    </cfRule>
    <cfRule type="containsText" dxfId="3470" priority="3808" operator="containsText" text="Completed Behind Schedule">
      <formula>NOT(ISERROR(SEARCH("Completed Behind Schedule",I61)))</formula>
    </cfRule>
    <cfRule type="containsText" dxfId="3469" priority="3809" operator="containsText" text="Off Target">
      <formula>NOT(ISERROR(SEARCH("Off Target",I61)))</formula>
    </cfRule>
    <cfRule type="containsText" dxfId="3468" priority="3810" operator="containsText" text="In Danger of Falling Behind Target">
      <formula>NOT(ISERROR(SEARCH("In Danger of Falling Behind Target",I61)))</formula>
    </cfRule>
    <cfRule type="containsText" dxfId="3467" priority="3811" operator="containsText" text="On Track to be Achieved">
      <formula>NOT(ISERROR(SEARCH("On Track to be Achieved",I61)))</formula>
    </cfRule>
    <cfRule type="containsText" dxfId="3466" priority="3812" operator="containsText" text="Fully Achieved">
      <formula>NOT(ISERROR(SEARCH("Fully Achieved",I61)))</formula>
    </cfRule>
    <cfRule type="containsText" dxfId="3465" priority="3813" operator="containsText" text="Fully Achieved">
      <formula>NOT(ISERROR(SEARCH("Fully Achieved",I61)))</formula>
    </cfRule>
    <cfRule type="containsText" dxfId="3464" priority="3814" operator="containsText" text="Fully Achieved">
      <formula>NOT(ISERROR(SEARCH("Fully Achieved",I61)))</formula>
    </cfRule>
    <cfRule type="containsText" dxfId="3463" priority="3815" operator="containsText" text="Deferred">
      <formula>NOT(ISERROR(SEARCH("Deferred",I61)))</formula>
    </cfRule>
    <cfRule type="containsText" dxfId="3462" priority="3816" operator="containsText" text="Deleted">
      <formula>NOT(ISERROR(SEARCH("Deleted",I61)))</formula>
    </cfRule>
    <cfRule type="containsText" dxfId="3461" priority="3817" operator="containsText" text="In Danger of Falling Behind Target">
      <formula>NOT(ISERROR(SEARCH("In Danger of Falling Behind Target",I61)))</formula>
    </cfRule>
    <cfRule type="containsText" dxfId="3460" priority="3818" operator="containsText" text="Not yet due">
      <formula>NOT(ISERROR(SEARCH("Not yet due",I61)))</formula>
    </cfRule>
    <cfRule type="containsText" dxfId="3459" priority="3819" operator="containsText" text="Update not Provided">
      <formula>NOT(ISERROR(SEARCH("Update not Provided",I61)))</formula>
    </cfRule>
  </conditionalFormatting>
  <conditionalFormatting sqref="I69:I71">
    <cfRule type="containsText" dxfId="3458" priority="3748" operator="containsText" text="On track to be achieved">
      <formula>NOT(ISERROR(SEARCH("On track to be achieved",I69)))</formula>
    </cfRule>
    <cfRule type="containsText" dxfId="3457" priority="3749" operator="containsText" text="Deferred">
      <formula>NOT(ISERROR(SEARCH("Deferred",I69)))</formula>
    </cfRule>
    <cfRule type="containsText" dxfId="3456" priority="3750" operator="containsText" text="Deleted">
      <formula>NOT(ISERROR(SEARCH("Deleted",I69)))</formula>
    </cfRule>
    <cfRule type="containsText" dxfId="3455" priority="3751" operator="containsText" text="In Danger of Falling Behind Target">
      <formula>NOT(ISERROR(SEARCH("In Danger of Falling Behind Target",I69)))</formula>
    </cfRule>
    <cfRule type="containsText" dxfId="3454" priority="3752" operator="containsText" text="Not yet due">
      <formula>NOT(ISERROR(SEARCH("Not yet due",I69)))</formula>
    </cfRule>
    <cfRule type="containsText" dxfId="3453" priority="3753" operator="containsText" text="Update not Provided">
      <formula>NOT(ISERROR(SEARCH("Update not Provided",I69)))</formula>
    </cfRule>
    <cfRule type="containsText" dxfId="3452" priority="3754" operator="containsText" text="Not yet due">
      <formula>NOT(ISERROR(SEARCH("Not yet due",I69)))</formula>
    </cfRule>
    <cfRule type="containsText" dxfId="3451" priority="3755" operator="containsText" text="Completed Behind Schedule">
      <formula>NOT(ISERROR(SEARCH("Completed Behind Schedule",I69)))</formula>
    </cfRule>
    <cfRule type="containsText" dxfId="3450" priority="3756" operator="containsText" text="Off Target">
      <formula>NOT(ISERROR(SEARCH("Off Target",I69)))</formula>
    </cfRule>
    <cfRule type="containsText" dxfId="3449" priority="3757" operator="containsText" text="On Track to be Achieved">
      <formula>NOT(ISERROR(SEARCH("On Track to be Achieved",I69)))</formula>
    </cfRule>
    <cfRule type="containsText" dxfId="3448" priority="3758" operator="containsText" text="Fully Achieved">
      <formula>NOT(ISERROR(SEARCH("Fully Achieved",I69)))</formula>
    </cfRule>
    <cfRule type="containsText" dxfId="3447" priority="3759" operator="containsText" text="Not yet due">
      <formula>NOT(ISERROR(SEARCH("Not yet due",I69)))</formula>
    </cfRule>
    <cfRule type="containsText" dxfId="3446" priority="3760" operator="containsText" text="Not Yet Due">
      <formula>NOT(ISERROR(SEARCH("Not Yet Due",I69)))</formula>
    </cfRule>
    <cfRule type="containsText" dxfId="3445" priority="3761" operator="containsText" text="Deferred">
      <formula>NOT(ISERROR(SEARCH("Deferred",I69)))</formula>
    </cfRule>
    <cfRule type="containsText" dxfId="3444" priority="3762" operator="containsText" text="Deleted">
      <formula>NOT(ISERROR(SEARCH("Deleted",I69)))</formula>
    </cfRule>
    <cfRule type="containsText" dxfId="3443" priority="3763" operator="containsText" text="In Danger of Falling Behind Target">
      <formula>NOT(ISERROR(SEARCH("In Danger of Falling Behind Target",I69)))</formula>
    </cfRule>
    <cfRule type="containsText" dxfId="3442" priority="3764" operator="containsText" text="Not yet due">
      <formula>NOT(ISERROR(SEARCH("Not yet due",I69)))</formula>
    </cfRule>
    <cfRule type="containsText" dxfId="3441" priority="3765" operator="containsText" text="Completed Behind Schedule">
      <formula>NOT(ISERROR(SEARCH("Completed Behind Schedule",I69)))</formula>
    </cfRule>
    <cfRule type="containsText" dxfId="3440" priority="3766" operator="containsText" text="Off Target">
      <formula>NOT(ISERROR(SEARCH("Off Target",I69)))</formula>
    </cfRule>
    <cfRule type="containsText" dxfId="3439" priority="3767" operator="containsText" text="In Danger of Falling Behind Target">
      <formula>NOT(ISERROR(SEARCH("In Danger of Falling Behind Target",I69)))</formula>
    </cfRule>
    <cfRule type="containsText" dxfId="3438" priority="3768" operator="containsText" text="On Track to be Achieved">
      <formula>NOT(ISERROR(SEARCH("On Track to be Achieved",I69)))</formula>
    </cfRule>
    <cfRule type="containsText" dxfId="3437" priority="3769" operator="containsText" text="Fully Achieved">
      <formula>NOT(ISERROR(SEARCH("Fully Achieved",I69)))</formula>
    </cfRule>
    <cfRule type="containsText" dxfId="3436" priority="3770" operator="containsText" text="Update not Provided">
      <formula>NOT(ISERROR(SEARCH("Update not Provided",I69)))</formula>
    </cfRule>
    <cfRule type="containsText" dxfId="3435" priority="3771" operator="containsText" text="Not yet due">
      <formula>NOT(ISERROR(SEARCH("Not yet due",I69)))</formula>
    </cfRule>
    <cfRule type="containsText" dxfId="3434" priority="3772" operator="containsText" text="Completed Behind Schedule">
      <formula>NOT(ISERROR(SEARCH("Completed Behind Schedule",I69)))</formula>
    </cfRule>
    <cfRule type="containsText" dxfId="3433" priority="3773" operator="containsText" text="Off Target">
      <formula>NOT(ISERROR(SEARCH("Off Target",I69)))</formula>
    </cfRule>
    <cfRule type="containsText" dxfId="3432" priority="3774" operator="containsText" text="In Danger of Falling Behind Target">
      <formula>NOT(ISERROR(SEARCH("In Danger of Falling Behind Target",I69)))</formula>
    </cfRule>
    <cfRule type="containsText" dxfId="3431" priority="3775" operator="containsText" text="On Track to be Achieved">
      <formula>NOT(ISERROR(SEARCH("On Track to be Achieved",I69)))</formula>
    </cfRule>
    <cfRule type="containsText" dxfId="3430" priority="3776" operator="containsText" text="Fully Achieved">
      <formula>NOT(ISERROR(SEARCH("Fully Achieved",I69)))</formula>
    </cfRule>
    <cfRule type="containsText" dxfId="3429" priority="3777" operator="containsText" text="Fully Achieved">
      <formula>NOT(ISERROR(SEARCH("Fully Achieved",I69)))</formula>
    </cfRule>
    <cfRule type="containsText" dxfId="3428" priority="3778" operator="containsText" text="Fully Achieved">
      <formula>NOT(ISERROR(SEARCH("Fully Achieved",I69)))</formula>
    </cfRule>
    <cfRule type="containsText" dxfId="3427" priority="3779" operator="containsText" text="Deferred">
      <formula>NOT(ISERROR(SEARCH("Deferred",I69)))</formula>
    </cfRule>
    <cfRule type="containsText" dxfId="3426" priority="3780" operator="containsText" text="Deleted">
      <formula>NOT(ISERROR(SEARCH("Deleted",I69)))</formula>
    </cfRule>
    <cfRule type="containsText" dxfId="3425" priority="3781" operator="containsText" text="In Danger of Falling Behind Target">
      <formula>NOT(ISERROR(SEARCH("In Danger of Falling Behind Target",I69)))</formula>
    </cfRule>
    <cfRule type="containsText" dxfId="3424" priority="3782" operator="containsText" text="Not yet due">
      <formula>NOT(ISERROR(SEARCH("Not yet due",I69)))</formula>
    </cfRule>
    <cfRule type="containsText" dxfId="3423" priority="3783" operator="containsText" text="Update not Provided">
      <formula>NOT(ISERROR(SEARCH("Update not Provided",I69)))</formula>
    </cfRule>
  </conditionalFormatting>
  <conditionalFormatting sqref="I83">
    <cfRule type="containsText" dxfId="3422" priority="3712" operator="containsText" text="On track to be achieved">
      <formula>NOT(ISERROR(SEARCH("On track to be achieved",I83)))</formula>
    </cfRule>
    <cfRule type="containsText" dxfId="3421" priority="3713" operator="containsText" text="Deferred">
      <formula>NOT(ISERROR(SEARCH("Deferred",I83)))</formula>
    </cfRule>
    <cfRule type="containsText" dxfId="3420" priority="3714" operator="containsText" text="Deleted">
      <formula>NOT(ISERROR(SEARCH("Deleted",I83)))</formula>
    </cfRule>
    <cfRule type="containsText" dxfId="3419" priority="3715" operator="containsText" text="In Danger of Falling Behind Target">
      <formula>NOT(ISERROR(SEARCH("In Danger of Falling Behind Target",I83)))</formula>
    </cfRule>
    <cfRule type="containsText" dxfId="3418" priority="3716" operator="containsText" text="Not yet due">
      <formula>NOT(ISERROR(SEARCH("Not yet due",I83)))</formula>
    </cfRule>
    <cfRule type="containsText" dxfId="3417" priority="3717" operator="containsText" text="Update not Provided">
      <formula>NOT(ISERROR(SEARCH("Update not Provided",I83)))</formula>
    </cfRule>
    <cfRule type="containsText" dxfId="3416" priority="3718" operator="containsText" text="Not yet due">
      <formula>NOT(ISERROR(SEARCH("Not yet due",I83)))</formula>
    </cfRule>
    <cfRule type="containsText" dxfId="3415" priority="3719" operator="containsText" text="Completed Behind Schedule">
      <formula>NOT(ISERROR(SEARCH("Completed Behind Schedule",I83)))</formula>
    </cfRule>
    <cfRule type="containsText" dxfId="3414" priority="3720" operator="containsText" text="Off Target">
      <formula>NOT(ISERROR(SEARCH("Off Target",I83)))</formula>
    </cfRule>
    <cfRule type="containsText" dxfId="3413" priority="3721" operator="containsText" text="On Track to be Achieved">
      <formula>NOT(ISERROR(SEARCH("On Track to be Achieved",I83)))</formula>
    </cfRule>
    <cfRule type="containsText" dxfId="3412" priority="3722" operator="containsText" text="Fully Achieved">
      <formula>NOT(ISERROR(SEARCH("Fully Achieved",I83)))</formula>
    </cfRule>
    <cfRule type="containsText" dxfId="3411" priority="3723" operator="containsText" text="Not yet due">
      <formula>NOT(ISERROR(SEARCH("Not yet due",I83)))</formula>
    </cfRule>
    <cfRule type="containsText" dxfId="3410" priority="3724" operator="containsText" text="Not Yet Due">
      <formula>NOT(ISERROR(SEARCH("Not Yet Due",I83)))</formula>
    </cfRule>
    <cfRule type="containsText" dxfId="3409" priority="3725" operator="containsText" text="Deferred">
      <formula>NOT(ISERROR(SEARCH("Deferred",I83)))</formula>
    </cfRule>
    <cfRule type="containsText" dxfId="3408" priority="3726" operator="containsText" text="Deleted">
      <formula>NOT(ISERROR(SEARCH("Deleted",I83)))</formula>
    </cfRule>
    <cfRule type="containsText" dxfId="3407" priority="3727" operator="containsText" text="In Danger of Falling Behind Target">
      <formula>NOT(ISERROR(SEARCH("In Danger of Falling Behind Target",I83)))</formula>
    </cfRule>
    <cfRule type="containsText" dxfId="3406" priority="3728" operator="containsText" text="Not yet due">
      <formula>NOT(ISERROR(SEARCH("Not yet due",I83)))</formula>
    </cfRule>
    <cfRule type="containsText" dxfId="3405" priority="3729" operator="containsText" text="Completed Behind Schedule">
      <formula>NOT(ISERROR(SEARCH("Completed Behind Schedule",I83)))</formula>
    </cfRule>
    <cfRule type="containsText" dxfId="3404" priority="3730" operator="containsText" text="Off Target">
      <formula>NOT(ISERROR(SEARCH("Off Target",I83)))</formula>
    </cfRule>
    <cfRule type="containsText" dxfId="3403" priority="3731" operator="containsText" text="In Danger of Falling Behind Target">
      <formula>NOT(ISERROR(SEARCH("In Danger of Falling Behind Target",I83)))</formula>
    </cfRule>
    <cfRule type="containsText" dxfId="3402" priority="3732" operator="containsText" text="On Track to be Achieved">
      <formula>NOT(ISERROR(SEARCH("On Track to be Achieved",I83)))</formula>
    </cfRule>
    <cfRule type="containsText" dxfId="3401" priority="3733" operator="containsText" text="Fully Achieved">
      <formula>NOT(ISERROR(SEARCH("Fully Achieved",I83)))</formula>
    </cfRule>
    <cfRule type="containsText" dxfId="3400" priority="3734" operator="containsText" text="Update not Provided">
      <formula>NOT(ISERROR(SEARCH("Update not Provided",I83)))</formula>
    </cfRule>
    <cfRule type="containsText" dxfId="3399" priority="3735" operator="containsText" text="Not yet due">
      <formula>NOT(ISERROR(SEARCH("Not yet due",I83)))</formula>
    </cfRule>
    <cfRule type="containsText" dxfId="3398" priority="3736" operator="containsText" text="Completed Behind Schedule">
      <formula>NOT(ISERROR(SEARCH("Completed Behind Schedule",I83)))</formula>
    </cfRule>
    <cfRule type="containsText" dxfId="3397" priority="3737" operator="containsText" text="Off Target">
      <formula>NOT(ISERROR(SEARCH("Off Target",I83)))</formula>
    </cfRule>
    <cfRule type="containsText" dxfId="3396" priority="3738" operator="containsText" text="In Danger of Falling Behind Target">
      <formula>NOT(ISERROR(SEARCH("In Danger of Falling Behind Target",I83)))</formula>
    </cfRule>
    <cfRule type="containsText" dxfId="3395" priority="3739" operator="containsText" text="On Track to be Achieved">
      <formula>NOT(ISERROR(SEARCH("On Track to be Achieved",I83)))</formula>
    </cfRule>
    <cfRule type="containsText" dxfId="3394" priority="3740" operator="containsText" text="Fully Achieved">
      <formula>NOT(ISERROR(SEARCH("Fully Achieved",I83)))</formula>
    </cfRule>
    <cfRule type="containsText" dxfId="3393" priority="3741" operator="containsText" text="Fully Achieved">
      <formula>NOT(ISERROR(SEARCH("Fully Achieved",I83)))</formula>
    </cfRule>
    <cfRule type="containsText" dxfId="3392" priority="3742" operator="containsText" text="Fully Achieved">
      <formula>NOT(ISERROR(SEARCH("Fully Achieved",I83)))</formula>
    </cfRule>
    <cfRule type="containsText" dxfId="3391" priority="3743" operator="containsText" text="Deferred">
      <formula>NOT(ISERROR(SEARCH("Deferred",I83)))</formula>
    </cfRule>
    <cfRule type="containsText" dxfId="3390" priority="3744" operator="containsText" text="Deleted">
      <formula>NOT(ISERROR(SEARCH("Deleted",I83)))</formula>
    </cfRule>
    <cfRule type="containsText" dxfId="3389" priority="3745" operator="containsText" text="In Danger of Falling Behind Target">
      <formula>NOT(ISERROR(SEARCH("In Danger of Falling Behind Target",I83)))</formula>
    </cfRule>
    <cfRule type="containsText" dxfId="3388" priority="3746" operator="containsText" text="Not yet due">
      <formula>NOT(ISERROR(SEARCH("Not yet due",I83)))</formula>
    </cfRule>
    <cfRule type="containsText" dxfId="3387" priority="3747" operator="containsText" text="Update not Provided">
      <formula>NOT(ISERROR(SEARCH("Update not Provided",I83)))</formula>
    </cfRule>
  </conditionalFormatting>
  <conditionalFormatting sqref="G3:G25 G27:G28">
    <cfRule type="containsText" dxfId="3386" priority="3676" operator="containsText" text="On track to be achieved">
      <formula>NOT(ISERROR(SEARCH("On track to be achieved",G3)))</formula>
    </cfRule>
    <cfRule type="containsText" dxfId="3385" priority="3677" operator="containsText" text="Deferred">
      <formula>NOT(ISERROR(SEARCH("Deferred",G3)))</formula>
    </cfRule>
    <cfRule type="containsText" dxfId="3384" priority="3678" operator="containsText" text="Deleted">
      <formula>NOT(ISERROR(SEARCH("Deleted",G3)))</formula>
    </cfRule>
    <cfRule type="containsText" dxfId="3383" priority="3679" operator="containsText" text="In Danger of Falling Behind Target">
      <formula>NOT(ISERROR(SEARCH("In Danger of Falling Behind Target",G3)))</formula>
    </cfRule>
    <cfRule type="containsText" dxfId="3382" priority="3680" operator="containsText" text="Not yet due">
      <formula>NOT(ISERROR(SEARCH("Not yet due",G3)))</formula>
    </cfRule>
    <cfRule type="containsText" dxfId="3381" priority="3681" operator="containsText" text="Update not Provided">
      <formula>NOT(ISERROR(SEARCH("Update not Provided",G3)))</formula>
    </cfRule>
    <cfRule type="containsText" dxfId="3380" priority="3682" operator="containsText" text="Not yet due">
      <formula>NOT(ISERROR(SEARCH("Not yet due",G3)))</formula>
    </cfRule>
    <cfRule type="containsText" dxfId="3379" priority="3683" operator="containsText" text="Completed Behind Schedule">
      <formula>NOT(ISERROR(SEARCH("Completed Behind Schedule",G3)))</formula>
    </cfRule>
    <cfRule type="containsText" dxfId="3378" priority="3684" operator="containsText" text="Off Target">
      <formula>NOT(ISERROR(SEARCH("Off Target",G3)))</formula>
    </cfRule>
    <cfRule type="containsText" dxfId="3377" priority="3685" operator="containsText" text="On Track to be Achieved">
      <formula>NOT(ISERROR(SEARCH("On Track to be Achieved",G3)))</formula>
    </cfRule>
    <cfRule type="containsText" dxfId="3376" priority="3686" operator="containsText" text="Fully Achieved">
      <formula>NOT(ISERROR(SEARCH("Fully Achieved",G3)))</formula>
    </cfRule>
    <cfRule type="containsText" dxfId="3375" priority="3687" operator="containsText" text="Not yet due">
      <formula>NOT(ISERROR(SEARCH("Not yet due",G3)))</formula>
    </cfRule>
    <cfRule type="containsText" dxfId="3374" priority="3688" operator="containsText" text="Not Yet Due">
      <formula>NOT(ISERROR(SEARCH("Not Yet Due",G3)))</formula>
    </cfRule>
    <cfRule type="containsText" dxfId="3373" priority="3689" operator="containsText" text="Deferred">
      <formula>NOT(ISERROR(SEARCH("Deferred",G3)))</formula>
    </cfRule>
    <cfRule type="containsText" dxfId="3372" priority="3690" operator="containsText" text="Deleted">
      <formula>NOT(ISERROR(SEARCH("Deleted",G3)))</formula>
    </cfRule>
    <cfRule type="containsText" dxfId="3371" priority="3691" operator="containsText" text="In Danger of Falling Behind Target">
      <formula>NOT(ISERROR(SEARCH("In Danger of Falling Behind Target",G3)))</formula>
    </cfRule>
    <cfRule type="containsText" dxfId="3370" priority="3692" operator="containsText" text="Not yet due">
      <formula>NOT(ISERROR(SEARCH("Not yet due",G3)))</formula>
    </cfRule>
    <cfRule type="containsText" dxfId="3369" priority="3693" operator="containsText" text="Completed Behind Schedule">
      <formula>NOT(ISERROR(SEARCH("Completed Behind Schedule",G3)))</formula>
    </cfRule>
    <cfRule type="containsText" dxfId="3368" priority="3694" operator="containsText" text="Off Target">
      <formula>NOT(ISERROR(SEARCH("Off Target",G3)))</formula>
    </cfRule>
    <cfRule type="containsText" dxfId="3367" priority="3695" operator="containsText" text="In Danger of Falling Behind Target">
      <formula>NOT(ISERROR(SEARCH("In Danger of Falling Behind Target",G3)))</formula>
    </cfRule>
    <cfRule type="containsText" dxfId="3366" priority="3696" operator="containsText" text="On Track to be Achieved">
      <formula>NOT(ISERROR(SEARCH("On Track to be Achieved",G3)))</formula>
    </cfRule>
    <cfRule type="containsText" dxfId="3365" priority="3697" operator="containsText" text="Fully Achieved">
      <formula>NOT(ISERROR(SEARCH("Fully Achieved",G3)))</formula>
    </cfRule>
    <cfRule type="containsText" dxfId="3364" priority="3698" operator="containsText" text="Update not Provided">
      <formula>NOT(ISERROR(SEARCH("Update not Provided",G3)))</formula>
    </cfRule>
    <cfRule type="containsText" dxfId="3363" priority="3699" operator="containsText" text="Not yet due">
      <formula>NOT(ISERROR(SEARCH("Not yet due",G3)))</formula>
    </cfRule>
    <cfRule type="containsText" dxfId="3362" priority="3700" operator="containsText" text="Completed Behind Schedule">
      <formula>NOT(ISERROR(SEARCH("Completed Behind Schedule",G3)))</formula>
    </cfRule>
    <cfRule type="containsText" dxfId="3361" priority="3701" operator="containsText" text="Off Target">
      <formula>NOT(ISERROR(SEARCH("Off Target",G3)))</formula>
    </cfRule>
    <cfRule type="containsText" dxfId="3360" priority="3702" operator="containsText" text="In Danger of Falling Behind Target">
      <formula>NOT(ISERROR(SEARCH("In Danger of Falling Behind Target",G3)))</formula>
    </cfRule>
    <cfRule type="containsText" dxfId="3359" priority="3703" operator="containsText" text="On Track to be Achieved">
      <formula>NOT(ISERROR(SEARCH("On Track to be Achieved",G3)))</formula>
    </cfRule>
    <cfRule type="containsText" dxfId="3358" priority="3704" operator="containsText" text="Fully Achieved">
      <formula>NOT(ISERROR(SEARCH("Fully Achieved",G3)))</formula>
    </cfRule>
    <cfRule type="containsText" dxfId="3357" priority="3705" operator="containsText" text="Fully Achieved">
      <formula>NOT(ISERROR(SEARCH("Fully Achieved",G3)))</formula>
    </cfRule>
    <cfRule type="containsText" dxfId="3356" priority="3706" operator="containsText" text="Fully Achieved">
      <formula>NOT(ISERROR(SEARCH("Fully Achieved",G3)))</formula>
    </cfRule>
    <cfRule type="containsText" dxfId="3355" priority="3707" operator="containsText" text="Deferred">
      <formula>NOT(ISERROR(SEARCH("Deferred",G3)))</formula>
    </cfRule>
    <cfRule type="containsText" dxfId="3354" priority="3708" operator="containsText" text="Deleted">
      <formula>NOT(ISERROR(SEARCH("Deleted",G3)))</formula>
    </cfRule>
    <cfRule type="containsText" dxfId="3353" priority="3709" operator="containsText" text="In Danger of Falling Behind Target">
      <formula>NOT(ISERROR(SEARCH("In Danger of Falling Behind Target",G3)))</formula>
    </cfRule>
    <cfRule type="containsText" dxfId="3352" priority="3710" operator="containsText" text="Not yet due">
      <formula>NOT(ISERROR(SEARCH("Not yet due",G3)))</formula>
    </cfRule>
    <cfRule type="containsText" dxfId="3351" priority="3711" operator="containsText" text="Update not Provided">
      <formula>NOT(ISERROR(SEARCH("Update not Provided",G3)))</formula>
    </cfRule>
  </conditionalFormatting>
  <conditionalFormatting sqref="G29">
    <cfRule type="containsText" dxfId="3350" priority="3640" operator="containsText" text="On track to be achieved">
      <formula>NOT(ISERROR(SEARCH("On track to be achieved",G29)))</formula>
    </cfRule>
    <cfRule type="containsText" dxfId="3349" priority="3641" operator="containsText" text="Deferred">
      <formula>NOT(ISERROR(SEARCH("Deferred",G29)))</formula>
    </cfRule>
    <cfRule type="containsText" dxfId="3348" priority="3642" operator="containsText" text="Deleted">
      <formula>NOT(ISERROR(SEARCH("Deleted",G29)))</formula>
    </cfRule>
    <cfRule type="containsText" dxfId="3347" priority="3643" operator="containsText" text="In Danger of Falling Behind Target">
      <formula>NOT(ISERROR(SEARCH("In Danger of Falling Behind Target",G29)))</formula>
    </cfRule>
    <cfRule type="containsText" dxfId="3346" priority="3644" operator="containsText" text="Not yet due">
      <formula>NOT(ISERROR(SEARCH("Not yet due",G29)))</formula>
    </cfRule>
    <cfRule type="containsText" dxfId="3345" priority="3645" operator="containsText" text="Update not Provided">
      <formula>NOT(ISERROR(SEARCH("Update not Provided",G29)))</formula>
    </cfRule>
    <cfRule type="containsText" dxfId="3344" priority="3646" operator="containsText" text="Not yet due">
      <formula>NOT(ISERROR(SEARCH("Not yet due",G29)))</formula>
    </cfRule>
    <cfRule type="containsText" dxfId="3343" priority="3647" operator="containsText" text="Completed Behind Schedule">
      <formula>NOT(ISERROR(SEARCH("Completed Behind Schedule",G29)))</formula>
    </cfRule>
    <cfRule type="containsText" dxfId="3342" priority="3648" operator="containsText" text="Off Target">
      <formula>NOT(ISERROR(SEARCH("Off Target",G29)))</formula>
    </cfRule>
    <cfRule type="containsText" dxfId="3341" priority="3649" operator="containsText" text="On Track to be Achieved">
      <formula>NOT(ISERROR(SEARCH("On Track to be Achieved",G29)))</formula>
    </cfRule>
    <cfRule type="containsText" dxfId="3340" priority="3650" operator="containsText" text="Fully Achieved">
      <formula>NOT(ISERROR(SEARCH("Fully Achieved",G29)))</formula>
    </cfRule>
    <cfRule type="containsText" dxfId="3339" priority="3651" operator="containsText" text="Not yet due">
      <formula>NOT(ISERROR(SEARCH("Not yet due",G29)))</formula>
    </cfRule>
    <cfRule type="containsText" dxfId="3338" priority="3652" operator="containsText" text="Not Yet Due">
      <formula>NOT(ISERROR(SEARCH("Not Yet Due",G29)))</formula>
    </cfRule>
    <cfRule type="containsText" dxfId="3337" priority="3653" operator="containsText" text="Deferred">
      <formula>NOT(ISERROR(SEARCH("Deferred",G29)))</formula>
    </cfRule>
    <cfRule type="containsText" dxfId="3336" priority="3654" operator="containsText" text="Deleted">
      <formula>NOT(ISERROR(SEARCH("Deleted",G29)))</formula>
    </cfRule>
    <cfRule type="containsText" dxfId="3335" priority="3655" operator="containsText" text="In Danger of Falling Behind Target">
      <formula>NOT(ISERROR(SEARCH("In Danger of Falling Behind Target",G29)))</formula>
    </cfRule>
    <cfRule type="containsText" dxfId="3334" priority="3656" operator="containsText" text="Not yet due">
      <formula>NOT(ISERROR(SEARCH("Not yet due",G29)))</formula>
    </cfRule>
    <cfRule type="containsText" dxfId="3333" priority="3657" operator="containsText" text="Completed Behind Schedule">
      <formula>NOT(ISERROR(SEARCH("Completed Behind Schedule",G29)))</formula>
    </cfRule>
    <cfRule type="containsText" dxfId="3332" priority="3658" operator="containsText" text="Off Target">
      <formula>NOT(ISERROR(SEARCH("Off Target",G29)))</formula>
    </cfRule>
    <cfRule type="containsText" dxfId="3331" priority="3659" operator="containsText" text="In Danger of Falling Behind Target">
      <formula>NOT(ISERROR(SEARCH("In Danger of Falling Behind Target",G29)))</formula>
    </cfRule>
    <cfRule type="containsText" dxfId="3330" priority="3660" operator="containsText" text="On Track to be Achieved">
      <formula>NOT(ISERROR(SEARCH("On Track to be Achieved",G29)))</formula>
    </cfRule>
    <cfRule type="containsText" dxfId="3329" priority="3661" operator="containsText" text="Fully Achieved">
      <formula>NOT(ISERROR(SEARCH("Fully Achieved",G29)))</formula>
    </cfRule>
    <cfRule type="containsText" dxfId="3328" priority="3662" operator="containsText" text="Update not Provided">
      <formula>NOT(ISERROR(SEARCH("Update not Provided",G29)))</formula>
    </cfRule>
    <cfRule type="containsText" dxfId="3327" priority="3663" operator="containsText" text="Not yet due">
      <formula>NOT(ISERROR(SEARCH("Not yet due",G29)))</formula>
    </cfRule>
    <cfRule type="containsText" dxfId="3326" priority="3664" operator="containsText" text="Completed Behind Schedule">
      <formula>NOT(ISERROR(SEARCH("Completed Behind Schedule",G29)))</formula>
    </cfRule>
    <cfRule type="containsText" dxfId="3325" priority="3665" operator="containsText" text="Off Target">
      <formula>NOT(ISERROR(SEARCH("Off Target",G29)))</formula>
    </cfRule>
    <cfRule type="containsText" dxfId="3324" priority="3666" operator="containsText" text="In Danger of Falling Behind Target">
      <formula>NOT(ISERROR(SEARCH("In Danger of Falling Behind Target",G29)))</formula>
    </cfRule>
    <cfRule type="containsText" dxfId="3323" priority="3667" operator="containsText" text="On Track to be Achieved">
      <formula>NOT(ISERROR(SEARCH("On Track to be Achieved",G29)))</formula>
    </cfRule>
    <cfRule type="containsText" dxfId="3322" priority="3668" operator="containsText" text="Fully Achieved">
      <formula>NOT(ISERROR(SEARCH("Fully Achieved",G29)))</formula>
    </cfRule>
    <cfRule type="containsText" dxfId="3321" priority="3669" operator="containsText" text="Fully Achieved">
      <formula>NOT(ISERROR(SEARCH("Fully Achieved",G29)))</formula>
    </cfRule>
    <cfRule type="containsText" dxfId="3320" priority="3670" operator="containsText" text="Fully Achieved">
      <formula>NOT(ISERROR(SEARCH("Fully Achieved",G29)))</formula>
    </cfRule>
    <cfRule type="containsText" dxfId="3319" priority="3671" operator="containsText" text="Deferred">
      <formula>NOT(ISERROR(SEARCH("Deferred",G29)))</formula>
    </cfRule>
    <cfRule type="containsText" dxfId="3318" priority="3672" operator="containsText" text="Deleted">
      <formula>NOT(ISERROR(SEARCH("Deleted",G29)))</formula>
    </cfRule>
    <cfRule type="containsText" dxfId="3317" priority="3673" operator="containsText" text="In Danger of Falling Behind Target">
      <formula>NOT(ISERROR(SEARCH("In Danger of Falling Behind Target",G29)))</formula>
    </cfRule>
    <cfRule type="containsText" dxfId="3316" priority="3674" operator="containsText" text="Not yet due">
      <formula>NOT(ISERROR(SEARCH("Not yet due",G29)))</formula>
    </cfRule>
    <cfRule type="containsText" dxfId="3315" priority="3675" operator="containsText" text="Update not Provided">
      <formula>NOT(ISERROR(SEARCH("Update not Provided",G29)))</formula>
    </cfRule>
  </conditionalFormatting>
  <conditionalFormatting sqref="G30:G37">
    <cfRule type="containsText" dxfId="3314" priority="3604" operator="containsText" text="On track to be achieved">
      <formula>NOT(ISERROR(SEARCH("On track to be achieved",G30)))</formula>
    </cfRule>
    <cfRule type="containsText" dxfId="3313" priority="3605" operator="containsText" text="Deferred">
      <formula>NOT(ISERROR(SEARCH("Deferred",G30)))</formula>
    </cfRule>
    <cfRule type="containsText" dxfId="3312" priority="3606" operator="containsText" text="Deleted">
      <formula>NOT(ISERROR(SEARCH("Deleted",G30)))</formula>
    </cfRule>
    <cfRule type="containsText" dxfId="3311" priority="3607" operator="containsText" text="In Danger of Falling Behind Target">
      <formula>NOT(ISERROR(SEARCH("In Danger of Falling Behind Target",G30)))</formula>
    </cfRule>
    <cfRule type="containsText" dxfId="3310" priority="3608" operator="containsText" text="Not yet due">
      <formula>NOT(ISERROR(SEARCH("Not yet due",G30)))</formula>
    </cfRule>
    <cfRule type="containsText" dxfId="3309" priority="3609" operator="containsText" text="Update not Provided">
      <formula>NOT(ISERROR(SEARCH("Update not Provided",G30)))</formula>
    </cfRule>
    <cfRule type="containsText" dxfId="3308" priority="3610" operator="containsText" text="Not yet due">
      <formula>NOT(ISERROR(SEARCH("Not yet due",G30)))</formula>
    </cfRule>
    <cfRule type="containsText" dxfId="3307" priority="3611" operator="containsText" text="Completed Behind Schedule">
      <formula>NOT(ISERROR(SEARCH("Completed Behind Schedule",G30)))</formula>
    </cfRule>
    <cfRule type="containsText" dxfId="3306" priority="3612" operator="containsText" text="Off Target">
      <formula>NOT(ISERROR(SEARCH("Off Target",G30)))</formula>
    </cfRule>
    <cfRule type="containsText" dxfId="3305" priority="3613" operator="containsText" text="On Track to be Achieved">
      <formula>NOT(ISERROR(SEARCH("On Track to be Achieved",G30)))</formula>
    </cfRule>
    <cfRule type="containsText" dxfId="3304" priority="3614" operator="containsText" text="Fully Achieved">
      <formula>NOT(ISERROR(SEARCH("Fully Achieved",G30)))</formula>
    </cfRule>
    <cfRule type="containsText" dxfId="3303" priority="3615" operator="containsText" text="Not yet due">
      <formula>NOT(ISERROR(SEARCH("Not yet due",G30)))</formula>
    </cfRule>
    <cfRule type="containsText" dxfId="3302" priority="3616" operator="containsText" text="Not Yet Due">
      <formula>NOT(ISERROR(SEARCH("Not Yet Due",G30)))</formula>
    </cfRule>
    <cfRule type="containsText" dxfId="3301" priority="3617" operator="containsText" text="Deferred">
      <formula>NOT(ISERROR(SEARCH("Deferred",G30)))</formula>
    </cfRule>
    <cfRule type="containsText" dxfId="3300" priority="3618" operator="containsText" text="Deleted">
      <formula>NOT(ISERROR(SEARCH("Deleted",G30)))</formula>
    </cfRule>
    <cfRule type="containsText" dxfId="3299" priority="3619" operator="containsText" text="In Danger of Falling Behind Target">
      <formula>NOT(ISERROR(SEARCH("In Danger of Falling Behind Target",G30)))</formula>
    </cfRule>
    <cfRule type="containsText" dxfId="3298" priority="3620" operator="containsText" text="Not yet due">
      <formula>NOT(ISERROR(SEARCH("Not yet due",G30)))</formula>
    </cfRule>
    <cfRule type="containsText" dxfId="3297" priority="3621" operator="containsText" text="Completed Behind Schedule">
      <formula>NOT(ISERROR(SEARCH("Completed Behind Schedule",G30)))</formula>
    </cfRule>
    <cfRule type="containsText" dxfId="3296" priority="3622" operator="containsText" text="Off Target">
      <formula>NOT(ISERROR(SEARCH("Off Target",G30)))</formula>
    </cfRule>
    <cfRule type="containsText" dxfId="3295" priority="3623" operator="containsText" text="In Danger of Falling Behind Target">
      <formula>NOT(ISERROR(SEARCH("In Danger of Falling Behind Target",G30)))</formula>
    </cfRule>
    <cfRule type="containsText" dxfId="3294" priority="3624" operator="containsText" text="On Track to be Achieved">
      <formula>NOT(ISERROR(SEARCH("On Track to be Achieved",G30)))</formula>
    </cfRule>
    <cfRule type="containsText" dxfId="3293" priority="3625" operator="containsText" text="Fully Achieved">
      <formula>NOT(ISERROR(SEARCH("Fully Achieved",G30)))</formula>
    </cfRule>
    <cfRule type="containsText" dxfId="3292" priority="3626" operator="containsText" text="Update not Provided">
      <formula>NOT(ISERROR(SEARCH("Update not Provided",G30)))</formula>
    </cfRule>
    <cfRule type="containsText" dxfId="3291" priority="3627" operator="containsText" text="Not yet due">
      <formula>NOT(ISERROR(SEARCH("Not yet due",G30)))</formula>
    </cfRule>
    <cfRule type="containsText" dxfId="3290" priority="3628" operator="containsText" text="Completed Behind Schedule">
      <formula>NOT(ISERROR(SEARCH("Completed Behind Schedule",G30)))</formula>
    </cfRule>
    <cfRule type="containsText" dxfId="3289" priority="3629" operator="containsText" text="Off Target">
      <formula>NOT(ISERROR(SEARCH("Off Target",G30)))</formula>
    </cfRule>
    <cfRule type="containsText" dxfId="3288" priority="3630" operator="containsText" text="In Danger of Falling Behind Target">
      <formula>NOT(ISERROR(SEARCH("In Danger of Falling Behind Target",G30)))</formula>
    </cfRule>
    <cfRule type="containsText" dxfId="3287" priority="3631" operator="containsText" text="On Track to be Achieved">
      <formula>NOT(ISERROR(SEARCH("On Track to be Achieved",G30)))</formula>
    </cfRule>
    <cfRule type="containsText" dxfId="3286" priority="3632" operator="containsText" text="Fully Achieved">
      <formula>NOT(ISERROR(SEARCH("Fully Achieved",G30)))</formula>
    </cfRule>
    <cfRule type="containsText" dxfId="3285" priority="3633" operator="containsText" text="Fully Achieved">
      <formula>NOT(ISERROR(SEARCH("Fully Achieved",G30)))</formula>
    </cfRule>
    <cfRule type="containsText" dxfId="3284" priority="3634" operator="containsText" text="Fully Achieved">
      <formula>NOT(ISERROR(SEARCH("Fully Achieved",G30)))</formula>
    </cfRule>
    <cfRule type="containsText" dxfId="3283" priority="3635" operator="containsText" text="Deferred">
      <formula>NOT(ISERROR(SEARCH("Deferred",G30)))</formula>
    </cfRule>
    <cfRule type="containsText" dxfId="3282" priority="3636" operator="containsText" text="Deleted">
      <formula>NOT(ISERROR(SEARCH("Deleted",G30)))</formula>
    </cfRule>
    <cfRule type="containsText" dxfId="3281" priority="3637" operator="containsText" text="In Danger of Falling Behind Target">
      <formula>NOT(ISERROR(SEARCH("In Danger of Falling Behind Target",G30)))</formula>
    </cfRule>
    <cfRule type="containsText" dxfId="3280" priority="3638" operator="containsText" text="Not yet due">
      <formula>NOT(ISERROR(SEARCH("Not yet due",G30)))</formula>
    </cfRule>
    <cfRule type="containsText" dxfId="3279" priority="3639" operator="containsText" text="Update not Provided">
      <formula>NOT(ISERROR(SEARCH("Update not Provided",G30)))</formula>
    </cfRule>
  </conditionalFormatting>
  <conditionalFormatting sqref="G38:G39">
    <cfRule type="containsText" dxfId="3278" priority="3568" operator="containsText" text="On track to be achieved">
      <formula>NOT(ISERROR(SEARCH("On track to be achieved",G38)))</formula>
    </cfRule>
    <cfRule type="containsText" dxfId="3277" priority="3569" operator="containsText" text="Deferred">
      <formula>NOT(ISERROR(SEARCH("Deferred",G38)))</formula>
    </cfRule>
    <cfRule type="containsText" dxfId="3276" priority="3570" operator="containsText" text="Deleted">
      <formula>NOT(ISERROR(SEARCH("Deleted",G38)))</formula>
    </cfRule>
    <cfRule type="containsText" dxfId="3275" priority="3571" operator="containsText" text="In Danger of Falling Behind Target">
      <formula>NOT(ISERROR(SEARCH("In Danger of Falling Behind Target",G38)))</formula>
    </cfRule>
    <cfRule type="containsText" dxfId="3274" priority="3572" operator="containsText" text="Not yet due">
      <formula>NOT(ISERROR(SEARCH("Not yet due",G38)))</formula>
    </cfRule>
    <cfRule type="containsText" dxfId="3273" priority="3573" operator="containsText" text="Update not Provided">
      <formula>NOT(ISERROR(SEARCH("Update not Provided",G38)))</formula>
    </cfRule>
    <cfRule type="containsText" dxfId="3272" priority="3574" operator="containsText" text="Not yet due">
      <formula>NOT(ISERROR(SEARCH("Not yet due",G38)))</formula>
    </cfRule>
    <cfRule type="containsText" dxfId="3271" priority="3575" operator="containsText" text="Completed Behind Schedule">
      <formula>NOT(ISERROR(SEARCH("Completed Behind Schedule",G38)))</formula>
    </cfRule>
    <cfRule type="containsText" dxfId="3270" priority="3576" operator="containsText" text="Off Target">
      <formula>NOT(ISERROR(SEARCH("Off Target",G38)))</formula>
    </cfRule>
    <cfRule type="containsText" dxfId="3269" priority="3577" operator="containsText" text="On Track to be Achieved">
      <formula>NOT(ISERROR(SEARCH("On Track to be Achieved",G38)))</formula>
    </cfRule>
    <cfRule type="containsText" dxfId="3268" priority="3578" operator="containsText" text="Fully Achieved">
      <formula>NOT(ISERROR(SEARCH("Fully Achieved",G38)))</formula>
    </cfRule>
    <cfRule type="containsText" dxfId="3267" priority="3579" operator="containsText" text="Not yet due">
      <formula>NOT(ISERROR(SEARCH("Not yet due",G38)))</formula>
    </cfRule>
    <cfRule type="containsText" dxfId="3266" priority="3580" operator="containsText" text="Not Yet Due">
      <formula>NOT(ISERROR(SEARCH("Not Yet Due",G38)))</formula>
    </cfRule>
    <cfRule type="containsText" dxfId="3265" priority="3581" operator="containsText" text="Deferred">
      <formula>NOT(ISERROR(SEARCH("Deferred",G38)))</formula>
    </cfRule>
    <cfRule type="containsText" dxfId="3264" priority="3582" operator="containsText" text="Deleted">
      <formula>NOT(ISERROR(SEARCH("Deleted",G38)))</formula>
    </cfRule>
    <cfRule type="containsText" dxfId="3263" priority="3583" operator="containsText" text="In Danger of Falling Behind Target">
      <formula>NOT(ISERROR(SEARCH("In Danger of Falling Behind Target",G38)))</formula>
    </cfRule>
    <cfRule type="containsText" dxfId="3262" priority="3584" operator="containsText" text="Not yet due">
      <formula>NOT(ISERROR(SEARCH("Not yet due",G38)))</formula>
    </cfRule>
    <cfRule type="containsText" dxfId="3261" priority="3585" operator="containsText" text="Completed Behind Schedule">
      <formula>NOT(ISERROR(SEARCH("Completed Behind Schedule",G38)))</formula>
    </cfRule>
    <cfRule type="containsText" dxfId="3260" priority="3586" operator="containsText" text="Off Target">
      <formula>NOT(ISERROR(SEARCH("Off Target",G38)))</formula>
    </cfRule>
    <cfRule type="containsText" dxfId="3259" priority="3587" operator="containsText" text="In Danger of Falling Behind Target">
      <formula>NOT(ISERROR(SEARCH("In Danger of Falling Behind Target",G38)))</formula>
    </cfRule>
    <cfRule type="containsText" dxfId="3258" priority="3588" operator="containsText" text="On Track to be Achieved">
      <formula>NOT(ISERROR(SEARCH("On Track to be Achieved",G38)))</formula>
    </cfRule>
    <cfRule type="containsText" dxfId="3257" priority="3589" operator="containsText" text="Fully Achieved">
      <formula>NOT(ISERROR(SEARCH("Fully Achieved",G38)))</formula>
    </cfRule>
    <cfRule type="containsText" dxfId="3256" priority="3590" operator="containsText" text="Update not Provided">
      <formula>NOT(ISERROR(SEARCH("Update not Provided",G38)))</formula>
    </cfRule>
    <cfRule type="containsText" dxfId="3255" priority="3591" operator="containsText" text="Not yet due">
      <formula>NOT(ISERROR(SEARCH("Not yet due",G38)))</formula>
    </cfRule>
    <cfRule type="containsText" dxfId="3254" priority="3592" operator="containsText" text="Completed Behind Schedule">
      <formula>NOT(ISERROR(SEARCH("Completed Behind Schedule",G38)))</formula>
    </cfRule>
    <cfRule type="containsText" dxfId="3253" priority="3593" operator="containsText" text="Off Target">
      <formula>NOT(ISERROR(SEARCH("Off Target",G38)))</formula>
    </cfRule>
    <cfRule type="containsText" dxfId="3252" priority="3594" operator="containsText" text="In Danger of Falling Behind Target">
      <formula>NOT(ISERROR(SEARCH("In Danger of Falling Behind Target",G38)))</formula>
    </cfRule>
    <cfRule type="containsText" dxfId="3251" priority="3595" operator="containsText" text="On Track to be Achieved">
      <formula>NOT(ISERROR(SEARCH("On Track to be Achieved",G38)))</formula>
    </cfRule>
    <cfRule type="containsText" dxfId="3250" priority="3596" operator="containsText" text="Fully Achieved">
      <formula>NOT(ISERROR(SEARCH("Fully Achieved",G38)))</formula>
    </cfRule>
    <cfRule type="containsText" dxfId="3249" priority="3597" operator="containsText" text="Fully Achieved">
      <formula>NOT(ISERROR(SEARCH("Fully Achieved",G38)))</formula>
    </cfRule>
    <cfRule type="containsText" dxfId="3248" priority="3598" operator="containsText" text="Fully Achieved">
      <formula>NOT(ISERROR(SEARCH("Fully Achieved",G38)))</formula>
    </cfRule>
    <cfRule type="containsText" dxfId="3247" priority="3599" operator="containsText" text="Deferred">
      <formula>NOT(ISERROR(SEARCH("Deferred",G38)))</formula>
    </cfRule>
    <cfRule type="containsText" dxfId="3246" priority="3600" operator="containsText" text="Deleted">
      <formula>NOT(ISERROR(SEARCH("Deleted",G38)))</formula>
    </cfRule>
    <cfRule type="containsText" dxfId="3245" priority="3601" operator="containsText" text="In Danger of Falling Behind Target">
      <formula>NOT(ISERROR(SEARCH("In Danger of Falling Behind Target",G38)))</formula>
    </cfRule>
    <cfRule type="containsText" dxfId="3244" priority="3602" operator="containsText" text="Not yet due">
      <formula>NOT(ISERROR(SEARCH("Not yet due",G38)))</formula>
    </cfRule>
    <cfRule type="containsText" dxfId="3243" priority="3603" operator="containsText" text="Update not Provided">
      <formula>NOT(ISERROR(SEARCH("Update not Provided",G38)))</formula>
    </cfRule>
  </conditionalFormatting>
  <conditionalFormatting sqref="G38:G39">
    <cfRule type="containsText" dxfId="3242" priority="3532" operator="containsText" text="On track to be achieved">
      <formula>NOT(ISERROR(SEARCH("On track to be achieved",G38)))</formula>
    </cfRule>
    <cfRule type="containsText" dxfId="3241" priority="3533" operator="containsText" text="Deferred">
      <formula>NOT(ISERROR(SEARCH("Deferred",G38)))</formula>
    </cfRule>
    <cfRule type="containsText" dxfId="3240" priority="3534" operator="containsText" text="Deleted">
      <formula>NOT(ISERROR(SEARCH("Deleted",G38)))</formula>
    </cfRule>
    <cfRule type="containsText" dxfId="3239" priority="3535" operator="containsText" text="In Danger of Falling Behind Target">
      <formula>NOT(ISERROR(SEARCH("In Danger of Falling Behind Target",G38)))</formula>
    </cfRule>
    <cfRule type="containsText" dxfId="3238" priority="3536" operator="containsText" text="Not yet due">
      <formula>NOT(ISERROR(SEARCH("Not yet due",G38)))</formula>
    </cfRule>
    <cfRule type="containsText" dxfId="3237" priority="3537" operator="containsText" text="Update not Provided">
      <formula>NOT(ISERROR(SEARCH("Update not Provided",G38)))</formula>
    </cfRule>
    <cfRule type="containsText" dxfId="3236" priority="3538" operator="containsText" text="Not yet due">
      <formula>NOT(ISERROR(SEARCH("Not yet due",G38)))</formula>
    </cfRule>
    <cfRule type="containsText" dxfId="3235" priority="3539" operator="containsText" text="Completed Behind Schedule">
      <formula>NOT(ISERROR(SEARCH("Completed Behind Schedule",G38)))</formula>
    </cfRule>
    <cfRule type="containsText" dxfId="3234" priority="3540" operator="containsText" text="Off Target">
      <formula>NOT(ISERROR(SEARCH("Off Target",G38)))</formula>
    </cfRule>
    <cfRule type="containsText" dxfId="3233" priority="3541" operator="containsText" text="On Track to be Achieved">
      <formula>NOT(ISERROR(SEARCH("On Track to be Achieved",G38)))</formula>
    </cfRule>
    <cfRule type="containsText" dxfId="3232" priority="3542" operator="containsText" text="Fully Achieved">
      <formula>NOT(ISERROR(SEARCH("Fully Achieved",G38)))</formula>
    </cfRule>
    <cfRule type="containsText" dxfId="3231" priority="3543" operator="containsText" text="Not yet due">
      <formula>NOT(ISERROR(SEARCH("Not yet due",G38)))</formula>
    </cfRule>
    <cfRule type="containsText" dxfId="3230" priority="3544" operator="containsText" text="Not Yet Due">
      <formula>NOT(ISERROR(SEARCH("Not Yet Due",G38)))</formula>
    </cfRule>
    <cfRule type="containsText" dxfId="3229" priority="3545" operator="containsText" text="Deferred">
      <formula>NOT(ISERROR(SEARCH("Deferred",G38)))</formula>
    </cfRule>
    <cfRule type="containsText" dxfId="3228" priority="3546" operator="containsText" text="Deleted">
      <formula>NOT(ISERROR(SEARCH("Deleted",G38)))</formula>
    </cfRule>
    <cfRule type="containsText" dxfId="3227" priority="3547" operator="containsText" text="In Danger of Falling Behind Target">
      <formula>NOT(ISERROR(SEARCH("In Danger of Falling Behind Target",G38)))</formula>
    </cfRule>
    <cfRule type="containsText" dxfId="3226" priority="3548" operator="containsText" text="Not yet due">
      <formula>NOT(ISERROR(SEARCH("Not yet due",G38)))</formula>
    </cfRule>
    <cfRule type="containsText" dxfId="3225" priority="3549" operator="containsText" text="Completed Behind Schedule">
      <formula>NOT(ISERROR(SEARCH("Completed Behind Schedule",G38)))</formula>
    </cfRule>
    <cfRule type="containsText" dxfId="3224" priority="3550" operator="containsText" text="Off Target">
      <formula>NOT(ISERROR(SEARCH("Off Target",G38)))</formula>
    </cfRule>
    <cfRule type="containsText" dxfId="3223" priority="3551" operator="containsText" text="In Danger of Falling Behind Target">
      <formula>NOT(ISERROR(SEARCH("In Danger of Falling Behind Target",G38)))</formula>
    </cfRule>
    <cfRule type="containsText" dxfId="3222" priority="3552" operator="containsText" text="On Track to be Achieved">
      <formula>NOT(ISERROR(SEARCH("On Track to be Achieved",G38)))</formula>
    </cfRule>
    <cfRule type="containsText" dxfId="3221" priority="3553" operator="containsText" text="Fully Achieved">
      <formula>NOT(ISERROR(SEARCH("Fully Achieved",G38)))</formula>
    </cfRule>
    <cfRule type="containsText" dxfId="3220" priority="3554" operator="containsText" text="Update not Provided">
      <formula>NOT(ISERROR(SEARCH("Update not Provided",G38)))</formula>
    </cfRule>
    <cfRule type="containsText" dxfId="3219" priority="3555" operator="containsText" text="Not yet due">
      <formula>NOT(ISERROR(SEARCH("Not yet due",G38)))</formula>
    </cfRule>
    <cfRule type="containsText" dxfId="3218" priority="3556" operator="containsText" text="Completed Behind Schedule">
      <formula>NOT(ISERROR(SEARCH("Completed Behind Schedule",G38)))</formula>
    </cfRule>
    <cfRule type="containsText" dxfId="3217" priority="3557" operator="containsText" text="Off Target">
      <formula>NOT(ISERROR(SEARCH("Off Target",G38)))</formula>
    </cfRule>
    <cfRule type="containsText" dxfId="3216" priority="3558" operator="containsText" text="In Danger of Falling Behind Target">
      <formula>NOT(ISERROR(SEARCH("In Danger of Falling Behind Target",G38)))</formula>
    </cfRule>
    <cfRule type="containsText" dxfId="3215" priority="3559" operator="containsText" text="On Track to be Achieved">
      <formula>NOT(ISERROR(SEARCH("On Track to be Achieved",G38)))</formula>
    </cfRule>
    <cfRule type="containsText" dxfId="3214" priority="3560" operator="containsText" text="Fully Achieved">
      <formula>NOT(ISERROR(SEARCH("Fully Achieved",G38)))</formula>
    </cfRule>
    <cfRule type="containsText" dxfId="3213" priority="3561" operator="containsText" text="Fully Achieved">
      <formula>NOT(ISERROR(SEARCH("Fully Achieved",G38)))</formula>
    </cfRule>
    <cfRule type="containsText" dxfId="3212" priority="3562" operator="containsText" text="Fully Achieved">
      <formula>NOT(ISERROR(SEARCH("Fully Achieved",G38)))</formula>
    </cfRule>
    <cfRule type="containsText" dxfId="3211" priority="3563" operator="containsText" text="Deferred">
      <formula>NOT(ISERROR(SEARCH("Deferred",G38)))</formula>
    </cfRule>
    <cfRule type="containsText" dxfId="3210" priority="3564" operator="containsText" text="Deleted">
      <formula>NOT(ISERROR(SEARCH("Deleted",G38)))</formula>
    </cfRule>
    <cfRule type="containsText" dxfId="3209" priority="3565" operator="containsText" text="In Danger of Falling Behind Target">
      <formula>NOT(ISERROR(SEARCH("In Danger of Falling Behind Target",G38)))</formula>
    </cfRule>
    <cfRule type="containsText" dxfId="3208" priority="3566" operator="containsText" text="Not yet due">
      <formula>NOT(ISERROR(SEARCH("Not yet due",G38)))</formula>
    </cfRule>
    <cfRule type="containsText" dxfId="3207" priority="3567" operator="containsText" text="Update not Provided">
      <formula>NOT(ISERROR(SEARCH("Update not Provided",G38)))</formula>
    </cfRule>
  </conditionalFormatting>
  <conditionalFormatting sqref="G40:G41">
    <cfRule type="containsText" dxfId="3206" priority="3496" operator="containsText" text="On track to be achieved">
      <formula>NOT(ISERROR(SEARCH("On track to be achieved",G40)))</formula>
    </cfRule>
    <cfRule type="containsText" dxfId="3205" priority="3497" operator="containsText" text="Deferred">
      <formula>NOT(ISERROR(SEARCH("Deferred",G40)))</formula>
    </cfRule>
    <cfRule type="containsText" dxfId="3204" priority="3498" operator="containsText" text="Deleted">
      <formula>NOT(ISERROR(SEARCH("Deleted",G40)))</formula>
    </cfRule>
    <cfRule type="containsText" dxfId="3203" priority="3499" operator="containsText" text="In Danger of Falling Behind Target">
      <formula>NOT(ISERROR(SEARCH("In Danger of Falling Behind Target",G40)))</formula>
    </cfRule>
    <cfRule type="containsText" dxfId="3202" priority="3500" operator="containsText" text="Not yet due">
      <formula>NOT(ISERROR(SEARCH("Not yet due",G40)))</formula>
    </cfRule>
    <cfRule type="containsText" dxfId="3201" priority="3501" operator="containsText" text="Update not Provided">
      <formula>NOT(ISERROR(SEARCH("Update not Provided",G40)))</formula>
    </cfRule>
    <cfRule type="containsText" dxfId="3200" priority="3502" operator="containsText" text="Not yet due">
      <formula>NOT(ISERROR(SEARCH("Not yet due",G40)))</formula>
    </cfRule>
    <cfRule type="containsText" dxfId="3199" priority="3503" operator="containsText" text="Completed Behind Schedule">
      <formula>NOT(ISERROR(SEARCH("Completed Behind Schedule",G40)))</formula>
    </cfRule>
    <cfRule type="containsText" dxfId="3198" priority="3504" operator="containsText" text="Off Target">
      <formula>NOT(ISERROR(SEARCH("Off Target",G40)))</formula>
    </cfRule>
    <cfRule type="containsText" dxfId="3197" priority="3505" operator="containsText" text="On Track to be Achieved">
      <formula>NOT(ISERROR(SEARCH("On Track to be Achieved",G40)))</formula>
    </cfRule>
    <cfRule type="containsText" dxfId="3196" priority="3506" operator="containsText" text="Fully Achieved">
      <formula>NOT(ISERROR(SEARCH("Fully Achieved",G40)))</formula>
    </cfRule>
    <cfRule type="containsText" dxfId="3195" priority="3507" operator="containsText" text="Not yet due">
      <formula>NOT(ISERROR(SEARCH("Not yet due",G40)))</formula>
    </cfRule>
    <cfRule type="containsText" dxfId="3194" priority="3508" operator="containsText" text="Not Yet Due">
      <formula>NOT(ISERROR(SEARCH("Not Yet Due",G40)))</formula>
    </cfRule>
    <cfRule type="containsText" dxfId="3193" priority="3509" operator="containsText" text="Deferred">
      <formula>NOT(ISERROR(SEARCH("Deferred",G40)))</formula>
    </cfRule>
    <cfRule type="containsText" dxfId="3192" priority="3510" operator="containsText" text="Deleted">
      <formula>NOT(ISERROR(SEARCH("Deleted",G40)))</formula>
    </cfRule>
    <cfRule type="containsText" dxfId="3191" priority="3511" operator="containsText" text="In Danger of Falling Behind Target">
      <formula>NOT(ISERROR(SEARCH("In Danger of Falling Behind Target",G40)))</formula>
    </cfRule>
    <cfRule type="containsText" dxfId="3190" priority="3512" operator="containsText" text="Not yet due">
      <formula>NOT(ISERROR(SEARCH("Not yet due",G40)))</formula>
    </cfRule>
    <cfRule type="containsText" dxfId="3189" priority="3513" operator="containsText" text="Completed Behind Schedule">
      <formula>NOT(ISERROR(SEARCH("Completed Behind Schedule",G40)))</formula>
    </cfRule>
    <cfRule type="containsText" dxfId="3188" priority="3514" operator="containsText" text="Off Target">
      <formula>NOT(ISERROR(SEARCH("Off Target",G40)))</formula>
    </cfRule>
    <cfRule type="containsText" dxfId="3187" priority="3515" operator="containsText" text="In Danger of Falling Behind Target">
      <formula>NOT(ISERROR(SEARCH("In Danger of Falling Behind Target",G40)))</formula>
    </cfRule>
    <cfRule type="containsText" dxfId="3186" priority="3516" operator="containsText" text="On Track to be Achieved">
      <formula>NOT(ISERROR(SEARCH("On Track to be Achieved",G40)))</formula>
    </cfRule>
    <cfRule type="containsText" dxfId="3185" priority="3517" operator="containsText" text="Fully Achieved">
      <formula>NOT(ISERROR(SEARCH("Fully Achieved",G40)))</formula>
    </cfRule>
    <cfRule type="containsText" dxfId="3184" priority="3518" operator="containsText" text="Update not Provided">
      <formula>NOT(ISERROR(SEARCH("Update not Provided",G40)))</formula>
    </cfRule>
    <cfRule type="containsText" dxfId="3183" priority="3519" operator="containsText" text="Not yet due">
      <formula>NOT(ISERROR(SEARCH("Not yet due",G40)))</formula>
    </cfRule>
    <cfRule type="containsText" dxfId="3182" priority="3520" operator="containsText" text="Completed Behind Schedule">
      <formula>NOT(ISERROR(SEARCH("Completed Behind Schedule",G40)))</formula>
    </cfRule>
    <cfRule type="containsText" dxfId="3181" priority="3521" operator="containsText" text="Off Target">
      <formula>NOT(ISERROR(SEARCH("Off Target",G40)))</formula>
    </cfRule>
    <cfRule type="containsText" dxfId="3180" priority="3522" operator="containsText" text="In Danger of Falling Behind Target">
      <formula>NOT(ISERROR(SEARCH("In Danger of Falling Behind Target",G40)))</formula>
    </cfRule>
    <cfRule type="containsText" dxfId="3179" priority="3523" operator="containsText" text="On Track to be Achieved">
      <formula>NOT(ISERROR(SEARCH("On Track to be Achieved",G40)))</formula>
    </cfRule>
    <cfRule type="containsText" dxfId="3178" priority="3524" operator="containsText" text="Fully Achieved">
      <formula>NOT(ISERROR(SEARCH("Fully Achieved",G40)))</formula>
    </cfRule>
    <cfRule type="containsText" dxfId="3177" priority="3525" operator="containsText" text="Fully Achieved">
      <formula>NOT(ISERROR(SEARCH("Fully Achieved",G40)))</formula>
    </cfRule>
    <cfRule type="containsText" dxfId="3176" priority="3526" operator="containsText" text="Fully Achieved">
      <formula>NOT(ISERROR(SEARCH("Fully Achieved",G40)))</formula>
    </cfRule>
    <cfRule type="containsText" dxfId="3175" priority="3527" operator="containsText" text="Deferred">
      <formula>NOT(ISERROR(SEARCH("Deferred",G40)))</formula>
    </cfRule>
    <cfRule type="containsText" dxfId="3174" priority="3528" operator="containsText" text="Deleted">
      <formula>NOT(ISERROR(SEARCH("Deleted",G40)))</formula>
    </cfRule>
    <cfRule type="containsText" dxfId="3173" priority="3529" operator="containsText" text="In Danger of Falling Behind Target">
      <formula>NOT(ISERROR(SEARCH("In Danger of Falling Behind Target",G40)))</formula>
    </cfRule>
    <cfRule type="containsText" dxfId="3172" priority="3530" operator="containsText" text="Not yet due">
      <formula>NOT(ISERROR(SEARCH("Not yet due",G40)))</formula>
    </cfRule>
    <cfRule type="containsText" dxfId="3171" priority="3531" operator="containsText" text="Update not Provided">
      <formula>NOT(ISERROR(SEARCH("Update not Provided",G40)))</formula>
    </cfRule>
  </conditionalFormatting>
  <conditionalFormatting sqref="G42">
    <cfRule type="containsText" dxfId="3170" priority="3460" operator="containsText" text="On track to be achieved">
      <formula>NOT(ISERROR(SEARCH("On track to be achieved",G42)))</formula>
    </cfRule>
    <cfRule type="containsText" dxfId="3169" priority="3461" operator="containsText" text="Deferred">
      <formula>NOT(ISERROR(SEARCH("Deferred",G42)))</formula>
    </cfRule>
    <cfRule type="containsText" dxfId="3168" priority="3462" operator="containsText" text="Deleted">
      <formula>NOT(ISERROR(SEARCH("Deleted",G42)))</formula>
    </cfRule>
    <cfRule type="containsText" dxfId="3167" priority="3463" operator="containsText" text="In Danger of Falling Behind Target">
      <formula>NOT(ISERROR(SEARCH("In Danger of Falling Behind Target",G42)))</formula>
    </cfRule>
    <cfRule type="containsText" dxfId="3166" priority="3464" operator="containsText" text="Not yet due">
      <formula>NOT(ISERROR(SEARCH("Not yet due",G42)))</formula>
    </cfRule>
    <cfRule type="containsText" dxfId="3165" priority="3465" operator="containsText" text="Update not Provided">
      <formula>NOT(ISERROR(SEARCH("Update not Provided",G42)))</formula>
    </cfRule>
    <cfRule type="containsText" dxfId="3164" priority="3466" operator="containsText" text="Not yet due">
      <formula>NOT(ISERROR(SEARCH("Not yet due",G42)))</formula>
    </cfRule>
    <cfRule type="containsText" dxfId="3163" priority="3467" operator="containsText" text="Completed Behind Schedule">
      <formula>NOT(ISERROR(SEARCH("Completed Behind Schedule",G42)))</formula>
    </cfRule>
    <cfRule type="containsText" dxfId="3162" priority="3468" operator="containsText" text="Off Target">
      <formula>NOT(ISERROR(SEARCH("Off Target",G42)))</formula>
    </cfRule>
    <cfRule type="containsText" dxfId="3161" priority="3469" operator="containsText" text="On Track to be Achieved">
      <formula>NOT(ISERROR(SEARCH("On Track to be Achieved",G42)))</formula>
    </cfRule>
    <cfRule type="containsText" dxfId="3160" priority="3470" operator="containsText" text="Fully Achieved">
      <formula>NOT(ISERROR(SEARCH("Fully Achieved",G42)))</formula>
    </cfRule>
    <cfRule type="containsText" dxfId="3159" priority="3471" operator="containsText" text="Not yet due">
      <formula>NOT(ISERROR(SEARCH("Not yet due",G42)))</formula>
    </cfRule>
    <cfRule type="containsText" dxfId="3158" priority="3472" operator="containsText" text="Not Yet Due">
      <formula>NOT(ISERROR(SEARCH("Not Yet Due",G42)))</formula>
    </cfRule>
    <cfRule type="containsText" dxfId="3157" priority="3473" operator="containsText" text="Deferred">
      <formula>NOT(ISERROR(SEARCH("Deferred",G42)))</formula>
    </cfRule>
    <cfRule type="containsText" dxfId="3156" priority="3474" operator="containsText" text="Deleted">
      <formula>NOT(ISERROR(SEARCH("Deleted",G42)))</formula>
    </cfRule>
    <cfRule type="containsText" dxfId="3155" priority="3475" operator="containsText" text="In Danger of Falling Behind Target">
      <formula>NOT(ISERROR(SEARCH("In Danger of Falling Behind Target",G42)))</formula>
    </cfRule>
    <cfRule type="containsText" dxfId="3154" priority="3476" operator="containsText" text="Not yet due">
      <formula>NOT(ISERROR(SEARCH("Not yet due",G42)))</formula>
    </cfRule>
    <cfRule type="containsText" dxfId="3153" priority="3477" operator="containsText" text="Completed Behind Schedule">
      <formula>NOT(ISERROR(SEARCH("Completed Behind Schedule",G42)))</formula>
    </cfRule>
    <cfRule type="containsText" dxfId="3152" priority="3478" operator="containsText" text="Off Target">
      <formula>NOT(ISERROR(SEARCH("Off Target",G42)))</formula>
    </cfRule>
    <cfRule type="containsText" dxfId="3151" priority="3479" operator="containsText" text="In Danger of Falling Behind Target">
      <formula>NOT(ISERROR(SEARCH("In Danger of Falling Behind Target",G42)))</formula>
    </cfRule>
    <cfRule type="containsText" dxfId="3150" priority="3480" operator="containsText" text="On Track to be Achieved">
      <formula>NOT(ISERROR(SEARCH("On Track to be Achieved",G42)))</formula>
    </cfRule>
    <cfRule type="containsText" dxfId="3149" priority="3481" operator="containsText" text="Fully Achieved">
      <formula>NOT(ISERROR(SEARCH("Fully Achieved",G42)))</formula>
    </cfRule>
    <cfRule type="containsText" dxfId="3148" priority="3482" operator="containsText" text="Update not Provided">
      <formula>NOT(ISERROR(SEARCH("Update not Provided",G42)))</formula>
    </cfRule>
    <cfRule type="containsText" dxfId="3147" priority="3483" operator="containsText" text="Not yet due">
      <formula>NOT(ISERROR(SEARCH("Not yet due",G42)))</formula>
    </cfRule>
    <cfRule type="containsText" dxfId="3146" priority="3484" operator="containsText" text="Completed Behind Schedule">
      <formula>NOT(ISERROR(SEARCH("Completed Behind Schedule",G42)))</formula>
    </cfRule>
    <cfRule type="containsText" dxfId="3145" priority="3485" operator="containsText" text="Off Target">
      <formula>NOT(ISERROR(SEARCH("Off Target",G42)))</formula>
    </cfRule>
    <cfRule type="containsText" dxfId="3144" priority="3486" operator="containsText" text="In Danger of Falling Behind Target">
      <formula>NOT(ISERROR(SEARCH("In Danger of Falling Behind Target",G42)))</formula>
    </cfRule>
    <cfRule type="containsText" dxfId="3143" priority="3487" operator="containsText" text="On Track to be Achieved">
      <formula>NOT(ISERROR(SEARCH("On Track to be Achieved",G42)))</formula>
    </cfRule>
    <cfRule type="containsText" dxfId="3142" priority="3488" operator="containsText" text="Fully Achieved">
      <formula>NOT(ISERROR(SEARCH("Fully Achieved",G42)))</formula>
    </cfRule>
    <cfRule type="containsText" dxfId="3141" priority="3489" operator="containsText" text="Fully Achieved">
      <formula>NOT(ISERROR(SEARCH("Fully Achieved",G42)))</formula>
    </cfRule>
    <cfRule type="containsText" dxfId="3140" priority="3490" operator="containsText" text="Fully Achieved">
      <formula>NOT(ISERROR(SEARCH("Fully Achieved",G42)))</formula>
    </cfRule>
    <cfRule type="containsText" dxfId="3139" priority="3491" operator="containsText" text="Deferred">
      <formula>NOT(ISERROR(SEARCH("Deferred",G42)))</formula>
    </cfRule>
    <cfRule type="containsText" dxfId="3138" priority="3492" operator="containsText" text="Deleted">
      <formula>NOT(ISERROR(SEARCH("Deleted",G42)))</formula>
    </cfRule>
    <cfRule type="containsText" dxfId="3137" priority="3493" operator="containsText" text="In Danger of Falling Behind Target">
      <formula>NOT(ISERROR(SEARCH("In Danger of Falling Behind Target",G42)))</formula>
    </cfRule>
    <cfRule type="containsText" dxfId="3136" priority="3494" operator="containsText" text="Not yet due">
      <formula>NOT(ISERROR(SEARCH("Not yet due",G42)))</formula>
    </cfRule>
    <cfRule type="containsText" dxfId="3135" priority="3495" operator="containsText" text="Update not Provided">
      <formula>NOT(ISERROR(SEARCH("Update not Provided",G42)))</formula>
    </cfRule>
  </conditionalFormatting>
  <conditionalFormatting sqref="G42">
    <cfRule type="containsText" dxfId="3134" priority="3424" operator="containsText" text="On track to be achieved">
      <formula>NOT(ISERROR(SEARCH("On track to be achieved",G42)))</formula>
    </cfRule>
    <cfRule type="containsText" dxfId="3133" priority="3425" operator="containsText" text="Deferred">
      <formula>NOT(ISERROR(SEARCH("Deferred",G42)))</formula>
    </cfRule>
    <cfRule type="containsText" dxfId="3132" priority="3426" operator="containsText" text="Deleted">
      <formula>NOT(ISERROR(SEARCH("Deleted",G42)))</formula>
    </cfRule>
    <cfRule type="containsText" dxfId="3131" priority="3427" operator="containsText" text="In Danger of Falling Behind Target">
      <formula>NOT(ISERROR(SEARCH("In Danger of Falling Behind Target",G42)))</formula>
    </cfRule>
    <cfRule type="containsText" dxfId="3130" priority="3428" operator="containsText" text="Not yet due">
      <formula>NOT(ISERROR(SEARCH("Not yet due",G42)))</formula>
    </cfRule>
    <cfRule type="containsText" dxfId="3129" priority="3429" operator="containsText" text="Update not Provided">
      <formula>NOT(ISERROR(SEARCH("Update not Provided",G42)))</formula>
    </cfRule>
    <cfRule type="containsText" dxfId="3128" priority="3430" operator="containsText" text="Not yet due">
      <formula>NOT(ISERROR(SEARCH("Not yet due",G42)))</formula>
    </cfRule>
    <cfRule type="containsText" dxfId="3127" priority="3431" operator="containsText" text="Completed Behind Schedule">
      <formula>NOT(ISERROR(SEARCH("Completed Behind Schedule",G42)))</formula>
    </cfRule>
    <cfRule type="containsText" dxfId="3126" priority="3432" operator="containsText" text="Off Target">
      <formula>NOT(ISERROR(SEARCH("Off Target",G42)))</formula>
    </cfRule>
    <cfRule type="containsText" dxfId="3125" priority="3433" operator="containsText" text="On Track to be Achieved">
      <formula>NOT(ISERROR(SEARCH("On Track to be Achieved",G42)))</formula>
    </cfRule>
    <cfRule type="containsText" dxfId="3124" priority="3434" operator="containsText" text="Fully Achieved">
      <formula>NOT(ISERROR(SEARCH("Fully Achieved",G42)))</formula>
    </cfRule>
    <cfRule type="containsText" dxfId="3123" priority="3435" operator="containsText" text="Not yet due">
      <formula>NOT(ISERROR(SEARCH("Not yet due",G42)))</formula>
    </cfRule>
    <cfRule type="containsText" dxfId="3122" priority="3436" operator="containsText" text="Not Yet Due">
      <formula>NOT(ISERROR(SEARCH("Not Yet Due",G42)))</formula>
    </cfRule>
    <cfRule type="containsText" dxfId="3121" priority="3437" operator="containsText" text="Deferred">
      <formula>NOT(ISERROR(SEARCH("Deferred",G42)))</formula>
    </cfRule>
    <cfRule type="containsText" dxfId="3120" priority="3438" operator="containsText" text="Deleted">
      <formula>NOT(ISERROR(SEARCH("Deleted",G42)))</formula>
    </cfRule>
    <cfRule type="containsText" dxfId="3119" priority="3439" operator="containsText" text="In Danger of Falling Behind Target">
      <formula>NOT(ISERROR(SEARCH("In Danger of Falling Behind Target",G42)))</formula>
    </cfRule>
    <cfRule type="containsText" dxfId="3118" priority="3440" operator="containsText" text="Not yet due">
      <formula>NOT(ISERROR(SEARCH("Not yet due",G42)))</formula>
    </cfRule>
    <cfRule type="containsText" dxfId="3117" priority="3441" operator="containsText" text="Completed Behind Schedule">
      <formula>NOT(ISERROR(SEARCH("Completed Behind Schedule",G42)))</formula>
    </cfRule>
    <cfRule type="containsText" dxfId="3116" priority="3442" operator="containsText" text="Off Target">
      <formula>NOT(ISERROR(SEARCH("Off Target",G42)))</formula>
    </cfRule>
    <cfRule type="containsText" dxfId="3115" priority="3443" operator="containsText" text="In Danger of Falling Behind Target">
      <formula>NOT(ISERROR(SEARCH("In Danger of Falling Behind Target",G42)))</formula>
    </cfRule>
    <cfRule type="containsText" dxfId="3114" priority="3444" operator="containsText" text="On Track to be Achieved">
      <formula>NOT(ISERROR(SEARCH("On Track to be Achieved",G42)))</formula>
    </cfRule>
    <cfRule type="containsText" dxfId="3113" priority="3445" operator="containsText" text="Fully Achieved">
      <formula>NOT(ISERROR(SEARCH("Fully Achieved",G42)))</formula>
    </cfRule>
    <cfRule type="containsText" dxfId="3112" priority="3446" operator="containsText" text="Update not Provided">
      <formula>NOT(ISERROR(SEARCH("Update not Provided",G42)))</formula>
    </cfRule>
    <cfRule type="containsText" dxfId="3111" priority="3447" operator="containsText" text="Not yet due">
      <formula>NOT(ISERROR(SEARCH("Not yet due",G42)))</formula>
    </cfRule>
    <cfRule type="containsText" dxfId="3110" priority="3448" operator="containsText" text="Completed Behind Schedule">
      <formula>NOT(ISERROR(SEARCH("Completed Behind Schedule",G42)))</formula>
    </cfRule>
    <cfRule type="containsText" dxfId="3109" priority="3449" operator="containsText" text="Off Target">
      <formula>NOT(ISERROR(SEARCH("Off Target",G42)))</formula>
    </cfRule>
    <cfRule type="containsText" dxfId="3108" priority="3450" operator="containsText" text="In Danger of Falling Behind Target">
      <formula>NOT(ISERROR(SEARCH("In Danger of Falling Behind Target",G42)))</formula>
    </cfRule>
    <cfRule type="containsText" dxfId="3107" priority="3451" operator="containsText" text="On Track to be Achieved">
      <formula>NOT(ISERROR(SEARCH("On Track to be Achieved",G42)))</formula>
    </cfRule>
    <cfRule type="containsText" dxfId="3106" priority="3452" operator="containsText" text="Fully Achieved">
      <formula>NOT(ISERROR(SEARCH("Fully Achieved",G42)))</formula>
    </cfRule>
    <cfRule type="containsText" dxfId="3105" priority="3453" operator="containsText" text="Fully Achieved">
      <formula>NOT(ISERROR(SEARCH("Fully Achieved",G42)))</formula>
    </cfRule>
    <cfRule type="containsText" dxfId="3104" priority="3454" operator="containsText" text="Fully Achieved">
      <formula>NOT(ISERROR(SEARCH("Fully Achieved",G42)))</formula>
    </cfRule>
    <cfRule type="containsText" dxfId="3103" priority="3455" operator="containsText" text="Deferred">
      <formula>NOT(ISERROR(SEARCH("Deferred",G42)))</formula>
    </cfRule>
    <cfRule type="containsText" dxfId="3102" priority="3456" operator="containsText" text="Deleted">
      <formula>NOT(ISERROR(SEARCH("Deleted",G42)))</formula>
    </cfRule>
    <cfRule type="containsText" dxfId="3101" priority="3457" operator="containsText" text="In Danger of Falling Behind Target">
      <formula>NOT(ISERROR(SEARCH("In Danger of Falling Behind Target",G42)))</formula>
    </cfRule>
    <cfRule type="containsText" dxfId="3100" priority="3458" operator="containsText" text="Not yet due">
      <formula>NOT(ISERROR(SEARCH("Not yet due",G42)))</formula>
    </cfRule>
    <cfRule type="containsText" dxfId="3099" priority="3459" operator="containsText" text="Update not Provided">
      <formula>NOT(ISERROR(SEARCH("Update not Provided",G42)))</formula>
    </cfRule>
  </conditionalFormatting>
  <conditionalFormatting sqref="G43:G49">
    <cfRule type="containsText" dxfId="3098" priority="3388" operator="containsText" text="On track to be achieved">
      <formula>NOT(ISERROR(SEARCH("On track to be achieved",G43)))</formula>
    </cfRule>
    <cfRule type="containsText" dxfId="3097" priority="3389" operator="containsText" text="Deferred">
      <formula>NOT(ISERROR(SEARCH("Deferred",G43)))</formula>
    </cfRule>
    <cfRule type="containsText" dxfId="3096" priority="3390" operator="containsText" text="Deleted">
      <formula>NOT(ISERROR(SEARCH("Deleted",G43)))</formula>
    </cfRule>
    <cfRule type="containsText" dxfId="3095" priority="3391" operator="containsText" text="In Danger of Falling Behind Target">
      <formula>NOT(ISERROR(SEARCH("In Danger of Falling Behind Target",G43)))</formula>
    </cfRule>
    <cfRule type="containsText" dxfId="3094" priority="3392" operator="containsText" text="Not yet due">
      <formula>NOT(ISERROR(SEARCH("Not yet due",G43)))</formula>
    </cfRule>
    <cfRule type="containsText" dxfId="3093" priority="3393" operator="containsText" text="Update not Provided">
      <formula>NOT(ISERROR(SEARCH("Update not Provided",G43)))</formula>
    </cfRule>
    <cfRule type="containsText" dxfId="3092" priority="3394" operator="containsText" text="Not yet due">
      <formula>NOT(ISERROR(SEARCH("Not yet due",G43)))</formula>
    </cfRule>
    <cfRule type="containsText" dxfId="3091" priority="3395" operator="containsText" text="Completed Behind Schedule">
      <formula>NOT(ISERROR(SEARCH("Completed Behind Schedule",G43)))</formula>
    </cfRule>
    <cfRule type="containsText" dxfId="3090" priority="3396" operator="containsText" text="Off Target">
      <formula>NOT(ISERROR(SEARCH("Off Target",G43)))</formula>
    </cfRule>
    <cfRule type="containsText" dxfId="3089" priority="3397" operator="containsText" text="On Track to be Achieved">
      <formula>NOT(ISERROR(SEARCH("On Track to be Achieved",G43)))</formula>
    </cfRule>
    <cfRule type="containsText" dxfId="3088" priority="3398" operator="containsText" text="Fully Achieved">
      <formula>NOT(ISERROR(SEARCH("Fully Achieved",G43)))</formula>
    </cfRule>
    <cfRule type="containsText" dxfId="3087" priority="3399" operator="containsText" text="Not yet due">
      <formula>NOT(ISERROR(SEARCH("Not yet due",G43)))</formula>
    </cfRule>
    <cfRule type="containsText" dxfId="3086" priority="3400" operator="containsText" text="Not Yet Due">
      <formula>NOT(ISERROR(SEARCH("Not Yet Due",G43)))</formula>
    </cfRule>
    <cfRule type="containsText" dxfId="3085" priority="3401" operator="containsText" text="Deferred">
      <formula>NOT(ISERROR(SEARCH("Deferred",G43)))</formula>
    </cfRule>
    <cfRule type="containsText" dxfId="3084" priority="3402" operator="containsText" text="Deleted">
      <formula>NOT(ISERROR(SEARCH("Deleted",G43)))</formula>
    </cfRule>
    <cfRule type="containsText" dxfId="3083" priority="3403" operator="containsText" text="In Danger of Falling Behind Target">
      <formula>NOT(ISERROR(SEARCH("In Danger of Falling Behind Target",G43)))</formula>
    </cfRule>
    <cfRule type="containsText" dxfId="3082" priority="3404" operator="containsText" text="Not yet due">
      <formula>NOT(ISERROR(SEARCH("Not yet due",G43)))</formula>
    </cfRule>
    <cfRule type="containsText" dxfId="3081" priority="3405" operator="containsText" text="Completed Behind Schedule">
      <formula>NOT(ISERROR(SEARCH("Completed Behind Schedule",G43)))</formula>
    </cfRule>
    <cfRule type="containsText" dxfId="3080" priority="3406" operator="containsText" text="Off Target">
      <formula>NOT(ISERROR(SEARCH("Off Target",G43)))</formula>
    </cfRule>
    <cfRule type="containsText" dxfId="3079" priority="3407" operator="containsText" text="In Danger of Falling Behind Target">
      <formula>NOT(ISERROR(SEARCH("In Danger of Falling Behind Target",G43)))</formula>
    </cfRule>
    <cfRule type="containsText" dxfId="3078" priority="3408" operator="containsText" text="On Track to be Achieved">
      <formula>NOT(ISERROR(SEARCH("On Track to be Achieved",G43)))</formula>
    </cfRule>
    <cfRule type="containsText" dxfId="3077" priority="3409" operator="containsText" text="Fully Achieved">
      <formula>NOT(ISERROR(SEARCH("Fully Achieved",G43)))</formula>
    </cfRule>
    <cfRule type="containsText" dxfId="3076" priority="3410" operator="containsText" text="Update not Provided">
      <formula>NOT(ISERROR(SEARCH("Update not Provided",G43)))</formula>
    </cfRule>
    <cfRule type="containsText" dxfId="3075" priority="3411" operator="containsText" text="Not yet due">
      <formula>NOT(ISERROR(SEARCH("Not yet due",G43)))</formula>
    </cfRule>
    <cfRule type="containsText" dxfId="3074" priority="3412" operator="containsText" text="Completed Behind Schedule">
      <formula>NOT(ISERROR(SEARCH("Completed Behind Schedule",G43)))</formula>
    </cfRule>
    <cfRule type="containsText" dxfId="3073" priority="3413" operator="containsText" text="Off Target">
      <formula>NOT(ISERROR(SEARCH("Off Target",G43)))</formula>
    </cfRule>
    <cfRule type="containsText" dxfId="3072" priority="3414" operator="containsText" text="In Danger of Falling Behind Target">
      <formula>NOT(ISERROR(SEARCH("In Danger of Falling Behind Target",G43)))</formula>
    </cfRule>
    <cfRule type="containsText" dxfId="3071" priority="3415" operator="containsText" text="On Track to be Achieved">
      <formula>NOT(ISERROR(SEARCH("On Track to be Achieved",G43)))</formula>
    </cfRule>
    <cfRule type="containsText" dxfId="3070" priority="3416" operator="containsText" text="Fully Achieved">
      <formula>NOT(ISERROR(SEARCH("Fully Achieved",G43)))</formula>
    </cfRule>
    <cfRule type="containsText" dxfId="3069" priority="3417" operator="containsText" text="Fully Achieved">
      <formula>NOT(ISERROR(SEARCH("Fully Achieved",G43)))</formula>
    </cfRule>
    <cfRule type="containsText" dxfId="3068" priority="3418" operator="containsText" text="Fully Achieved">
      <formula>NOT(ISERROR(SEARCH("Fully Achieved",G43)))</formula>
    </cfRule>
    <cfRule type="containsText" dxfId="3067" priority="3419" operator="containsText" text="Deferred">
      <formula>NOT(ISERROR(SEARCH("Deferred",G43)))</formula>
    </cfRule>
    <cfRule type="containsText" dxfId="3066" priority="3420" operator="containsText" text="Deleted">
      <formula>NOT(ISERROR(SEARCH("Deleted",G43)))</formula>
    </cfRule>
    <cfRule type="containsText" dxfId="3065" priority="3421" operator="containsText" text="In Danger of Falling Behind Target">
      <formula>NOT(ISERROR(SEARCH("In Danger of Falling Behind Target",G43)))</formula>
    </cfRule>
    <cfRule type="containsText" dxfId="3064" priority="3422" operator="containsText" text="Not yet due">
      <formula>NOT(ISERROR(SEARCH("Not yet due",G43)))</formula>
    </cfRule>
    <cfRule type="containsText" dxfId="3063" priority="3423" operator="containsText" text="Update not Provided">
      <formula>NOT(ISERROR(SEARCH("Update not Provided",G43)))</formula>
    </cfRule>
  </conditionalFormatting>
  <conditionalFormatting sqref="G50">
    <cfRule type="containsText" dxfId="3062" priority="3352" operator="containsText" text="On track to be achieved">
      <formula>NOT(ISERROR(SEARCH("On track to be achieved",G50)))</formula>
    </cfRule>
    <cfRule type="containsText" dxfId="3061" priority="3353" operator="containsText" text="Deferred">
      <formula>NOT(ISERROR(SEARCH("Deferred",G50)))</formula>
    </cfRule>
    <cfRule type="containsText" dxfId="3060" priority="3354" operator="containsText" text="Deleted">
      <formula>NOT(ISERROR(SEARCH("Deleted",G50)))</formula>
    </cfRule>
    <cfRule type="containsText" dxfId="3059" priority="3355" operator="containsText" text="In Danger of Falling Behind Target">
      <formula>NOT(ISERROR(SEARCH("In Danger of Falling Behind Target",G50)))</formula>
    </cfRule>
    <cfRule type="containsText" dxfId="3058" priority="3356" operator="containsText" text="Not yet due">
      <formula>NOT(ISERROR(SEARCH("Not yet due",G50)))</formula>
    </cfRule>
    <cfRule type="containsText" dxfId="3057" priority="3357" operator="containsText" text="Update not Provided">
      <formula>NOT(ISERROR(SEARCH("Update not Provided",G50)))</formula>
    </cfRule>
    <cfRule type="containsText" dxfId="3056" priority="3358" operator="containsText" text="Not yet due">
      <formula>NOT(ISERROR(SEARCH("Not yet due",G50)))</formula>
    </cfRule>
    <cfRule type="containsText" dxfId="3055" priority="3359" operator="containsText" text="Completed Behind Schedule">
      <formula>NOT(ISERROR(SEARCH("Completed Behind Schedule",G50)))</formula>
    </cfRule>
    <cfRule type="containsText" dxfId="3054" priority="3360" operator="containsText" text="Off Target">
      <formula>NOT(ISERROR(SEARCH("Off Target",G50)))</formula>
    </cfRule>
    <cfRule type="containsText" dxfId="3053" priority="3361" operator="containsText" text="On Track to be Achieved">
      <formula>NOT(ISERROR(SEARCH("On Track to be Achieved",G50)))</formula>
    </cfRule>
    <cfRule type="containsText" dxfId="3052" priority="3362" operator="containsText" text="Fully Achieved">
      <formula>NOT(ISERROR(SEARCH("Fully Achieved",G50)))</formula>
    </cfRule>
    <cfRule type="containsText" dxfId="3051" priority="3363" operator="containsText" text="Not yet due">
      <formula>NOT(ISERROR(SEARCH("Not yet due",G50)))</formula>
    </cfRule>
    <cfRule type="containsText" dxfId="3050" priority="3364" operator="containsText" text="Not Yet Due">
      <formula>NOT(ISERROR(SEARCH("Not Yet Due",G50)))</formula>
    </cfRule>
    <cfRule type="containsText" dxfId="3049" priority="3365" operator="containsText" text="Deferred">
      <formula>NOT(ISERROR(SEARCH("Deferred",G50)))</formula>
    </cfRule>
    <cfRule type="containsText" dxfId="3048" priority="3366" operator="containsText" text="Deleted">
      <formula>NOT(ISERROR(SEARCH("Deleted",G50)))</formula>
    </cfRule>
    <cfRule type="containsText" dxfId="3047" priority="3367" operator="containsText" text="In Danger of Falling Behind Target">
      <formula>NOT(ISERROR(SEARCH("In Danger of Falling Behind Target",G50)))</formula>
    </cfRule>
    <cfRule type="containsText" dxfId="3046" priority="3368" operator="containsText" text="Not yet due">
      <formula>NOT(ISERROR(SEARCH("Not yet due",G50)))</formula>
    </cfRule>
    <cfRule type="containsText" dxfId="3045" priority="3369" operator="containsText" text="Completed Behind Schedule">
      <formula>NOT(ISERROR(SEARCH("Completed Behind Schedule",G50)))</formula>
    </cfRule>
    <cfRule type="containsText" dxfId="3044" priority="3370" operator="containsText" text="Off Target">
      <formula>NOT(ISERROR(SEARCH("Off Target",G50)))</formula>
    </cfRule>
    <cfRule type="containsText" dxfId="3043" priority="3371" operator="containsText" text="In Danger of Falling Behind Target">
      <formula>NOT(ISERROR(SEARCH("In Danger of Falling Behind Target",G50)))</formula>
    </cfRule>
    <cfRule type="containsText" dxfId="3042" priority="3372" operator="containsText" text="On Track to be Achieved">
      <formula>NOT(ISERROR(SEARCH("On Track to be Achieved",G50)))</formula>
    </cfRule>
    <cfRule type="containsText" dxfId="3041" priority="3373" operator="containsText" text="Fully Achieved">
      <formula>NOT(ISERROR(SEARCH("Fully Achieved",G50)))</formula>
    </cfRule>
    <cfRule type="containsText" dxfId="3040" priority="3374" operator="containsText" text="Update not Provided">
      <formula>NOT(ISERROR(SEARCH("Update not Provided",G50)))</formula>
    </cfRule>
    <cfRule type="containsText" dxfId="3039" priority="3375" operator="containsText" text="Not yet due">
      <formula>NOT(ISERROR(SEARCH("Not yet due",G50)))</formula>
    </cfRule>
    <cfRule type="containsText" dxfId="3038" priority="3376" operator="containsText" text="Completed Behind Schedule">
      <formula>NOT(ISERROR(SEARCH("Completed Behind Schedule",G50)))</formula>
    </cfRule>
    <cfRule type="containsText" dxfId="3037" priority="3377" operator="containsText" text="Off Target">
      <formula>NOT(ISERROR(SEARCH("Off Target",G50)))</formula>
    </cfRule>
    <cfRule type="containsText" dxfId="3036" priority="3378" operator="containsText" text="In Danger of Falling Behind Target">
      <formula>NOT(ISERROR(SEARCH("In Danger of Falling Behind Target",G50)))</formula>
    </cfRule>
    <cfRule type="containsText" dxfId="3035" priority="3379" operator="containsText" text="On Track to be Achieved">
      <formula>NOT(ISERROR(SEARCH("On Track to be Achieved",G50)))</formula>
    </cfRule>
    <cfRule type="containsText" dxfId="3034" priority="3380" operator="containsText" text="Fully Achieved">
      <formula>NOT(ISERROR(SEARCH("Fully Achieved",G50)))</formula>
    </cfRule>
    <cfRule type="containsText" dxfId="3033" priority="3381" operator="containsText" text="Fully Achieved">
      <formula>NOT(ISERROR(SEARCH("Fully Achieved",G50)))</formula>
    </cfRule>
    <cfRule type="containsText" dxfId="3032" priority="3382" operator="containsText" text="Fully Achieved">
      <formula>NOT(ISERROR(SEARCH("Fully Achieved",G50)))</formula>
    </cfRule>
    <cfRule type="containsText" dxfId="3031" priority="3383" operator="containsText" text="Deferred">
      <formula>NOT(ISERROR(SEARCH("Deferred",G50)))</formula>
    </cfRule>
    <cfRule type="containsText" dxfId="3030" priority="3384" operator="containsText" text="Deleted">
      <formula>NOT(ISERROR(SEARCH("Deleted",G50)))</formula>
    </cfRule>
    <cfRule type="containsText" dxfId="3029" priority="3385" operator="containsText" text="In Danger of Falling Behind Target">
      <formula>NOT(ISERROR(SEARCH("In Danger of Falling Behind Target",G50)))</formula>
    </cfRule>
    <cfRule type="containsText" dxfId="3028" priority="3386" operator="containsText" text="Not yet due">
      <formula>NOT(ISERROR(SEARCH("Not yet due",G50)))</formula>
    </cfRule>
    <cfRule type="containsText" dxfId="3027" priority="3387" operator="containsText" text="Update not Provided">
      <formula>NOT(ISERROR(SEARCH("Update not Provided",G50)))</formula>
    </cfRule>
  </conditionalFormatting>
  <conditionalFormatting sqref="G50">
    <cfRule type="containsText" dxfId="3026" priority="3316" operator="containsText" text="On track to be achieved">
      <formula>NOT(ISERROR(SEARCH("On track to be achieved",G50)))</formula>
    </cfRule>
    <cfRule type="containsText" dxfId="3025" priority="3317" operator="containsText" text="Deferred">
      <formula>NOT(ISERROR(SEARCH("Deferred",G50)))</formula>
    </cfRule>
    <cfRule type="containsText" dxfId="3024" priority="3318" operator="containsText" text="Deleted">
      <formula>NOT(ISERROR(SEARCH("Deleted",G50)))</formula>
    </cfRule>
    <cfRule type="containsText" dxfId="3023" priority="3319" operator="containsText" text="In Danger of Falling Behind Target">
      <formula>NOT(ISERROR(SEARCH("In Danger of Falling Behind Target",G50)))</formula>
    </cfRule>
    <cfRule type="containsText" dxfId="3022" priority="3320" operator="containsText" text="Not yet due">
      <formula>NOT(ISERROR(SEARCH("Not yet due",G50)))</formula>
    </cfRule>
    <cfRule type="containsText" dxfId="3021" priority="3321" operator="containsText" text="Update not Provided">
      <formula>NOT(ISERROR(SEARCH("Update not Provided",G50)))</formula>
    </cfRule>
    <cfRule type="containsText" dxfId="3020" priority="3322" operator="containsText" text="Not yet due">
      <formula>NOT(ISERROR(SEARCH("Not yet due",G50)))</formula>
    </cfRule>
    <cfRule type="containsText" dxfId="3019" priority="3323" operator="containsText" text="Completed Behind Schedule">
      <formula>NOT(ISERROR(SEARCH("Completed Behind Schedule",G50)))</formula>
    </cfRule>
    <cfRule type="containsText" dxfId="3018" priority="3324" operator="containsText" text="Off Target">
      <formula>NOT(ISERROR(SEARCH("Off Target",G50)))</formula>
    </cfRule>
    <cfRule type="containsText" dxfId="3017" priority="3325" operator="containsText" text="On Track to be Achieved">
      <formula>NOT(ISERROR(SEARCH("On Track to be Achieved",G50)))</formula>
    </cfRule>
    <cfRule type="containsText" dxfId="3016" priority="3326" operator="containsText" text="Fully Achieved">
      <formula>NOT(ISERROR(SEARCH("Fully Achieved",G50)))</formula>
    </cfRule>
    <cfRule type="containsText" dxfId="3015" priority="3327" operator="containsText" text="Not yet due">
      <formula>NOT(ISERROR(SEARCH("Not yet due",G50)))</formula>
    </cfRule>
    <cfRule type="containsText" dxfId="3014" priority="3328" operator="containsText" text="Not Yet Due">
      <formula>NOT(ISERROR(SEARCH("Not Yet Due",G50)))</formula>
    </cfRule>
    <cfRule type="containsText" dxfId="3013" priority="3329" operator="containsText" text="Deferred">
      <formula>NOT(ISERROR(SEARCH("Deferred",G50)))</formula>
    </cfRule>
    <cfRule type="containsText" dxfId="3012" priority="3330" operator="containsText" text="Deleted">
      <formula>NOT(ISERROR(SEARCH("Deleted",G50)))</formula>
    </cfRule>
    <cfRule type="containsText" dxfId="3011" priority="3331" operator="containsText" text="In Danger of Falling Behind Target">
      <formula>NOT(ISERROR(SEARCH("In Danger of Falling Behind Target",G50)))</formula>
    </cfRule>
    <cfRule type="containsText" dxfId="3010" priority="3332" operator="containsText" text="Not yet due">
      <formula>NOT(ISERROR(SEARCH("Not yet due",G50)))</formula>
    </cfRule>
    <cfRule type="containsText" dxfId="3009" priority="3333" operator="containsText" text="Completed Behind Schedule">
      <formula>NOT(ISERROR(SEARCH("Completed Behind Schedule",G50)))</formula>
    </cfRule>
    <cfRule type="containsText" dxfId="3008" priority="3334" operator="containsText" text="Off Target">
      <formula>NOT(ISERROR(SEARCH("Off Target",G50)))</formula>
    </cfRule>
    <cfRule type="containsText" dxfId="3007" priority="3335" operator="containsText" text="In Danger of Falling Behind Target">
      <formula>NOT(ISERROR(SEARCH("In Danger of Falling Behind Target",G50)))</formula>
    </cfRule>
    <cfRule type="containsText" dxfId="3006" priority="3336" operator="containsText" text="On Track to be Achieved">
      <formula>NOT(ISERROR(SEARCH("On Track to be Achieved",G50)))</formula>
    </cfRule>
    <cfRule type="containsText" dxfId="3005" priority="3337" operator="containsText" text="Fully Achieved">
      <formula>NOT(ISERROR(SEARCH("Fully Achieved",G50)))</formula>
    </cfRule>
    <cfRule type="containsText" dxfId="3004" priority="3338" operator="containsText" text="Update not Provided">
      <formula>NOT(ISERROR(SEARCH("Update not Provided",G50)))</formula>
    </cfRule>
    <cfRule type="containsText" dxfId="3003" priority="3339" operator="containsText" text="Not yet due">
      <formula>NOT(ISERROR(SEARCH("Not yet due",G50)))</formula>
    </cfRule>
    <cfRule type="containsText" dxfId="3002" priority="3340" operator="containsText" text="Completed Behind Schedule">
      <formula>NOT(ISERROR(SEARCH("Completed Behind Schedule",G50)))</formula>
    </cfRule>
    <cfRule type="containsText" dxfId="3001" priority="3341" operator="containsText" text="Off Target">
      <formula>NOT(ISERROR(SEARCH("Off Target",G50)))</formula>
    </cfRule>
    <cfRule type="containsText" dxfId="3000" priority="3342" operator="containsText" text="In Danger of Falling Behind Target">
      <formula>NOT(ISERROR(SEARCH("In Danger of Falling Behind Target",G50)))</formula>
    </cfRule>
    <cfRule type="containsText" dxfId="2999" priority="3343" operator="containsText" text="On Track to be Achieved">
      <formula>NOT(ISERROR(SEARCH("On Track to be Achieved",G50)))</formula>
    </cfRule>
    <cfRule type="containsText" dxfId="2998" priority="3344" operator="containsText" text="Fully Achieved">
      <formula>NOT(ISERROR(SEARCH("Fully Achieved",G50)))</formula>
    </cfRule>
    <cfRule type="containsText" dxfId="2997" priority="3345" operator="containsText" text="Fully Achieved">
      <formula>NOT(ISERROR(SEARCH("Fully Achieved",G50)))</formula>
    </cfRule>
    <cfRule type="containsText" dxfId="2996" priority="3346" operator="containsText" text="Fully Achieved">
      <formula>NOT(ISERROR(SEARCH("Fully Achieved",G50)))</formula>
    </cfRule>
    <cfRule type="containsText" dxfId="2995" priority="3347" operator="containsText" text="Deferred">
      <formula>NOT(ISERROR(SEARCH("Deferred",G50)))</formula>
    </cfRule>
    <cfRule type="containsText" dxfId="2994" priority="3348" operator="containsText" text="Deleted">
      <formula>NOT(ISERROR(SEARCH("Deleted",G50)))</formula>
    </cfRule>
    <cfRule type="containsText" dxfId="2993" priority="3349" operator="containsText" text="In Danger of Falling Behind Target">
      <formula>NOT(ISERROR(SEARCH("In Danger of Falling Behind Target",G50)))</formula>
    </cfRule>
    <cfRule type="containsText" dxfId="2992" priority="3350" operator="containsText" text="Not yet due">
      <formula>NOT(ISERROR(SEARCH("Not yet due",G50)))</formula>
    </cfRule>
    <cfRule type="containsText" dxfId="2991" priority="3351" operator="containsText" text="Update not Provided">
      <formula>NOT(ISERROR(SEARCH("Update not Provided",G50)))</formula>
    </cfRule>
  </conditionalFormatting>
  <conditionalFormatting sqref="G51:G53">
    <cfRule type="containsText" dxfId="2990" priority="3280" operator="containsText" text="On track to be achieved">
      <formula>NOT(ISERROR(SEARCH("On track to be achieved",G51)))</formula>
    </cfRule>
    <cfRule type="containsText" dxfId="2989" priority="3281" operator="containsText" text="Deferred">
      <formula>NOT(ISERROR(SEARCH("Deferred",G51)))</formula>
    </cfRule>
    <cfRule type="containsText" dxfId="2988" priority="3282" operator="containsText" text="Deleted">
      <formula>NOT(ISERROR(SEARCH("Deleted",G51)))</formula>
    </cfRule>
    <cfRule type="containsText" dxfId="2987" priority="3283" operator="containsText" text="In Danger of Falling Behind Target">
      <formula>NOT(ISERROR(SEARCH("In Danger of Falling Behind Target",G51)))</formula>
    </cfRule>
    <cfRule type="containsText" dxfId="2986" priority="3284" operator="containsText" text="Not yet due">
      <formula>NOT(ISERROR(SEARCH("Not yet due",G51)))</formula>
    </cfRule>
    <cfRule type="containsText" dxfId="2985" priority="3285" operator="containsText" text="Update not Provided">
      <formula>NOT(ISERROR(SEARCH("Update not Provided",G51)))</formula>
    </cfRule>
    <cfRule type="containsText" dxfId="2984" priority="3286" operator="containsText" text="Not yet due">
      <formula>NOT(ISERROR(SEARCH("Not yet due",G51)))</formula>
    </cfRule>
    <cfRule type="containsText" dxfId="2983" priority="3287" operator="containsText" text="Completed Behind Schedule">
      <formula>NOT(ISERROR(SEARCH("Completed Behind Schedule",G51)))</formula>
    </cfRule>
    <cfRule type="containsText" dxfId="2982" priority="3288" operator="containsText" text="Off Target">
      <formula>NOT(ISERROR(SEARCH("Off Target",G51)))</formula>
    </cfRule>
    <cfRule type="containsText" dxfId="2981" priority="3289" operator="containsText" text="On Track to be Achieved">
      <formula>NOT(ISERROR(SEARCH("On Track to be Achieved",G51)))</formula>
    </cfRule>
    <cfRule type="containsText" dxfId="2980" priority="3290" operator="containsText" text="Fully Achieved">
      <formula>NOT(ISERROR(SEARCH("Fully Achieved",G51)))</formula>
    </cfRule>
    <cfRule type="containsText" dxfId="2979" priority="3291" operator="containsText" text="Not yet due">
      <formula>NOT(ISERROR(SEARCH("Not yet due",G51)))</formula>
    </cfRule>
    <cfRule type="containsText" dxfId="2978" priority="3292" operator="containsText" text="Not Yet Due">
      <formula>NOT(ISERROR(SEARCH("Not Yet Due",G51)))</formula>
    </cfRule>
    <cfRule type="containsText" dxfId="2977" priority="3293" operator="containsText" text="Deferred">
      <formula>NOT(ISERROR(SEARCH("Deferred",G51)))</formula>
    </cfRule>
    <cfRule type="containsText" dxfId="2976" priority="3294" operator="containsText" text="Deleted">
      <formula>NOT(ISERROR(SEARCH("Deleted",G51)))</formula>
    </cfRule>
    <cfRule type="containsText" dxfId="2975" priority="3295" operator="containsText" text="In Danger of Falling Behind Target">
      <formula>NOT(ISERROR(SEARCH("In Danger of Falling Behind Target",G51)))</formula>
    </cfRule>
    <cfRule type="containsText" dxfId="2974" priority="3296" operator="containsText" text="Not yet due">
      <formula>NOT(ISERROR(SEARCH("Not yet due",G51)))</formula>
    </cfRule>
    <cfRule type="containsText" dxfId="2973" priority="3297" operator="containsText" text="Completed Behind Schedule">
      <formula>NOT(ISERROR(SEARCH("Completed Behind Schedule",G51)))</formula>
    </cfRule>
    <cfRule type="containsText" dxfId="2972" priority="3298" operator="containsText" text="Off Target">
      <formula>NOT(ISERROR(SEARCH("Off Target",G51)))</formula>
    </cfRule>
    <cfRule type="containsText" dxfId="2971" priority="3299" operator="containsText" text="In Danger of Falling Behind Target">
      <formula>NOT(ISERROR(SEARCH("In Danger of Falling Behind Target",G51)))</formula>
    </cfRule>
    <cfRule type="containsText" dxfId="2970" priority="3300" operator="containsText" text="On Track to be Achieved">
      <formula>NOT(ISERROR(SEARCH("On Track to be Achieved",G51)))</formula>
    </cfRule>
    <cfRule type="containsText" dxfId="2969" priority="3301" operator="containsText" text="Fully Achieved">
      <formula>NOT(ISERROR(SEARCH("Fully Achieved",G51)))</formula>
    </cfRule>
    <cfRule type="containsText" dxfId="2968" priority="3302" operator="containsText" text="Update not Provided">
      <formula>NOT(ISERROR(SEARCH("Update not Provided",G51)))</formula>
    </cfRule>
    <cfRule type="containsText" dxfId="2967" priority="3303" operator="containsText" text="Not yet due">
      <formula>NOT(ISERROR(SEARCH("Not yet due",G51)))</formula>
    </cfRule>
    <cfRule type="containsText" dxfId="2966" priority="3304" operator="containsText" text="Completed Behind Schedule">
      <formula>NOT(ISERROR(SEARCH("Completed Behind Schedule",G51)))</formula>
    </cfRule>
    <cfRule type="containsText" dxfId="2965" priority="3305" operator="containsText" text="Off Target">
      <formula>NOT(ISERROR(SEARCH("Off Target",G51)))</formula>
    </cfRule>
    <cfRule type="containsText" dxfId="2964" priority="3306" operator="containsText" text="In Danger of Falling Behind Target">
      <formula>NOT(ISERROR(SEARCH("In Danger of Falling Behind Target",G51)))</formula>
    </cfRule>
    <cfRule type="containsText" dxfId="2963" priority="3307" operator="containsText" text="On Track to be Achieved">
      <formula>NOT(ISERROR(SEARCH("On Track to be Achieved",G51)))</formula>
    </cfRule>
    <cfRule type="containsText" dxfId="2962" priority="3308" operator="containsText" text="Fully Achieved">
      <formula>NOT(ISERROR(SEARCH("Fully Achieved",G51)))</formula>
    </cfRule>
    <cfRule type="containsText" dxfId="2961" priority="3309" operator="containsText" text="Fully Achieved">
      <formula>NOT(ISERROR(SEARCH("Fully Achieved",G51)))</formula>
    </cfRule>
    <cfRule type="containsText" dxfId="2960" priority="3310" operator="containsText" text="Fully Achieved">
      <formula>NOT(ISERROR(SEARCH("Fully Achieved",G51)))</formula>
    </cfRule>
    <cfRule type="containsText" dxfId="2959" priority="3311" operator="containsText" text="Deferred">
      <formula>NOT(ISERROR(SEARCH("Deferred",G51)))</formula>
    </cfRule>
    <cfRule type="containsText" dxfId="2958" priority="3312" operator="containsText" text="Deleted">
      <formula>NOT(ISERROR(SEARCH("Deleted",G51)))</formula>
    </cfRule>
    <cfRule type="containsText" dxfId="2957" priority="3313" operator="containsText" text="In Danger of Falling Behind Target">
      <formula>NOT(ISERROR(SEARCH("In Danger of Falling Behind Target",G51)))</formula>
    </cfRule>
    <cfRule type="containsText" dxfId="2956" priority="3314" operator="containsText" text="Not yet due">
      <formula>NOT(ISERROR(SEARCH("Not yet due",G51)))</formula>
    </cfRule>
    <cfRule type="containsText" dxfId="2955" priority="3315" operator="containsText" text="Update not Provided">
      <formula>NOT(ISERROR(SEARCH("Update not Provided",G51)))</formula>
    </cfRule>
  </conditionalFormatting>
  <conditionalFormatting sqref="G54">
    <cfRule type="containsText" dxfId="2954" priority="3244" operator="containsText" text="On track to be achieved">
      <formula>NOT(ISERROR(SEARCH("On track to be achieved",G54)))</formula>
    </cfRule>
    <cfRule type="containsText" dxfId="2953" priority="3245" operator="containsText" text="Deferred">
      <formula>NOT(ISERROR(SEARCH("Deferred",G54)))</formula>
    </cfRule>
    <cfRule type="containsText" dxfId="2952" priority="3246" operator="containsText" text="Deleted">
      <formula>NOT(ISERROR(SEARCH("Deleted",G54)))</formula>
    </cfRule>
    <cfRule type="containsText" dxfId="2951" priority="3247" operator="containsText" text="In Danger of Falling Behind Target">
      <formula>NOT(ISERROR(SEARCH("In Danger of Falling Behind Target",G54)))</formula>
    </cfRule>
    <cfRule type="containsText" dxfId="2950" priority="3248" operator="containsText" text="Not yet due">
      <formula>NOT(ISERROR(SEARCH("Not yet due",G54)))</formula>
    </cfRule>
    <cfRule type="containsText" dxfId="2949" priority="3249" operator="containsText" text="Update not Provided">
      <formula>NOT(ISERROR(SEARCH("Update not Provided",G54)))</formula>
    </cfRule>
    <cfRule type="containsText" dxfId="2948" priority="3250" operator="containsText" text="Not yet due">
      <formula>NOT(ISERROR(SEARCH("Not yet due",G54)))</formula>
    </cfRule>
    <cfRule type="containsText" dxfId="2947" priority="3251" operator="containsText" text="Completed Behind Schedule">
      <formula>NOT(ISERROR(SEARCH("Completed Behind Schedule",G54)))</formula>
    </cfRule>
    <cfRule type="containsText" dxfId="2946" priority="3252" operator="containsText" text="Off Target">
      <formula>NOT(ISERROR(SEARCH("Off Target",G54)))</formula>
    </cfRule>
    <cfRule type="containsText" dxfId="2945" priority="3253" operator="containsText" text="On Track to be Achieved">
      <formula>NOT(ISERROR(SEARCH("On Track to be Achieved",G54)))</formula>
    </cfRule>
    <cfRule type="containsText" dxfId="2944" priority="3254" operator="containsText" text="Fully Achieved">
      <formula>NOT(ISERROR(SEARCH("Fully Achieved",G54)))</formula>
    </cfRule>
    <cfRule type="containsText" dxfId="2943" priority="3255" operator="containsText" text="Not yet due">
      <formula>NOT(ISERROR(SEARCH("Not yet due",G54)))</formula>
    </cfRule>
    <cfRule type="containsText" dxfId="2942" priority="3256" operator="containsText" text="Not Yet Due">
      <formula>NOT(ISERROR(SEARCH("Not Yet Due",G54)))</formula>
    </cfRule>
    <cfRule type="containsText" dxfId="2941" priority="3257" operator="containsText" text="Deferred">
      <formula>NOT(ISERROR(SEARCH("Deferred",G54)))</formula>
    </cfRule>
    <cfRule type="containsText" dxfId="2940" priority="3258" operator="containsText" text="Deleted">
      <formula>NOT(ISERROR(SEARCH("Deleted",G54)))</formula>
    </cfRule>
    <cfRule type="containsText" dxfId="2939" priority="3259" operator="containsText" text="In Danger of Falling Behind Target">
      <formula>NOT(ISERROR(SEARCH("In Danger of Falling Behind Target",G54)))</formula>
    </cfRule>
    <cfRule type="containsText" dxfId="2938" priority="3260" operator="containsText" text="Not yet due">
      <formula>NOT(ISERROR(SEARCH("Not yet due",G54)))</formula>
    </cfRule>
    <cfRule type="containsText" dxfId="2937" priority="3261" operator="containsText" text="Completed Behind Schedule">
      <formula>NOT(ISERROR(SEARCH("Completed Behind Schedule",G54)))</formula>
    </cfRule>
    <cfRule type="containsText" dxfId="2936" priority="3262" operator="containsText" text="Off Target">
      <formula>NOT(ISERROR(SEARCH("Off Target",G54)))</formula>
    </cfRule>
    <cfRule type="containsText" dxfId="2935" priority="3263" operator="containsText" text="In Danger of Falling Behind Target">
      <formula>NOT(ISERROR(SEARCH("In Danger of Falling Behind Target",G54)))</formula>
    </cfRule>
    <cfRule type="containsText" dxfId="2934" priority="3264" operator="containsText" text="On Track to be Achieved">
      <formula>NOT(ISERROR(SEARCH("On Track to be Achieved",G54)))</formula>
    </cfRule>
    <cfRule type="containsText" dxfId="2933" priority="3265" operator="containsText" text="Fully Achieved">
      <formula>NOT(ISERROR(SEARCH("Fully Achieved",G54)))</formula>
    </cfRule>
    <cfRule type="containsText" dxfId="2932" priority="3266" operator="containsText" text="Update not Provided">
      <formula>NOT(ISERROR(SEARCH("Update not Provided",G54)))</formula>
    </cfRule>
    <cfRule type="containsText" dxfId="2931" priority="3267" operator="containsText" text="Not yet due">
      <formula>NOT(ISERROR(SEARCH("Not yet due",G54)))</formula>
    </cfRule>
    <cfRule type="containsText" dxfId="2930" priority="3268" operator="containsText" text="Completed Behind Schedule">
      <formula>NOT(ISERROR(SEARCH("Completed Behind Schedule",G54)))</formula>
    </cfRule>
    <cfRule type="containsText" dxfId="2929" priority="3269" operator="containsText" text="Off Target">
      <formula>NOT(ISERROR(SEARCH("Off Target",G54)))</formula>
    </cfRule>
    <cfRule type="containsText" dxfId="2928" priority="3270" operator="containsText" text="In Danger of Falling Behind Target">
      <formula>NOT(ISERROR(SEARCH("In Danger of Falling Behind Target",G54)))</formula>
    </cfRule>
    <cfRule type="containsText" dxfId="2927" priority="3271" operator="containsText" text="On Track to be Achieved">
      <formula>NOT(ISERROR(SEARCH("On Track to be Achieved",G54)))</formula>
    </cfRule>
    <cfRule type="containsText" dxfId="2926" priority="3272" operator="containsText" text="Fully Achieved">
      <formula>NOT(ISERROR(SEARCH("Fully Achieved",G54)))</formula>
    </cfRule>
    <cfRule type="containsText" dxfId="2925" priority="3273" operator="containsText" text="Fully Achieved">
      <formula>NOT(ISERROR(SEARCH("Fully Achieved",G54)))</formula>
    </cfRule>
    <cfRule type="containsText" dxfId="2924" priority="3274" operator="containsText" text="Fully Achieved">
      <formula>NOT(ISERROR(SEARCH("Fully Achieved",G54)))</formula>
    </cfRule>
    <cfRule type="containsText" dxfId="2923" priority="3275" operator="containsText" text="Deferred">
      <formula>NOT(ISERROR(SEARCH("Deferred",G54)))</formula>
    </cfRule>
    <cfRule type="containsText" dxfId="2922" priority="3276" operator="containsText" text="Deleted">
      <formula>NOT(ISERROR(SEARCH("Deleted",G54)))</formula>
    </cfRule>
    <cfRule type="containsText" dxfId="2921" priority="3277" operator="containsText" text="In Danger of Falling Behind Target">
      <formula>NOT(ISERROR(SEARCH("In Danger of Falling Behind Target",G54)))</formula>
    </cfRule>
    <cfRule type="containsText" dxfId="2920" priority="3278" operator="containsText" text="Not yet due">
      <formula>NOT(ISERROR(SEARCH("Not yet due",G54)))</formula>
    </cfRule>
    <cfRule type="containsText" dxfId="2919" priority="3279" operator="containsText" text="Update not Provided">
      <formula>NOT(ISERROR(SEARCH("Update not Provided",G54)))</formula>
    </cfRule>
  </conditionalFormatting>
  <conditionalFormatting sqref="G54">
    <cfRule type="containsText" dxfId="2918" priority="3208" operator="containsText" text="On track to be achieved">
      <formula>NOT(ISERROR(SEARCH("On track to be achieved",G54)))</formula>
    </cfRule>
    <cfRule type="containsText" dxfId="2917" priority="3209" operator="containsText" text="Deferred">
      <formula>NOT(ISERROR(SEARCH("Deferred",G54)))</formula>
    </cfRule>
    <cfRule type="containsText" dxfId="2916" priority="3210" operator="containsText" text="Deleted">
      <formula>NOT(ISERROR(SEARCH("Deleted",G54)))</formula>
    </cfRule>
    <cfRule type="containsText" dxfId="2915" priority="3211" operator="containsText" text="In Danger of Falling Behind Target">
      <formula>NOT(ISERROR(SEARCH("In Danger of Falling Behind Target",G54)))</formula>
    </cfRule>
    <cfRule type="containsText" dxfId="2914" priority="3212" operator="containsText" text="Not yet due">
      <formula>NOT(ISERROR(SEARCH("Not yet due",G54)))</formula>
    </cfRule>
    <cfRule type="containsText" dxfId="2913" priority="3213" operator="containsText" text="Update not Provided">
      <formula>NOT(ISERROR(SEARCH("Update not Provided",G54)))</formula>
    </cfRule>
    <cfRule type="containsText" dxfId="2912" priority="3214" operator="containsText" text="Not yet due">
      <formula>NOT(ISERROR(SEARCH("Not yet due",G54)))</formula>
    </cfRule>
    <cfRule type="containsText" dxfId="2911" priority="3215" operator="containsText" text="Completed Behind Schedule">
      <formula>NOT(ISERROR(SEARCH("Completed Behind Schedule",G54)))</formula>
    </cfRule>
    <cfRule type="containsText" dxfId="2910" priority="3216" operator="containsText" text="Off Target">
      <formula>NOT(ISERROR(SEARCH("Off Target",G54)))</formula>
    </cfRule>
    <cfRule type="containsText" dxfId="2909" priority="3217" operator="containsText" text="On Track to be Achieved">
      <formula>NOT(ISERROR(SEARCH("On Track to be Achieved",G54)))</formula>
    </cfRule>
    <cfRule type="containsText" dxfId="2908" priority="3218" operator="containsText" text="Fully Achieved">
      <formula>NOT(ISERROR(SEARCH("Fully Achieved",G54)))</formula>
    </cfRule>
    <cfRule type="containsText" dxfId="2907" priority="3219" operator="containsText" text="Not yet due">
      <formula>NOT(ISERROR(SEARCH("Not yet due",G54)))</formula>
    </cfRule>
    <cfRule type="containsText" dxfId="2906" priority="3220" operator="containsText" text="Not Yet Due">
      <formula>NOT(ISERROR(SEARCH("Not Yet Due",G54)))</formula>
    </cfRule>
    <cfRule type="containsText" dxfId="2905" priority="3221" operator="containsText" text="Deferred">
      <formula>NOT(ISERROR(SEARCH("Deferred",G54)))</formula>
    </cfRule>
    <cfRule type="containsText" dxfId="2904" priority="3222" operator="containsText" text="Deleted">
      <formula>NOT(ISERROR(SEARCH("Deleted",G54)))</formula>
    </cfRule>
    <cfRule type="containsText" dxfId="2903" priority="3223" operator="containsText" text="In Danger of Falling Behind Target">
      <formula>NOT(ISERROR(SEARCH("In Danger of Falling Behind Target",G54)))</formula>
    </cfRule>
    <cfRule type="containsText" dxfId="2902" priority="3224" operator="containsText" text="Not yet due">
      <formula>NOT(ISERROR(SEARCH("Not yet due",G54)))</formula>
    </cfRule>
    <cfRule type="containsText" dxfId="2901" priority="3225" operator="containsText" text="Completed Behind Schedule">
      <formula>NOT(ISERROR(SEARCH("Completed Behind Schedule",G54)))</formula>
    </cfRule>
    <cfRule type="containsText" dxfId="2900" priority="3226" operator="containsText" text="Off Target">
      <formula>NOT(ISERROR(SEARCH("Off Target",G54)))</formula>
    </cfRule>
    <cfRule type="containsText" dxfId="2899" priority="3227" operator="containsText" text="In Danger of Falling Behind Target">
      <formula>NOT(ISERROR(SEARCH("In Danger of Falling Behind Target",G54)))</formula>
    </cfRule>
    <cfRule type="containsText" dxfId="2898" priority="3228" operator="containsText" text="On Track to be Achieved">
      <formula>NOT(ISERROR(SEARCH("On Track to be Achieved",G54)))</formula>
    </cfRule>
    <cfRule type="containsText" dxfId="2897" priority="3229" operator="containsText" text="Fully Achieved">
      <formula>NOT(ISERROR(SEARCH("Fully Achieved",G54)))</formula>
    </cfRule>
    <cfRule type="containsText" dxfId="2896" priority="3230" operator="containsText" text="Update not Provided">
      <formula>NOT(ISERROR(SEARCH("Update not Provided",G54)))</formula>
    </cfRule>
    <cfRule type="containsText" dxfId="2895" priority="3231" operator="containsText" text="Not yet due">
      <formula>NOT(ISERROR(SEARCH("Not yet due",G54)))</formula>
    </cfRule>
    <cfRule type="containsText" dxfId="2894" priority="3232" operator="containsText" text="Completed Behind Schedule">
      <formula>NOT(ISERROR(SEARCH("Completed Behind Schedule",G54)))</formula>
    </cfRule>
    <cfRule type="containsText" dxfId="2893" priority="3233" operator="containsText" text="Off Target">
      <formula>NOT(ISERROR(SEARCH("Off Target",G54)))</formula>
    </cfRule>
    <cfRule type="containsText" dxfId="2892" priority="3234" operator="containsText" text="In Danger of Falling Behind Target">
      <formula>NOT(ISERROR(SEARCH("In Danger of Falling Behind Target",G54)))</formula>
    </cfRule>
    <cfRule type="containsText" dxfId="2891" priority="3235" operator="containsText" text="On Track to be Achieved">
      <formula>NOT(ISERROR(SEARCH("On Track to be Achieved",G54)))</formula>
    </cfRule>
    <cfRule type="containsText" dxfId="2890" priority="3236" operator="containsText" text="Fully Achieved">
      <formula>NOT(ISERROR(SEARCH("Fully Achieved",G54)))</formula>
    </cfRule>
    <cfRule type="containsText" dxfId="2889" priority="3237" operator="containsText" text="Fully Achieved">
      <formula>NOT(ISERROR(SEARCH("Fully Achieved",G54)))</formula>
    </cfRule>
    <cfRule type="containsText" dxfId="2888" priority="3238" operator="containsText" text="Fully Achieved">
      <formula>NOT(ISERROR(SEARCH("Fully Achieved",G54)))</formula>
    </cfRule>
    <cfRule type="containsText" dxfId="2887" priority="3239" operator="containsText" text="Deferred">
      <formula>NOT(ISERROR(SEARCH("Deferred",G54)))</formula>
    </cfRule>
    <cfRule type="containsText" dxfId="2886" priority="3240" operator="containsText" text="Deleted">
      <formula>NOT(ISERROR(SEARCH("Deleted",G54)))</formula>
    </cfRule>
    <cfRule type="containsText" dxfId="2885" priority="3241" operator="containsText" text="In Danger of Falling Behind Target">
      <formula>NOT(ISERROR(SEARCH("In Danger of Falling Behind Target",G54)))</formula>
    </cfRule>
    <cfRule type="containsText" dxfId="2884" priority="3242" operator="containsText" text="Not yet due">
      <formula>NOT(ISERROR(SEARCH("Not yet due",G54)))</formula>
    </cfRule>
    <cfRule type="containsText" dxfId="2883" priority="3243" operator="containsText" text="Update not Provided">
      <formula>NOT(ISERROR(SEARCH("Update not Provided",G54)))</formula>
    </cfRule>
  </conditionalFormatting>
  <conditionalFormatting sqref="G55:G60">
    <cfRule type="containsText" dxfId="2882" priority="3172" operator="containsText" text="On track to be achieved">
      <formula>NOT(ISERROR(SEARCH("On track to be achieved",G55)))</formula>
    </cfRule>
    <cfRule type="containsText" dxfId="2881" priority="3173" operator="containsText" text="Deferred">
      <formula>NOT(ISERROR(SEARCH("Deferred",G55)))</formula>
    </cfRule>
    <cfRule type="containsText" dxfId="2880" priority="3174" operator="containsText" text="Deleted">
      <formula>NOT(ISERROR(SEARCH("Deleted",G55)))</formula>
    </cfRule>
    <cfRule type="containsText" dxfId="2879" priority="3175" operator="containsText" text="In Danger of Falling Behind Target">
      <formula>NOT(ISERROR(SEARCH("In Danger of Falling Behind Target",G55)))</formula>
    </cfRule>
    <cfRule type="containsText" dxfId="2878" priority="3176" operator="containsText" text="Not yet due">
      <formula>NOT(ISERROR(SEARCH("Not yet due",G55)))</formula>
    </cfRule>
    <cfRule type="containsText" dxfId="2877" priority="3177" operator="containsText" text="Update not Provided">
      <formula>NOT(ISERROR(SEARCH("Update not Provided",G55)))</formula>
    </cfRule>
    <cfRule type="containsText" dxfId="2876" priority="3178" operator="containsText" text="Not yet due">
      <formula>NOT(ISERROR(SEARCH("Not yet due",G55)))</formula>
    </cfRule>
    <cfRule type="containsText" dxfId="2875" priority="3179" operator="containsText" text="Completed Behind Schedule">
      <formula>NOT(ISERROR(SEARCH("Completed Behind Schedule",G55)))</formula>
    </cfRule>
    <cfRule type="containsText" dxfId="2874" priority="3180" operator="containsText" text="Off Target">
      <formula>NOT(ISERROR(SEARCH("Off Target",G55)))</formula>
    </cfRule>
    <cfRule type="containsText" dxfId="2873" priority="3181" operator="containsText" text="On Track to be Achieved">
      <formula>NOT(ISERROR(SEARCH("On Track to be Achieved",G55)))</formula>
    </cfRule>
    <cfRule type="containsText" dxfId="2872" priority="3182" operator="containsText" text="Fully Achieved">
      <formula>NOT(ISERROR(SEARCH("Fully Achieved",G55)))</formula>
    </cfRule>
    <cfRule type="containsText" dxfId="2871" priority="3183" operator="containsText" text="Not yet due">
      <formula>NOT(ISERROR(SEARCH("Not yet due",G55)))</formula>
    </cfRule>
    <cfRule type="containsText" dxfId="2870" priority="3184" operator="containsText" text="Not Yet Due">
      <formula>NOT(ISERROR(SEARCH("Not Yet Due",G55)))</formula>
    </cfRule>
    <cfRule type="containsText" dxfId="2869" priority="3185" operator="containsText" text="Deferred">
      <formula>NOT(ISERROR(SEARCH("Deferred",G55)))</formula>
    </cfRule>
    <cfRule type="containsText" dxfId="2868" priority="3186" operator="containsText" text="Deleted">
      <formula>NOT(ISERROR(SEARCH("Deleted",G55)))</formula>
    </cfRule>
    <cfRule type="containsText" dxfId="2867" priority="3187" operator="containsText" text="In Danger of Falling Behind Target">
      <formula>NOT(ISERROR(SEARCH("In Danger of Falling Behind Target",G55)))</formula>
    </cfRule>
    <cfRule type="containsText" dxfId="2866" priority="3188" operator="containsText" text="Not yet due">
      <formula>NOT(ISERROR(SEARCH("Not yet due",G55)))</formula>
    </cfRule>
    <cfRule type="containsText" dxfId="2865" priority="3189" operator="containsText" text="Completed Behind Schedule">
      <formula>NOT(ISERROR(SEARCH("Completed Behind Schedule",G55)))</formula>
    </cfRule>
    <cfRule type="containsText" dxfId="2864" priority="3190" operator="containsText" text="Off Target">
      <formula>NOT(ISERROR(SEARCH("Off Target",G55)))</formula>
    </cfRule>
    <cfRule type="containsText" dxfId="2863" priority="3191" operator="containsText" text="In Danger of Falling Behind Target">
      <formula>NOT(ISERROR(SEARCH("In Danger of Falling Behind Target",G55)))</formula>
    </cfRule>
    <cfRule type="containsText" dxfId="2862" priority="3192" operator="containsText" text="On Track to be Achieved">
      <formula>NOT(ISERROR(SEARCH("On Track to be Achieved",G55)))</formula>
    </cfRule>
    <cfRule type="containsText" dxfId="2861" priority="3193" operator="containsText" text="Fully Achieved">
      <formula>NOT(ISERROR(SEARCH("Fully Achieved",G55)))</formula>
    </cfRule>
    <cfRule type="containsText" dxfId="2860" priority="3194" operator="containsText" text="Update not Provided">
      <formula>NOT(ISERROR(SEARCH("Update not Provided",G55)))</formula>
    </cfRule>
    <cfRule type="containsText" dxfId="2859" priority="3195" operator="containsText" text="Not yet due">
      <formula>NOT(ISERROR(SEARCH("Not yet due",G55)))</formula>
    </cfRule>
    <cfRule type="containsText" dxfId="2858" priority="3196" operator="containsText" text="Completed Behind Schedule">
      <formula>NOT(ISERROR(SEARCH("Completed Behind Schedule",G55)))</formula>
    </cfRule>
    <cfRule type="containsText" dxfId="2857" priority="3197" operator="containsText" text="Off Target">
      <formula>NOT(ISERROR(SEARCH("Off Target",G55)))</formula>
    </cfRule>
    <cfRule type="containsText" dxfId="2856" priority="3198" operator="containsText" text="In Danger of Falling Behind Target">
      <formula>NOT(ISERROR(SEARCH("In Danger of Falling Behind Target",G55)))</formula>
    </cfRule>
    <cfRule type="containsText" dxfId="2855" priority="3199" operator="containsText" text="On Track to be Achieved">
      <formula>NOT(ISERROR(SEARCH("On Track to be Achieved",G55)))</formula>
    </cfRule>
    <cfRule type="containsText" dxfId="2854" priority="3200" operator="containsText" text="Fully Achieved">
      <formula>NOT(ISERROR(SEARCH("Fully Achieved",G55)))</formula>
    </cfRule>
    <cfRule type="containsText" dxfId="2853" priority="3201" operator="containsText" text="Fully Achieved">
      <formula>NOT(ISERROR(SEARCH("Fully Achieved",G55)))</formula>
    </cfRule>
    <cfRule type="containsText" dxfId="2852" priority="3202" operator="containsText" text="Fully Achieved">
      <formula>NOT(ISERROR(SEARCH("Fully Achieved",G55)))</formula>
    </cfRule>
    <cfRule type="containsText" dxfId="2851" priority="3203" operator="containsText" text="Deferred">
      <formula>NOT(ISERROR(SEARCH("Deferred",G55)))</formula>
    </cfRule>
    <cfRule type="containsText" dxfId="2850" priority="3204" operator="containsText" text="Deleted">
      <formula>NOT(ISERROR(SEARCH("Deleted",G55)))</formula>
    </cfRule>
    <cfRule type="containsText" dxfId="2849" priority="3205" operator="containsText" text="In Danger of Falling Behind Target">
      <formula>NOT(ISERROR(SEARCH("In Danger of Falling Behind Target",G55)))</formula>
    </cfRule>
    <cfRule type="containsText" dxfId="2848" priority="3206" operator="containsText" text="Not yet due">
      <formula>NOT(ISERROR(SEARCH("Not yet due",G55)))</formula>
    </cfRule>
    <cfRule type="containsText" dxfId="2847" priority="3207" operator="containsText" text="Update not Provided">
      <formula>NOT(ISERROR(SEARCH("Update not Provided",G55)))</formula>
    </cfRule>
  </conditionalFormatting>
  <conditionalFormatting sqref="G62:G68">
    <cfRule type="containsText" dxfId="2846" priority="3136" operator="containsText" text="On track to be achieved">
      <formula>NOT(ISERROR(SEARCH("On track to be achieved",G62)))</formula>
    </cfRule>
    <cfRule type="containsText" dxfId="2845" priority="3137" operator="containsText" text="Deferred">
      <formula>NOT(ISERROR(SEARCH("Deferred",G62)))</formula>
    </cfRule>
    <cfRule type="containsText" dxfId="2844" priority="3138" operator="containsText" text="Deleted">
      <formula>NOT(ISERROR(SEARCH("Deleted",G62)))</formula>
    </cfRule>
    <cfRule type="containsText" dxfId="2843" priority="3139" operator="containsText" text="In Danger of Falling Behind Target">
      <formula>NOT(ISERROR(SEARCH("In Danger of Falling Behind Target",G62)))</formula>
    </cfRule>
    <cfRule type="containsText" dxfId="2842" priority="3140" operator="containsText" text="Not yet due">
      <formula>NOT(ISERROR(SEARCH("Not yet due",G62)))</formula>
    </cfRule>
    <cfRule type="containsText" dxfId="2841" priority="3141" operator="containsText" text="Update not Provided">
      <formula>NOT(ISERROR(SEARCH("Update not Provided",G62)))</formula>
    </cfRule>
    <cfRule type="containsText" dxfId="2840" priority="3142" operator="containsText" text="Not yet due">
      <formula>NOT(ISERROR(SEARCH("Not yet due",G62)))</formula>
    </cfRule>
    <cfRule type="containsText" dxfId="2839" priority="3143" operator="containsText" text="Completed Behind Schedule">
      <formula>NOT(ISERROR(SEARCH("Completed Behind Schedule",G62)))</formula>
    </cfRule>
    <cfRule type="containsText" dxfId="2838" priority="3144" operator="containsText" text="Off Target">
      <formula>NOT(ISERROR(SEARCH("Off Target",G62)))</formula>
    </cfRule>
    <cfRule type="containsText" dxfId="2837" priority="3145" operator="containsText" text="On Track to be Achieved">
      <formula>NOT(ISERROR(SEARCH("On Track to be Achieved",G62)))</formula>
    </cfRule>
    <cfRule type="containsText" dxfId="2836" priority="3146" operator="containsText" text="Fully Achieved">
      <formula>NOT(ISERROR(SEARCH("Fully Achieved",G62)))</formula>
    </cfRule>
    <cfRule type="containsText" dxfId="2835" priority="3147" operator="containsText" text="Not yet due">
      <formula>NOT(ISERROR(SEARCH("Not yet due",G62)))</formula>
    </cfRule>
    <cfRule type="containsText" dxfId="2834" priority="3148" operator="containsText" text="Not Yet Due">
      <formula>NOT(ISERROR(SEARCH("Not Yet Due",G62)))</formula>
    </cfRule>
    <cfRule type="containsText" dxfId="2833" priority="3149" operator="containsText" text="Deferred">
      <formula>NOT(ISERROR(SEARCH("Deferred",G62)))</formula>
    </cfRule>
    <cfRule type="containsText" dxfId="2832" priority="3150" operator="containsText" text="Deleted">
      <formula>NOT(ISERROR(SEARCH("Deleted",G62)))</formula>
    </cfRule>
    <cfRule type="containsText" dxfId="2831" priority="3151" operator="containsText" text="In Danger of Falling Behind Target">
      <formula>NOT(ISERROR(SEARCH("In Danger of Falling Behind Target",G62)))</formula>
    </cfRule>
    <cfRule type="containsText" dxfId="2830" priority="3152" operator="containsText" text="Not yet due">
      <formula>NOT(ISERROR(SEARCH("Not yet due",G62)))</formula>
    </cfRule>
    <cfRule type="containsText" dxfId="2829" priority="3153" operator="containsText" text="Completed Behind Schedule">
      <formula>NOT(ISERROR(SEARCH("Completed Behind Schedule",G62)))</formula>
    </cfRule>
    <cfRule type="containsText" dxfId="2828" priority="3154" operator="containsText" text="Off Target">
      <formula>NOT(ISERROR(SEARCH("Off Target",G62)))</formula>
    </cfRule>
    <cfRule type="containsText" dxfId="2827" priority="3155" operator="containsText" text="In Danger of Falling Behind Target">
      <formula>NOT(ISERROR(SEARCH("In Danger of Falling Behind Target",G62)))</formula>
    </cfRule>
    <cfRule type="containsText" dxfId="2826" priority="3156" operator="containsText" text="On Track to be Achieved">
      <formula>NOT(ISERROR(SEARCH("On Track to be Achieved",G62)))</formula>
    </cfRule>
    <cfRule type="containsText" dxfId="2825" priority="3157" operator="containsText" text="Fully Achieved">
      <formula>NOT(ISERROR(SEARCH("Fully Achieved",G62)))</formula>
    </cfRule>
    <cfRule type="containsText" dxfId="2824" priority="3158" operator="containsText" text="Update not Provided">
      <formula>NOT(ISERROR(SEARCH("Update not Provided",G62)))</formula>
    </cfRule>
    <cfRule type="containsText" dxfId="2823" priority="3159" operator="containsText" text="Not yet due">
      <formula>NOT(ISERROR(SEARCH("Not yet due",G62)))</formula>
    </cfRule>
    <cfRule type="containsText" dxfId="2822" priority="3160" operator="containsText" text="Completed Behind Schedule">
      <formula>NOT(ISERROR(SEARCH("Completed Behind Schedule",G62)))</formula>
    </cfRule>
    <cfRule type="containsText" dxfId="2821" priority="3161" operator="containsText" text="Off Target">
      <formula>NOT(ISERROR(SEARCH("Off Target",G62)))</formula>
    </cfRule>
    <cfRule type="containsText" dxfId="2820" priority="3162" operator="containsText" text="In Danger of Falling Behind Target">
      <formula>NOT(ISERROR(SEARCH("In Danger of Falling Behind Target",G62)))</formula>
    </cfRule>
    <cfRule type="containsText" dxfId="2819" priority="3163" operator="containsText" text="On Track to be Achieved">
      <formula>NOT(ISERROR(SEARCH("On Track to be Achieved",G62)))</formula>
    </cfRule>
    <cfRule type="containsText" dxfId="2818" priority="3164" operator="containsText" text="Fully Achieved">
      <formula>NOT(ISERROR(SEARCH("Fully Achieved",G62)))</formula>
    </cfRule>
    <cfRule type="containsText" dxfId="2817" priority="3165" operator="containsText" text="Fully Achieved">
      <formula>NOT(ISERROR(SEARCH("Fully Achieved",G62)))</formula>
    </cfRule>
    <cfRule type="containsText" dxfId="2816" priority="3166" operator="containsText" text="Fully Achieved">
      <formula>NOT(ISERROR(SEARCH("Fully Achieved",G62)))</formula>
    </cfRule>
    <cfRule type="containsText" dxfId="2815" priority="3167" operator="containsText" text="Deferred">
      <formula>NOT(ISERROR(SEARCH("Deferred",G62)))</formula>
    </cfRule>
    <cfRule type="containsText" dxfId="2814" priority="3168" operator="containsText" text="Deleted">
      <formula>NOT(ISERROR(SEARCH("Deleted",G62)))</formula>
    </cfRule>
    <cfRule type="containsText" dxfId="2813" priority="3169" operator="containsText" text="In Danger of Falling Behind Target">
      <formula>NOT(ISERROR(SEARCH("In Danger of Falling Behind Target",G62)))</formula>
    </cfRule>
    <cfRule type="containsText" dxfId="2812" priority="3170" operator="containsText" text="Not yet due">
      <formula>NOT(ISERROR(SEARCH("Not yet due",G62)))</formula>
    </cfRule>
    <cfRule type="containsText" dxfId="2811" priority="3171" operator="containsText" text="Update not Provided">
      <formula>NOT(ISERROR(SEARCH("Update not Provided",G62)))</formula>
    </cfRule>
  </conditionalFormatting>
  <conditionalFormatting sqref="G69">
    <cfRule type="containsText" dxfId="2810" priority="3100" operator="containsText" text="On track to be achieved">
      <formula>NOT(ISERROR(SEARCH("On track to be achieved",G69)))</formula>
    </cfRule>
    <cfRule type="containsText" dxfId="2809" priority="3101" operator="containsText" text="Deferred">
      <formula>NOT(ISERROR(SEARCH("Deferred",G69)))</formula>
    </cfRule>
    <cfRule type="containsText" dxfId="2808" priority="3102" operator="containsText" text="Deleted">
      <formula>NOT(ISERROR(SEARCH("Deleted",G69)))</formula>
    </cfRule>
    <cfRule type="containsText" dxfId="2807" priority="3103" operator="containsText" text="In Danger of Falling Behind Target">
      <formula>NOT(ISERROR(SEARCH("In Danger of Falling Behind Target",G69)))</formula>
    </cfRule>
    <cfRule type="containsText" dxfId="2806" priority="3104" operator="containsText" text="Not yet due">
      <formula>NOT(ISERROR(SEARCH("Not yet due",G69)))</formula>
    </cfRule>
    <cfRule type="containsText" dxfId="2805" priority="3105" operator="containsText" text="Update not Provided">
      <formula>NOT(ISERROR(SEARCH("Update not Provided",G69)))</formula>
    </cfRule>
    <cfRule type="containsText" dxfId="2804" priority="3106" operator="containsText" text="Not yet due">
      <formula>NOT(ISERROR(SEARCH("Not yet due",G69)))</formula>
    </cfRule>
    <cfRule type="containsText" dxfId="2803" priority="3107" operator="containsText" text="Completed Behind Schedule">
      <formula>NOT(ISERROR(SEARCH("Completed Behind Schedule",G69)))</formula>
    </cfRule>
    <cfRule type="containsText" dxfId="2802" priority="3108" operator="containsText" text="Off Target">
      <formula>NOT(ISERROR(SEARCH("Off Target",G69)))</formula>
    </cfRule>
    <cfRule type="containsText" dxfId="2801" priority="3109" operator="containsText" text="On Track to be Achieved">
      <formula>NOT(ISERROR(SEARCH("On Track to be Achieved",G69)))</formula>
    </cfRule>
    <cfRule type="containsText" dxfId="2800" priority="3110" operator="containsText" text="Fully Achieved">
      <formula>NOT(ISERROR(SEARCH("Fully Achieved",G69)))</formula>
    </cfRule>
    <cfRule type="containsText" dxfId="2799" priority="3111" operator="containsText" text="Not yet due">
      <formula>NOT(ISERROR(SEARCH("Not yet due",G69)))</formula>
    </cfRule>
    <cfRule type="containsText" dxfId="2798" priority="3112" operator="containsText" text="Not Yet Due">
      <formula>NOT(ISERROR(SEARCH("Not Yet Due",G69)))</formula>
    </cfRule>
    <cfRule type="containsText" dxfId="2797" priority="3113" operator="containsText" text="Deferred">
      <formula>NOT(ISERROR(SEARCH("Deferred",G69)))</formula>
    </cfRule>
    <cfRule type="containsText" dxfId="2796" priority="3114" operator="containsText" text="Deleted">
      <formula>NOT(ISERROR(SEARCH("Deleted",G69)))</formula>
    </cfRule>
    <cfRule type="containsText" dxfId="2795" priority="3115" operator="containsText" text="In Danger of Falling Behind Target">
      <formula>NOT(ISERROR(SEARCH("In Danger of Falling Behind Target",G69)))</formula>
    </cfRule>
    <cfRule type="containsText" dxfId="2794" priority="3116" operator="containsText" text="Not yet due">
      <formula>NOT(ISERROR(SEARCH("Not yet due",G69)))</formula>
    </cfRule>
    <cfRule type="containsText" dxfId="2793" priority="3117" operator="containsText" text="Completed Behind Schedule">
      <formula>NOT(ISERROR(SEARCH("Completed Behind Schedule",G69)))</formula>
    </cfRule>
    <cfRule type="containsText" dxfId="2792" priority="3118" operator="containsText" text="Off Target">
      <formula>NOT(ISERROR(SEARCH("Off Target",G69)))</formula>
    </cfRule>
    <cfRule type="containsText" dxfId="2791" priority="3119" operator="containsText" text="In Danger of Falling Behind Target">
      <formula>NOT(ISERROR(SEARCH("In Danger of Falling Behind Target",G69)))</formula>
    </cfRule>
    <cfRule type="containsText" dxfId="2790" priority="3120" operator="containsText" text="On Track to be Achieved">
      <formula>NOT(ISERROR(SEARCH("On Track to be Achieved",G69)))</formula>
    </cfRule>
    <cfRule type="containsText" dxfId="2789" priority="3121" operator="containsText" text="Fully Achieved">
      <formula>NOT(ISERROR(SEARCH("Fully Achieved",G69)))</formula>
    </cfRule>
    <cfRule type="containsText" dxfId="2788" priority="3122" operator="containsText" text="Update not Provided">
      <formula>NOT(ISERROR(SEARCH("Update not Provided",G69)))</formula>
    </cfRule>
    <cfRule type="containsText" dxfId="2787" priority="3123" operator="containsText" text="Not yet due">
      <formula>NOT(ISERROR(SEARCH("Not yet due",G69)))</formula>
    </cfRule>
    <cfRule type="containsText" dxfId="2786" priority="3124" operator="containsText" text="Completed Behind Schedule">
      <formula>NOT(ISERROR(SEARCH("Completed Behind Schedule",G69)))</formula>
    </cfRule>
    <cfRule type="containsText" dxfId="2785" priority="3125" operator="containsText" text="Off Target">
      <formula>NOT(ISERROR(SEARCH("Off Target",G69)))</formula>
    </cfRule>
    <cfRule type="containsText" dxfId="2784" priority="3126" operator="containsText" text="In Danger of Falling Behind Target">
      <formula>NOT(ISERROR(SEARCH("In Danger of Falling Behind Target",G69)))</formula>
    </cfRule>
    <cfRule type="containsText" dxfId="2783" priority="3127" operator="containsText" text="On Track to be Achieved">
      <formula>NOT(ISERROR(SEARCH("On Track to be Achieved",G69)))</formula>
    </cfRule>
    <cfRule type="containsText" dxfId="2782" priority="3128" operator="containsText" text="Fully Achieved">
      <formula>NOT(ISERROR(SEARCH("Fully Achieved",G69)))</formula>
    </cfRule>
    <cfRule type="containsText" dxfId="2781" priority="3129" operator="containsText" text="Fully Achieved">
      <formula>NOT(ISERROR(SEARCH("Fully Achieved",G69)))</formula>
    </cfRule>
    <cfRule type="containsText" dxfId="2780" priority="3130" operator="containsText" text="Fully Achieved">
      <formula>NOT(ISERROR(SEARCH("Fully Achieved",G69)))</formula>
    </cfRule>
    <cfRule type="containsText" dxfId="2779" priority="3131" operator="containsText" text="Deferred">
      <formula>NOT(ISERROR(SEARCH("Deferred",G69)))</formula>
    </cfRule>
    <cfRule type="containsText" dxfId="2778" priority="3132" operator="containsText" text="Deleted">
      <formula>NOT(ISERROR(SEARCH("Deleted",G69)))</formula>
    </cfRule>
    <cfRule type="containsText" dxfId="2777" priority="3133" operator="containsText" text="In Danger of Falling Behind Target">
      <formula>NOT(ISERROR(SEARCH("In Danger of Falling Behind Target",G69)))</formula>
    </cfRule>
    <cfRule type="containsText" dxfId="2776" priority="3134" operator="containsText" text="Not yet due">
      <formula>NOT(ISERROR(SEARCH("Not yet due",G69)))</formula>
    </cfRule>
    <cfRule type="containsText" dxfId="2775" priority="3135" operator="containsText" text="Update not Provided">
      <formula>NOT(ISERROR(SEARCH("Update not Provided",G69)))</formula>
    </cfRule>
  </conditionalFormatting>
  <conditionalFormatting sqref="G69">
    <cfRule type="containsText" dxfId="2774" priority="3064" operator="containsText" text="On track to be achieved">
      <formula>NOT(ISERROR(SEARCH("On track to be achieved",G69)))</formula>
    </cfRule>
    <cfRule type="containsText" dxfId="2773" priority="3065" operator="containsText" text="Deferred">
      <formula>NOT(ISERROR(SEARCH("Deferred",G69)))</formula>
    </cfRule>
    <cfRule type="containsText" dxfId="2772" priority="3066" operator="containsText" text="Deleted">
      <formula>NOT(ISERROR(SEARCH("Deleted",G69)))</formula>
    </cfRule>
    <cfRule type="containsText" dxfId="2771" priority="3067" operator="containsText" text="In Danger of Falling Behind Target">
      <formula>NOT(ISERROR(SEARCH("In Danger of Falling Behind Target",G69)))</formula>
    </cfRule>
    <cfRule type="containsText" dxfId="2770" priority="3068" operator="containsText" text="Not yet due">
      <formula>NOT(ISERROR(SEARCH("Not yet due",G69)))</formula>
    </cfRule>
    <cfRule type="containsText" dxfId="2769" priority="3069" operator="containsText" text="Update not Provided">
      <formula>NOT(ISERROR(SEARCH("Update not Provided",G69)))</formula>
    </cfRule>
    <cfRule type="containsText" dxfId="2768" priority="3070" operator="containsText" text="Not yet due">
      <formula>NOT(ISERROR(SEARCH("Not yet due",G69)))</formula>
    </cfRule>
    <cfRule type="containsText" dxfId="2767" priority="3071" operator="containsText" text="Completed Behind Schedule">
      <formula>NOT(ISERROR(SEARCH("Completed Behind Schedule",G69)))</formula>
    </cfRule>
    <cfRule type="containsText" dxfId="2766" priority="3072" operator="containsText" text="Off Target">
      <formula>NOT(ISERROR(SEARCH("Off Target",G69)))</formula>
    </cfRule>
    <cfRule type="containsText" dxfId="2765" priority="3073" operator="containsText" text="On Track to be Achieved">
      <formula>NOT(ISERROR(SEARCH("On Track to be Achieved",G69)))</formula>
    </cfRule>
    <cfRule type="containsText" dxfId="2764" priority="3074" operator="containsText" text="Fully Achieved">
      <formula>NOT(ISERROR(SEARCH("Fully Achieved",G69)))</formula>
    </cfRule>
    <cfRule type="containsText" dxfId="2763" priority="3075" operator="containsText" text="Not yet due">
      <formula>NOT(ISERROR(SEARCH("Not yet due",G69)))</formula>
    </cfRule>
    <cfRule type="containsText" dxfId="2762" priority="3076" operator="containsText" text="Not Yet Due">
      <formula>NOT(ISERROR(SEARCH("Not Yet Due",G69)))</formula>
    </cfRule>
    <cfRule type="containsText" dxfId="2761" priority="3077" operator="containsText" text="Deferred">
      <formula>NOT(ISERROR(SEARCH("Deferred",G69)))</formula>
    </cfRule>
    <cfRule type="containsText" dxfId="2760" priority="3078" operator="containsText" text="Deleted">
      <formula>NOT(ISERROR(SEARCH("Deleted",G69)))</formula>
    </cfRule>
    <cfRule type="containsText" dxfId="2759" priority="3079" operator="containsText" text="In Danger of Falling Behind Target">
      <formula>NOT(ISERROR(SEARCH("In Danger of Falling Behind Target",G69)))</formula>
    </cfRule>
    <cfRule type="containsText" dxfId="2758" priority="3080" operator="containsText" text="Not yet due">
      <formula>NOT(ISERROR(SEARCH("Not yet due",G69)))</formula>
    </cfRule>
    <cfRule type="containsText" dxfId="2757" priority="3081" operator="containsText" text="Completed Behind Schedule">
      <formula>NOT(ISERROR(SEARCH("Completed Behind Schedule",G69)))</formula>
    </cfRule>
    <cfRule type="containsText" dxfId="2756" priority="3082" operator="containsText" text="Off Target">
      <formula>NOT(ISERROR(SEARCH("Off Target",G69)))</formula>
    </cfRule>
    <cfRule type="containsText" dxfId="2755" priority="3083" operator="containsText" text="In Danger of Falling Behind Target">
      <formula>NOT(ISERROR(SEARCH("In Danger of Falling Behind Target",G69)))</formula>
    </cfRule>
    <cfRule type="containsText" dxfId="2754" priority="3084" operator="containsText" text="On Track to be Achieved">
      <formula>NOT(ISERROR(SEARCH("On Track to be Achieved",G69)))</formula>
    </cfRule>
    <cfRule type="containsText" dxfId="2753" priority="3085" operator="containsText" text="Fully Achieved">
      <formula>NOT(ISERROR(SEARCH("Fully Achieved",G69)))</formula>
    </cfRule>
    <cfRule type="containsText" dxfId="2752" priority="3086" operator="containsText" text="Update not Provided">
      <formula>NOT(ISERROR(SEARCH("Update not Provided",G69)))</formula>
    </cfRule>
    <cfRule type="containsText" dxfId="2751" priority="3087" operator="containsText" text="Not yet due">
      <formula>NOT(ISERROR(SEARCH("Not yet due",G69)))</formula>
    </cfRule>
    <cfRule type="containsText" dxfId="2750" priority="3088" operator="containsText" text="Completed Behind Schedule">
      <formula>NOT(ISERROR(SEARCH("Completed Behind Schedule",G69)))</formula>
    </cfRule>
    <cfRule type="containsText" dxfId="2749" priority="3089" operator="containsText" text="Off Target">
      <formula>NOT(ISERROR(SEARCH("Off Target",G69)))</formula>
    </cfRule>
    <cfRule type="containsText" dxfId="2748" priority="3090" operator="containsText" text="In Danger of Falling Behind Target">
      <formula>NOT(ISERROR(SEARCH("In Danger of Falling Behind Target",G69)))</formula>
    </cfRule>
    <cfRule type="containsText" dxfId="2747" priority="3091" operator="containsText" text="On Track to be Achieved">
      <formula>NOT(ISERROR(SEARCH("On Track to be Achieved",G69)))</formula>
    </cfRule>
    <cfRule type="containsText" dxfId="2746" priority="3092" operator="containsText" text="Fully Achieved">
      <formula>NOT(ISERROR(SEARCH("Fully Achieved",G69)))</formula>
    </cfRule>
    <cfRule type="containsText" dxfId="2745" priority="3093" operator="containsText" text="Fully Achieved">
      <formula>NOT(ISERROR(SEARCH("Fully Achieved",G69)))</formula>
    </cfRule>
    <cfRule type="containsText" dxfId="2744" priority="3094" operator="containsText" text="Fully Achieved">
      <formula>NOT(ISERROR(SEARCH("Fully Achieved",G69)))</formula>
    </cfRule>
    <cfRule type="containsText" dxfId="2743" priority="3095" operator="containsText" text="Deferred">
      <formula>NOT(ISERROR(SEARCH("Deferred",G69)))</formula>
    </cfRule>
    <cfRule type="containsText" dxfId="2742" priority="3096" operator="containsText" text="Deleted">
      <formula>NOT(ISERROR(SEARCH("Deleted",G69)))</formula>
    </cfRule>
    <cfRule type="containsText" dxfId="2741" priority="3097" operator="containsText" text="In Danger of Falling Behind Target">
      <formula>NOT(ISERROR(SEARCH("In Danger of Falling Behind Target",G69)))</formula>
    </cfRule>
    <cfRule type="containsText" dxfId="2740" priority="3098" operator="containsText" text="Not yet due">
      <formula>NOT(ISERROR(SEARCH("Not yet due",G69)))</formula>
    </cfRule>
    <cfRule type="containsText" dxfId="2739" priority="3099" operator="containsText" text="Update not Provided">
      <formula>NOT(ISERROR(SEARCH("Update not Provided",G69)))</formula>
    </cfRule>
  </conditionalFormatting>
  <conditionalFormatting sqref="G69">
    <cfRule type="containsText" dxfId="2738" priority="3028" operator="containsText" text="On track to be achieved">
      <formula>NOT(ISERROR(SEARCH("On track to be achieved",G69)))</formula>
    </cfRule>
    <cfRule type="containsText" dxfId="2737" priority="3029" operator="containsText" text="Deferred">
      <formula>NOT(ISERROR(SEARCH("Deferred",G69)))</formula>
    </cfRule>
    <cfRule type="containsText" dxfId="2736" priority="3030" operator="containsText" text="Deleted">
      <formula>NOT(ISERROR(SEARCH("Deleted",G69)))</formula>
    </cfRule>
    <cfRule type="containsText" dxfId="2735" priority="3031" operator="containsText" text="In Danger of Falling Behind Target">
      <formula>NOT(ISERROR(SEARCH("In Danger of Falling Behind Target",G69)))</formula>
    </cfRule>
    <cfRule type="containsText" dxfId="2734" priority="3032" operator="containsText" text="Not yet due">
      <formula>NOT(ISERROR(SEARCH("Not yet due",G69)))</formula>
    </cfRule>
    <cfRule type="containsText" dxfId="2733" priority="3033" operator="containsText" text="Update not Provided">
      <formula>NOT(ISERROR(SEARCH("Update not Provided",G69)))</formula>
    </cfRule>
    <cfRule type="containsText" dxfId="2732" priority="3034" operator="containsText" text="Not yet due">
      <formula>NOT(ISERROR(SEARCH("Not yet due",G69)))</formula>
    </cfRule>
    <cfRule type="containsText" dxfId="2731" priority="3035" operator="containsText" text="Completed Behind Schedule">
      <formula>NOT(ISERROR(SEARCH("Completed Behind Schedule",G69)))</formula>
    </cfRule>
    <cfRule type="containsText" dxfId="2730" priority="3036" operator="containsText" text="Off Target">
      <formula>NOT(ISERROR(SEARCH("Off Target",G69)))</formula>
    </cfRule>
    <cfRule type="containsText" dxfId="2729" priority="3037" operator="containsText" text="On Track to be Achieved">
      <formula>NOT(ISERROR(SEARCH("On Track to be Achieved",G69)))</formula>
    </cfRule>
    <cfRule type="containsText" dxfId="2728" priority="3038" operator="containsText" text="Fully Achieved">
      <formula>NOT(ISERROR(SEARCH("Fully Achieved",G69)))</formula>
    </cfRule>
    <cfRule type="containsText" dxfId="2727" priority="3039" operator="containsText" text="Not yet due">
      <formula>NOT(ISERROR(SEARCH("Not yet due",G69)))</formula>
    </cfRule>
    <cfRule type="containsText" dxfId="2726" priority="3040" operator="containsText" text="Not Yet Due">
      <formula>NOT(ISERROR(SEARCH("Not Yet Due",G69)))</formula>
    </cfRule>
    <cfRule type="containsText" dxfId="2725" priority="3041" operator="containsText" text="Deferred">
      <formula>NOT(ISERROR(SEARCH("Deferred",G69)))</formula>
    </cfRule>
    <cfRule type="containsText" dxfId="2724" priority="3042" operator="containsText" text="Deleted">
      <formula>NOT(ISERROR(SEARCH("Deleted",G69)))</formula>
    </cfRule>
    <cfRule type="containsText" dxfId="2723" priority="3043" operator="containsText" text="In Danger of Falling Behind Target">
      <formula>NOT(ISERROR(SEARCH("In Danger of Falling Behind Target",G69)))</formula>
    </cfRule>
    <cfRule type="containsText" dxfId="2722" priority="3044" operator="containsText" text="Not yet due">
      <formula>NOT(ISERROR(SEARCH("Not yet due",G69)))</formula>
    </cfRule>
    <cfRule type="containsText" dxfId="2721" priority="3045" operator="containsText" text="Completed Behind Schedule">
      <formula>NOT(ISERROR(SEARCH("Completed Behind Schedule",G69)))</formula>
    </cfRule>
    <cfRule type="containsText" dxfId="2720" priority="3046" operator="containsText" text="Off Target">
      <formula>NOT(ISERROR(SEARCH("Off Target",G69)))</formula>
    </cfRule>
    <cfRule type="containsText" dxfId="2719" priority="3047" operator="containsText" text="In Danger of Falling Behind Target">
      <formula>NOT(ISERROR(SEARCH("In Danger of Falling Behind Target",G69)))</formula>
    </cfRule>
    <cfRule type="containsText" dxfId="2718" priority="3048" operator="containsText" text="On Track to be Achieved">
      <formula>NOT(ISERROR(SEARCH("On Track to be Achieved",G69)))</formula>
    </cfRule>
    <cfRule type="containsText" dxfId="2717" priority="3049" operator="containsText" text="Fully Achieved">
      <formula>NOT(ISERROR(SEARCH("Fully Achieved",G69)))</formula>
    </cfRule>
    <cfRule type="containsText" dxfId="2716" priority="3050" operator="containsText" text="Update not Provided">
      <formula>NOT(ISERROR(SEARCH("Update not Provided",G69)))</formula>
    </cfRule>
    <cfRule type="containsText" dxfId="2715" priority="3051" operator="containsText" text="Not yet due">
      <formula>NOT(ISERROR(SEARCH("Not yet due",G69)))</formula>
    </cfRule>
    <cfRule type="containsText" dxfId="2714" priority="3052" operator="containsText" text="Completed Behind Schedule">
      <formula>NOT(ISERROR(SEARCH("Completed Behind Schedule",G69)))</formula>
    </cfRule>
    <cfRule type="containsText" dxfId="2713" priority="3053" operator="containsText" text="Off Target">
      <formula>NOT(ISERROR(SEARCH("Off Target",G69)))</formula>
    </cfRule>
    <cfRule type="containsText" dxfId="2712" priority="3054" operator="containsText" text="In Danger of Falling Behind Target">
      <formula>NOT(ISERROR(SEARCH("In Danger of Falling Behind Target",G69)))</formula>
    </cfRule>
    <cfRule type="containsText" dxfId="2711" priority="3055" operator="containsText" text="On Track to be Achieved">
      <formula>NOT(ISERROR(SEARCH("On Track to be Achieved",G69)))</formula>
    </cfRule>
    <cfRule type="containsText" dxfId="2710" priority="3056" operator="containsText" text="Fully Achieved">
      <formula>NOT(ISERROR(SEARCH("Fully Achieved",G69)))</formula>
    </cfRule>
    <cfRule type="containsText" dxfId="2709" priority="3057" operator="containsText" text="Fully Achieved">
      <formula>NOT(ISERROR(SEARCH("Fully Achieved",G69)))</formula>
    </cfRule>
    <cfRule type="containsText" dxfId="2708" priority="3058" operator="containsText" text="Fully Achieved">
      <formula>NOT(ISERROR(SEARCH("Fully Achieved",G69)))</formula>
    </cfRule>
    <cfRule type="containsText" dxfId="2707" priority="3059" operator="containsText" text="Deferred">
      <formula>NOT(ISERROR(SEARCH("Deferred",G69)))</formula>
    </cfRule>
    <cfRule type="containsText" dxfId="2706" priority="3060" operator="containsText" text="Deleted">
      <formula>NOT(ISERROR(SEARCH("Deleted",G69)))</formula>
    </cfRule>
    <cfRule type="containsText" dxfId="2705" priority="3061" operator="containsText" text="In Danger of Falling Behind Target">
      <formula>NOT(ISERROR(SEARCH("In Danger of Falling Behind Target",G69)))</formula>
    </cfRule>
    <cfRule type="containsText" dxfId="2704" priority="3062" operator="containsText" text="Not yet due">
      <formula>NOT(ISERROR(SEARCH("Not yet due",G69)))</formula>
    </cfRule>
    <cfRule type="containsText" dxfId="2703" priority="3063" operator="containsText" text="Update not Provided">
      <formula>NOT(ISERROR(SEARCH("Update not Provided",G69)))</formula>
    </cfRule>
  </conditionalFormatting>
  <conditionalFormatting sqref="G70:G71">
    <cfRule type="containsText" dxfId="2702" priority="2992" operator="containsText" text="On track to be achieved">
      <formula>NOT(ISERROR(SEARCH("On track to be achieved",G70)))</formula>
    </cfRule>
    <cfRule type="containsText" dxfId="2701" priority="2993" operator="containsText" text="Deferred">
      <formula>NOT(ISERROR(SEARCH("Deferred",G70)))</formula>
    </cfRule>
    <cfRule type="containsText" dxfId="2700" priority="2994" operator="containsText" text="Deleted">
      <formula>NOT(ISERROR(SEARCH("Deleted",G70)))</formula>
    </cfRule>
    <cfRule type="containsText" dxfId="2699" priority="2995" operator="containsText" text="In Danger of Falling Behind Target">
      <formula>NOT(ISERROR(SEARCH("In Danger of Falling Behind Target",G70)))</formula>
    </cfRule>
    <cfRule type="containsText" dxfId="2698" priority="2996" operator="containsText" text="Not yet due">
      <formula>NOT(ISERROR(SEARCH("Not yet due",G70)))</formula>
    </cfRule>
    <cfRule type="containsText" dxfId="2697" priority="2997" operator="containsText" text="Update not Provided">
      <formula>NOT(ISERROR(SEARCH("Update not Provided",G70)))</formula>
    </cfRule>
    <cfRule type="containsText" dxfId="2696" priority="2998" operator="containsText" text="Not yet due">
      <formula>NOT(ISERROR(SEARCH("Not yet due",G70)))</formula>
    </cfRule>
    <cfRule type="containsText" dxfId="2695" priority="2999" operator="containsText" text="Completed Behind Schedule">
      <formula>NOT(ISERROR(SEARCH("Completed Behind Schedule",G70)))</formula>
    </cfRule>
    <cfRule type="containsText" dxfId="2694" priority="3000" operator="containsText" text="Off Target">
      <formula>NOT(ISERROR(SEARCH("Off Target",G70)))</formula>
    </cfRule>
    <cfRule type="containsText" dxfId="2693" priority="3001" operator="containsText" text="On Track to be Achieved">
      <formula>NOT(ISERROR(SEARCH("On Track to be Achieved",G70)))</formula>
    </cfRule>
    <cfRule type="containsText" dxfId="2692" priority="3002" operator="containsText" text="Fully Achieved">
      <formula>NOT(ISERROR(SEARCH("Fully Achieved",G70)))</formula>
    </cfRule>
    <cfRule type="containsText" dxfId="2691" priority="3003" operator="containsText" text="Not yet due">
      <formula>NOT(ISERROR(SEARCH("Not yet due",G70)))</formula>
    </cfRule>
    <cfRule type="containsText" dxfId="2690" priority="3004" operator="containsText" text="Not Yet Due">
      <formula>NOT(ISERROR(SEARCH("Not Yet Due",G70)))</formula>
    </cfRule>
    <cfRule type="containsText" dxfId="2689" priority="3005" operator="containsText" text="Deferred">
      <formula>NOT(ISERROR(SEARCH("Deferred",G70)))</formula>
    </cfRule>
    <cfRule type="containsText" dxfId="2688" priority="3006" operator="containsText" text="Deleted">
      <formula>NOT(ISERROR(SEARCH("Deleted",G70)))</formula>
    </cfRule>
    <cfRule type="containsText" dxfId="2687" priority="3007" operator="containsText" text="In Danger of Falling Behind Target">
      <formula>NOT(ISERROR(SEARCH("In Danger of Falling Behind Target",G70)))</formula>
    </cfRule>
    <cfRule type="containsText" dxfId="2686" priority="3008" operator="containsText" text="Not yet due">
      <formula>NOT(ISERROR(SEARCH("Not yet due",G70)))</formula>
    </cfRule>
    <cfRule type="containsText" dxfId="2685" priority="3009" operator="containsText" text="Completed Behind Schedule">
      <formula>NOT(ISERROR(SEARCH("Completed Behind Schedule",G70)))</formula>
    </cfRule>
    <cfRule type="containsText" dxfId="2684" priority="3010" operator="containsText" text="Off Target">
      <formula>NOT(ISERROR(SEARCH("Off Target",G70)))</formula>
    </cfRule>
    <cfRule type="containsText" dxfId="2683" priority="3011" operator="containsText" text="In Danger of Falling Behind Target">
      <formula>NOT(ISERROR(SEARCH("In Danger of Falling Behind Target",G70)))</formula>
    </cfRule>
    <cfRule type="containsText" dxfId="2682" priority="3012" operator="containsText" text="On Track to be Achieved">
      <formula>NOT(ISERROR(SEARCH("On Track to be Achieved",G70)))</formula>
    </cfRule>
    <cfRule type="containsText" dxfId="2681" priority="3013" operator="containsText" text="Fully Achieved">
      <formula>NOT(ISERROR(SEARCH("Fully Achieved",G70)))</formula>
    </cfRule>
    <cfRule type="containsText" dxfId="2680" priority="3014" operator="containsText" text="Update not Provided">
      <formula>NOT(ISERROR(SEARCH("Update not Provided",G70)))</formula>
    </cfRule>
    <cfRule type="containsText" dxfId="2679" priority="3015" operator="containsText" text="Not yet due">
      <formula>NOT(ISERROR(SEARCH("Not yet due",G70)))</formula>
    </cfRule>
    <cfRule type="containsText" dxfId="2678" priority="3016" operator="containsText" text="Completed Behind Schedule">
      <formula>NOT(ISERROR(SEARCH("Completed Behind Schedule",G70)))</formula>
    </cfRule>
    <cfRule type="containsText" dxfId="2677" priority="3017" operator="containsText" text="Off Target">
      <formula>NOT(ISERROR(SEARCH("Off Target",G70)))</formula>
    </cfRule>
    <cfRule type="containsText" dxfId="2676" priority="3018" operator="containsText" text="In Danger of Falling Behind Target">
      <formula>NOT(ISERROR(SEARCH("In Danger of Falling Behind Target",G70)))</formula>
    </cfRule>
    <cfRule type="containsText" dxfId="2675" priority="3019" operator="containsText" text="On Track to be Achieved">
      <formula>NOT(ISERROR(SEARCH("On Track to be Achieved",G70)))</formula>
    </cfRule>
    <cfRule type="containsText" dxfId="2674" priority="3020" operator="containsText" text="Fully Achieved">
      <formula>NOT(ISERROR(SEARCH("Fully Achieved",G70)))</formula>
    </cfRule>
    <cfRule type="containsText" dxfId="2673" priority="3021" operator="containsText" text="Fully Achieved">
      <formula>NOT(ISERROR(SEARCH("Fully Achieved",G70)))</formula>
    </cfRule>
    <cfRule type="containsText" dxfId="2672" priority="3022" operator="containsText" text="Fully Achieved">
      <formula>NOT(ISERROR(SEARCH("Fully Achieved",G70)))</formula>
    </cfRule>
    <cfRule type="containsText" dxfId="2671" priority="3023" operator="containsText" text="Deferred">
      <formula>NOT(ISERROR(SEARCH("Deferred",G70)))</formula>
    </cfRule>
    <cfRule type="containsText" dxfId="2670" priority="3024" operator="containsText" text="Deleted">
      <formula>NOT(ISERROR(SEARCH("Deleted",G70)))</formula>
    </cfRule>
    <cfRule type="containsText" dxfId="2669" priority="3025" operator="containsText" text="In Danger of Falling Behind Target">
      <formula>NOT(ISERROR(SEARCH("In Danger of Falling Behind Target",G70)))</formula>
    </cfRule>
    <cfRule type="containsText" dxfId="2668" priority="3026" operator="containsText" text="Not yet due">
      <formula>NOT(ISERROR(SEARCH("Not yet due",G70)))</formula>
    </cfRule>
    <cfRule type="containsText" dxfId="2667" priority="3027" operator="containsText" text="Update not Provided">
      <formula>NOT(ISERROR(SEARCH("Update not Provided",G70)))</formula>
    </cfRule>
  </conditionalFormatting>
  <conditionalFormatting sqref="G70:G71">
    <cfRule type="containsText" dxfId="2666" priority="2956" operator="containsText" text="On track to be achieved">
      <formula>NOT(ISERROR(SEARCH("On track to be achieved",G70)))</formula>
    </cfRule>
    <cfRule type="containsText" dxfId="2665" priority="2957" operator="containsText" text="Deferred">
      <formula>NOT(ISERROR(SEARCH("Deferred",G70)))</formula>
    </cfRule>
    <cfRule type="containsText" dxfId="2664" priority="2958" operator="containsText" text="Deleted">
      <formula>NOT(ISERROR(SEARCH("Deleted",G70)))</formula>
    </cfRule>
    <cfRule type="containsText" dxfId="2663" priority="2959" operator="containsText" text="In Danger of Falling Behind Target">
      <formula>NOT(ISERROR(SEARCH("In Danger of Falling Behind Target",G70)))</formula>
    </cfRule>
    <cfRule type="containsText" dxfId="2662" priority="2960" operator="containsText" text="Not yet due">
      <formula>NOT(ISERROR(SEARCH("Not yet due",G70)))</formula>
    </cfRule>
    <cfRule type="containsText" dxfId="2661" priority="2961" operator="containsText" text="Update not Provided">
      <formula>NOT(ISERROR(SEARCH("Update not Provided",G70)))</formula>
    </cfRule>
    <cfRule type="containsText" dxfId="2660" priority="2962" operator="containsText" text="Not yet due">
      <formula>NOT(ISERROR(SEARCH("Not yet due",G70)))</formula>
    </cfRule>
    <cfRule type="containsText" dxfId="2659" priority="2963" operator="containsText" text="Completed Behind Schedule">
      <formula>NOT(ISERROR(SEARCH("Completed Behind Schedule",G70)))</formula>
    </cfRule>
    <cfRule type="containsText" dxfId="2658" priority="2964" operator="containsText" text="Off Target">
      <formula>NOT(ISERROR(SEARCH("Off Target",G70)))</formula>
    </cfRule>
    <cfRule type="containsText" dxfId="2657" priority="2965" operator="containsText" text="On Track to be Achieved">
      <formula>NOT(ISERROR(SEARCH("On Track to be Achieved",G70)))</formula>
    </cfRule>
    <cfRule type="containsText" dxfId="2656" priority="2966" operator="containsText" text="Fully Achieved">
      <formula>NOT(ISERROR(SEARCH("Fully Achieved",G70)))</formula>
    </cfRule>
    <cfRule type="containsText" dxfId="2655" priority="2967" operator="containsText" text="Not yet due">
      <formula>NOT(ISERROR(SEARCH("Not yet due",G70)))</formula>
    </cfRule>
    <cfRule type="containsText" dxfId="2654" priority="2968" operator="containsText" text="Not Yet Due">
      <formula>NOT(ISERROR(SEARCH("Not Yet Due",G70)))</formula>
    </cfRule>
    <cfRule type="containsText" dxfId="2653" priority="2969" operator="containsText" text="Deferred">
      <formula>NOT(ISERROR(SEARCH("Deferred",G70)))</formula>
    </cfRule>
    <cfRule type="containsText" dxfId="2652" priority="2970" operator="containsText" text="Deleted">
      <formula>NOT(ISERROR(SEARCH("Deleted",G70)))</formula>
    </cfRule>
    <cfRule type="containsText" dxfId="2651" priority="2971" operator="containsText" text="In Danger of Falling Behind Target">
      <formula>NOT(ISERROR(SEARCH("In Danger of Falling Behind Target",G70)))</formula>
    </cfRule>
    <cfRule type="containsText" dxfId="2650" priority="2972" operator="containsText" text="Not yet due">
      <formula>NOT(ISERROR(SEARCH("Not yet due",G70)))</formula>
    </cfRule>
    <cfRule type="containsText" dxfId="2649" priority="2973" operator="containsText" text="Completed Behind Schedule">
      <formula>NOT(ISERROR(SEARCH("Completed Behind Schedule",G70)))</formula>
    </cfRule>
    <cfRule type="containsText" dxfId="2648" priority="2974" operator="containsText" text="Off Target">
      <formula>NOT(ISERROR(SEARCH("Off Target",G70)))</formula>
    </cfRule>
    <cfRule type="containsText" dxfId="2647" priority="2975" operator="containsText" text="In Danger of Falling Behind Target">
      <formula>NOT(ISERROR(SEARCH("In Danger of Falling Behind Target",G70)))</formula>
    </cfRule>
    <cfRule type="containsText" dxfId="2646" priority="2976" operator="containsText" text="On Track to be Achieved">
      <formula>NOT(ISERROR(SEARCH("On Track to be Achieved",G70)))</formula>
    </cfRule>
    <cfRule type="containsText" dxfId="2645" priority="2977" operator="containsText" text="Fully Achieved">
      <formula>NOT(ISERROR(SEARCH("Fully Achieved",G70)))</formula>
    </cfRule>
    <cfRule type="containsText" dxfId="2644" priority="2978" operator="containsText" text="Update not Provided">
      <formula>NOT(ISERROR(SEARCH("Update not Provided",G70)))</formula>
    </cfRule>
    <cfRule type="containsText" dxfId="2643" priority="2979" operator="containsText" text="Not yet due">
      <formula>NOT(ISERROR(SEARCH("Not yet due",G70)))</formula>
    </cfRule>
    <cfRule type="containsText" dxfId="2642" priority="2980" operator="containsText" text="Completed Behind Schedule">
      <formula>NOT(ISERROR(SEARCH("Completed Behind Schedule",G70)))</formula>
    </cfRule>
    <cfRule type="containsText" dxfId="2641" priority="2981" operator="containsText" text="Off Target">
      <formula>NOT(ISERROR(SEARCH("Off Target",G70)))</formula>
    </cfRule>
    <cfRule type="containsText" dxfId="2640" priority="2982" operator="containsText" text="In Danger of Falling Behind Target">
      <formula>NOT(ISERROR(SEARCH("In Danger of Falling Behind Target",G70)))</formula>
    </cfRule>
    <cfRule type="containsText" dxfId="2639" priority="2983" operator="containsText" text="On Track to be Achieved">
      <formula>NOT(ISERROR(SEARCH("On Track to be Achieved",G70)))</formula>
    </cfRule>
    <cfRule type="containsText" dxfId="2638" priority="2984" operator="containsText" text="Fully Achieved">
      <formula>NOT(ISERROR(SEARCH("Fully Achieved",G70)))</formula>
    </cfRule>
    <cfRule type="containsText" dxfId="2637" priority="2985" operator="containsText" text="Fully Achieved">
      <formula>NOT(ISERROR(SEARCH("Fully Achieved",G70)))</formula>
    </cfRule>
    <cfRule type="containsText" dxfId="2636" priority="2986" operator="containsText" text="Fully Achieved">
      <formula>NOT(ISERROR(SEARCH("Fully Achieved",G70)))</formula>
    </cfRule>
    <cfRule type="containsText" dxfId="2635" priority="2987" operator="containsText" text="Deferred">
      <formula>NOT(ISERROR(SEARCH("Deferred",G70)))</formula>
    </cfRule>
    <cfRule type="containsText" dxfId="2634" priority="2988" operator="containsText" text="Deleted">
      <formula>NOT(ISERROR(SEARCH("Deleted",G70)))</formula>
    </cfRule>
    <cfRule type="containsText" dxfId="2633" priority="2989" operator="containsText" text="In Danger of Falling Behind Target">
      <formula>NOT(ISERROR(SEARCH("In Danger of Falling Behind Target",G70)))</formula>
    </cfRule>
    <cfRule type="containsText" dxfId="2632" priority="2990" operator="containsText" text="Not yet due">
      <formula>NOT(ISERROR(SEARCH("Not yet due",G70)))</formula>
    </cfRule>
    <cfRule type="containsText" dxfId="2631" priority="2991" operator="containsText" text="Update not Provided">
      <formula>NOT(ISERROR(SEARCH("Update not Provided",G70)))</formula>
    </cfRule>
  </conditionalFormatting>
  <conditionalFormatting sqref="G70:G71">
    <cfRule type="containsText" dxfId="2630" priority="2920" operator="containsText" text="On track to be achieved">
      <formula>NOT(ISERROR(SEARCH("On track to be achieved",G70)))</formula>
    </cfRule>
    <cfRule type="containsText" dxfId="2629" priority="2921" operator="containsText" text="Deferred">
      <formula>NOT(ISERROR(SEARCH("Deferred",G70)))</formula>
    </cfRule>
    <cfRule type="containsText" dxfId="2628" priority="2922" operator="containsText" text="Deleted">
      <formula>NOT(ISERROR(SEARCH("Deleted",G70)))</formula>
    </cfRule>
    <cfRule type="containsText" dxfId="2627" priority="2923" operator="containsText" text="In Danger of Falling Behind Target">
      <formula>NOT(ISERROR(SEARCH("In Danger of Falling Behind Target",G70)))</formula>
    </cfRule>
    <cfRule type="containsText" dxfId="2626" priority="2924" operator="containsText" text="Not yet due">
      <formula>NOT(ISERROR(SEARCH("Not yet due",G70)))</formula>
    </cfRule>
    <cfRule type="containsText" dxfId="2625" priority="2925" operator="containsText" text="Update not Provided">
      <formula>NOT(ISERROR(SEARCH("Update not Provided",G70)))</formula>
    </cfRule>
    <cfRule type="containsText" dxfId="2624" priority="2926" operator="containsText" text="Not yet due">
      <formula>NOT(ISERROR(SEARCH("Not yet due",G70)))</formula>
    </cfRule>
    <cfRule type="containsText" dxfId="2623" priority="2927" operator="containsText" text="Completed Behind Schedule">
      <formula>NOT(ISERROR(SEARCH("Completed Behind Schedule",G70)))</formula>
    </cfRule>
    <cfRule type="containsText" dxfId="2622" priority="2928" operator="containsText" text="Off Target">
      <formula>NOT(ISERROR(SEARCH("Off Target",G70)))</formula>
    </cfRule>
    <cfRule type="containsText" dxfId="2621" priority="2929" operator="containsText" text="On Track to be Achieved">
      <formula>NOT(ISERROR(SEARCH("On Track to be Achieved",G70)))</formula>
    </cfRule>
    <cfRule type="containsText" dxfId="2620" priority="2930" operator="containsText" text="Fully Achieved">
      <formula>NOT(ISERROR(SEARCH("Fully Achieved",G70)))</formula>
    </cfRule>
    <cfRule type="containsText" dxfId="2619" priority="2931" operator="containsText" text="Not yet due">
      <formula>NOT(ISERROR(SEARCH("Not yet due",G70)))</formula>
    </cfRule>
    <cfRule type="containsText" dxfId="2618" priority="2932" operator="containsText" text="Not Yet Due">
      <formula>NOT(ISERROR(SEARCH("Not Yet Due",G70)))</formula>
    </cfRule>
    <cfRule type="containsText" dxfId="2617" priority="2933" operator="containsText" text="Deferred">
      <formula>NOT(ISERROR(SEARCH("Deferred",G70)))</formula>
    </cfRule>
    <cfRule type="containsText" dxfId="2616" priority="2934" operator="containsText" text="Deleted">
      <formula>NOT(ISERROR(SEARCH("Deleted",G70)))</formula>
    </cfRule>
    <cfRule type="containsText" dxfId="2615" priority="2935" operator="containsText" text="In Danger of Falling Behind Target">
      <formula>NOT(ISERROR(SEARCH("In Danger of Falling Behind Target",G70)))</formula>
    </cfRule>
    <cfRule type="containsText" dxfId="2614" priority="2936" operator="containsText" text="Not yet due">
      <formula>NOT(ISERROR(SEARCH("Not yet due",G70)))</formula>
    </cfRule>
    <cfRule type="containsText" dxfId="2613" priority="2937" operator="containsText" text="Completed Behind Schedule">
      <formula>NOT(ISERROR(SEARCH("Completed Behind Schedule",G70)))</formula>
    </cfRule>
    <cfRule type="containsText" dxfId="2612" priority="2938" operator="containsText" text="Off Target">
      <formula>NOT(ISERROR(SEARCH("Off Target",G70)))</formula>
    </cfRule>
    <cfRule type="containsText" dxfId="2611" priority="2939" operator="containsText" text="In Danger of Falling Behind Target">
      <formula>NOT(ISERROR(SEARCH("In Danger of Falling Behind Target",G70)))</formula>
    </cfRule>
    <cfRule type="containsText" dxfId="2610" priority="2940" operator="containsText" text="On Track to be Achieved">
      <formula>NOT(ISERROR(SEARCH("On Track to be Achieved",G70)))</formula>
    </cfRule>
    <cfRule type="containsText" dxfId="2609" priority="2941" operator="containsText" text="Fully Achieved">
      <formula>NOT(ISERROR(SEARCH("Fully Achieved",G70)))</formula>
    </cfRule>
    <cfRule type="containsText" dxfId="2608" priority="2942" operator="containsText" text="Update not Provided">
      <formula>NOT(ISERROR(SEARCH("Update not Provided",G70)))</formula>
    </cfRule>
    <cfRule type="containsText" dxfId="2607" priority="2943" operator="containsText" text="Not yet due">
      <formula>NOT(ISERROR(SEARCH("Not yet due",G70)))</formula>
    </cfRule>
    <cfRule type="containsText" dxfId="2606" priority="2944" operator="containsText" text="Completed Behind Schedule">
      <formula>NOT(ISERROR(SEARCH("Completed Behind Schedule",G70)))</formula>
    </cfRule>
    <cfRule type="containsText" dxfId="2605" priority="2945" operator="containsText" text="Off Target">
      <formula>NOT(ISERROR(SEARCH("Off Target",G70)))</formula>
    </cfRule>
    <cfRule type="containsText" dxfId="2604" priority="2946" operator="containsText" text="In Danger of Falling Behind Target">
      <formula>NOT(ISERROR(SEARCH("In Danger of Falling Behind Target",G70)))</formula>
    </cfRule>
    <cfRule type="containsText" dxfId="2603" priority="2947" operator="containsText" text="On Track to be Achieved">
      <formula>NOT(ISERROR(SEARCH("On Track to be Achieved",G70)))</formula>
    </cfRule>
    <cfRule type="containsText" dxfId="2602" priority="2948" operator="containsText" text="Fully Achieved">
      <formula>NOT(ISERROR(SEARCH("Fully Achieved",G70)))</formula>
    </cfRule>
    <cfRule type="containsText" dxfId="2601" priority="2949" operator="containsText" text="Fully Achieved">
      <formula>NOT(ISERROR(SEARCH("Fully Achieved",G70)))</formula>
    </cfRule>
    <cfRule type="containsText" dxfId="2600" priority="2950" operator="containsText" text="Fully Achieved">
      <formula>NOT(ISERROR(SEARCH("Fully Achieved",G70)))</formula>
    </cfRule>
    <cfRule type="containsText" dxfId="2599" priority="2951" operator="containsText" text="Deferred">
      <formula>NOT(ISERROR(SEARCH("Deferred",G70)))</formula>
    </cfRule>
    <cfRule type="containsText" dxfId="2598" priority="2952" operator="containsText" text="Deleted">
      <formula>NOT(ISERROR(SEARCH("Deleted",G70)))</formula>
    </cfRule>
    <cfRule type="containsText" dxfId="2597" priority="2953" operator="containsText" text="In Danger of Falling Behind Target">
      <formula>NOT(ISERROR(SEARCH("In Danger of Falling Behind Target",G70)))</formula>
    </cfRule>
    <cfRule type="containsText" dxfId="2596" priority="2954" operator="containsText" text="Not yet due">
      <formula>NOT(ISERROR(SEARCH("Not yet due",G70)))</formula>
    </cfRule>
    <cfRule type="containsText" dxfId="2595" priority="2955" operator="containsText" text="Update not Provided">
      <formula>NOT(ISERROR(SEARCH("Update not Provided",G70)))</formula>
    </cfRule>
  </conditionalFormatting>
  <conditionalFormatting sqref="G72:G73">
    <cfRule type="containsText" dxfId="2594" priority="2884" operator="containsText" text="On track to be achieved">
      <formula>NOT(ISERROR(SEARCH("On track to be achieved",G72)))</formula>
    </cfRule>
    <cfRule type="containsText" dxfId="2593" priority="2885" operator="containsText" text="Deferred">
      <formula>NOT(ISERROR(SEARCH("Deferred",G72)))</formula>
    </cfRule>
    <cfRule type="containsText" dxfId="2592" priority="2886" operator="containsText" text="Deleted">
      <formula>NOT(ISERROR(SEARCH("Deleted",G72)))</formula>
    </cfRule>
    <cfRule type="containsText" dxfId="2591" priority="2887" operator="containsText" text="In Danger of Falling Behind Target">
      <formula>NOT(ISERROR(SEARCH("In Danger of Falling Behind Target",G72)))</formula>
    </cfRule>
    <cfRule type="containsText" dxfId="2590" priority="2888" operator="containsText" text="Not yet due">
      <formula>NOT(ISERROR(SEARCH("Not yet due",G72)))</formula>
    </cfRule>
    <cfRule type="containsText" dxfId="2589" priority="2889" operator="containsText" text="Update not Provided">
      <formula>NOT(ISERROR(SEARCH("Update not Provided",G72)))</formula>
    </cfRule>
    <cfRule type="containsText" dxfId="2588" priority="2890" operator="containsText" text="Not yet due">
      <formula>NOT(ISERROR(SEARCH("Not yet due",G72)))</formula>
    </cfRule>
    <cfRule type="containsText" dxfId="2587" priority="2891" operator="containsText" text="Completed Behind Schedule">
      <formula>NOT(ISERROR(SEARCH("Completed Behind Schedule",G72)))</formula>
    </cfRule>
    <cfRule type="containsText" dxfId="2586" priority="2892" operator="containsText" text="Off Target">
      <formula>NOT(ISERROR(SEARCH("Off Target",G72)))</formula>
    </cfRule>
    <cfRule type="containsText" dxfId="2585" priority="2893" operator="containsText" text="On Track to be Achieved">
      <formula>NOT(ISERROR(SEARCH("On Track to be Achieved",G72)))</formula>
    </cfRule>
    <cfRule type="containsText" dxfId="2584" priority="2894" operator="containsText" text="Fully Achieved">
      <formula>NOT(ISERROR(SEARCH("Fully Achieved",G72)))</formula>
    </cfRule>
    <cfRule type="containsText" dxfId="2583" priority="2895" operator="containsText" text="Not yet due">
      <formula>NOT(ISERROR(SEARCH("Not yet due",G72)))</formula>
    </cfRule>
    <cfRule type="containsText" dxfId="2582" priority="2896" operator="containsText" text="Not Yet Due">
      <formula>NOT(ISERROR(SEARCH("Not Yet Due",G72)))</formula>
    </cfRule>
    <cfRule type="containsText" dxfId="2581" priority="2897" operator="containsText" text="Deferred">
      <formula>NOT(ISERROR(SEARCH("Deferred",G72)))</formula>
    </cfRule>
    <cfRule type="containsText" dxfId="2580" priority="2898" operator="containsText" text="Deleted">
      <formula>NOT(ISERROR(SEARCH("Deleted",G72)))</formula>
    </cfRule>
    <cfRule type="containsText" dxfId="2579" priority="2899" operator="containsText" text="In Danger of Falling Behind Target">
      <formula>NOT(ISERROR(SEARCH("In Danger of Falling Behind Target",G72)))</formula>
    </cfRule>
    <cfRule type="containsText" dxfId="2578" priority="2900" operator="containsText" text="Not yet due">
      <formula>NOT(ISERROR(SEARCH("Not yet due",G72)))</formula>
    </cfRule>
    <cfRule type="containsText" dxfId="2577" priority="2901" operator="containsText" text="Completed Behind Schedule">
      <formula>NOT(ISERROR(SEARCH("Completed Behind Schedule",G72)))</formula>
    </cfRule>
    <cfRule type="containsText" dxfId="2576" priority="2902" operator="containsText" text="Off Target">
      <formula>NOT(ISERROR(SEARCH("Off Target",G72)))</formula>
    </cfRule>
    <cfRule type="containsText" dxfId="2575" priority="2903" operator="containsText" text="In Danger of Falling Behind Target">
      <formula>NOT(ISERROR(SEARCH("In Danger of Falling Behind Target",G72)))</formula>
    </cfRule>
    <cfRule type="containsText" dxfId="2574" priority="2904" operator="containsText" text="On Track to be Achieved">
      <formula>NOT(ISERROR(SEARCH("On Track to be Achieved",G72)))</formula>
    </cfRule>
    <cfRule type="containsText" dxfId="2573" priority="2905" operator="containsText" text="Fully Achieved">
      <formula>NOT(ISERROR(SEARCH("Fully Achieved",G72)))</formula>
    </cfRule>
    <cfRule type="containsText" dxfId="2572" priority="2906" operator="containsText" text="Update not Provided">
      <formula>NOT(ISERROR(SEARCH("Update not Provided",G72)))</formula>
    </cfRule>
    <cfRule type="containsText" dxfId="2571" priority="2907" operator="containsText" text="Not yet due">
      <formula>NOT(ISERROR(SEARCH("Not yet due",G72)))</formula>
    </cfRule>
    <cfRule type="containsText" dxfId="2570" priority="2908" operator="containsText" text="Completed Behind Schedule">
      <formula>NOT(ISERROR(SEARCH("Completed Behind Schedule",G72)))</formula>
    </cfRule>
    <cfRule type="containsText" dxfId="2569" priority="2909" operator="containsText" text="Off Target">
      <formula>NOT(ISERROR(SEARCH("Off Target",G72)))</formula>
    </cfRule>
    <cfRule type="containsText" dxfId="2568" priority="2910" operator="containsText" text="In Danger of Falling Behind Target">
      <formula>NOT(ISERROR(SEARCH("In Danger of Falling Behind Target",G72)))</formula>
    </cfRule>
    <cfRule type="containsText" dxfId="2567" priority="2911" operator="containsText" text="On Track to be Achieved">
      <formula>NOT(ISERROR(SEARCH("On Track to be Achieved",G72)))</formula>
    </cfRule>
    <cfRule type="containsText" dxfId="2566" priority="2912" operator="containsText" text="Fully Achieved">
      <formula>NOT(ISERROR(SEARCH("Fully Achieved",G72)))</formula>
    </cfRule>
    <cfRule type="containsText" dxfId="2565" priority="2913" operator="containsText" text="Fully Achieved">
      <formula>NOT(ISERROR(SEARCH("Fully Achieved",G72)))</formula>
    </cfRule>
    <cfRule type="containsText" dxfId="2564" priority="2914" operator="containsText" text="Fully Achieved">
      <formula>NOT(ISERROR(SEARCH("Fully Achieved",G72)))</formula>
    </cfRule>
    <cfRule type="containsText" dxfId="2563" priority="2915" operator="containsText" text="Deferred">
      <formula>NOT(ISERROR(SEARCH("Deferred",G72)))</formula>
    </cfRule>
    <cfRule type="containsText" dxfId="2562" priority="2916" operator="containsText" text="Deleted">
      <formula>NOT(ISERROR(SEARCH("Deleted",G72)))</formula>
    </cfRule>
    <cfRule type="containsText" dxfId="2561" priority="2917" operator="containsText" text="In Danger of Falling Behind Target">
      <formula>NOT(ISERROR(SEARCH("In Danger of Falling Behind Target",G72)))</formula>
    </cfRule>
    <cfRule type="containsText" dxfId="2560" priority="2918" operator="containsText" text="Not yet due">
      <formula>NOT(ISERROR(SEARCH("Not yet due",G72)))</formula>
    </cfRule>
    <cfRule type="containsText" dxfId="2559" priority="2919" operator="containsText" text="Update not Provided">
      <formula>NOT(ISERROR(SEARCH("Update not Provided",G72)))</formula>
    </cfRule>
  </conditionalFormatting>
  <conditionalFormatting sqref="G74">
    <cfRule type="containsText" dxfId="2558" priority="2848" operator="containsText" text="On track to be achieved">
      <formula>NOT(ISERROR(SEARCH("On track to be achieved",G74)))</formula>
    </cfRule>
    <cfRule type="containsText" dxfId="2557" priority="2849" operator="containsText" text="Deferred">
      <formula>NOT(ISERROR(SEARCH("Deferred",G74)))</formula>
    </cfRule>
    <cfRule type="containsText" dxfId="2556" priority="2850" operator="containsText" text="Deleted">
      <formula>NOT(ISERROR(SEARCH("Deleted",G74)))</formula>
    </cfRule>
    <cfRule type="containsText" dxfId="2555" priority="2851" operator="containsText" text="In Danger of Falling Behind Target">
      <formula>NOT(ISERROR(SEARCH("In Danger of Falling Behind Target",G74)))</formula>
    </cfRule>
    <cfRule type="containsText" dxfId="2554" priority="2852" operator="containsText" text="Not yet due">
      <formula>NOT(ISERROR(SEARCH("Not yet due",G74)))</formula>
    </cfRule>
    <cfRule type="containsText" dxfId="2553" priority="2853" operator="containsText" text="Update not Provided">
      <formula>NOT(ISERROR(SEARCH("Update not Provided",G74)))</formula>
    </cfRule>
    <cfRule type="containsText" dxfId="2552" priority="2854" operator="containsText" text="Not yet due">
      <formula>NOT(ISERROR(SEARCH("Not yet due",G74)))</formula>
    </cfRule>
    <cfRule type="containsText" dxfId="2551" priority="2855" operator="containsText" text="Completed Behind Schedule">
      <formula>NOT(ISERROR(SEARCH("Completed Behind Schedule",G74)))</formula>
    </cfRule>
    <cfRule type="containsText" dxfId="2550" priority="2856" operator="containsText" text="Off Target">
      <formula>NOT(ISERROR(SEARCH("Off Target",G74)))</formula>
    </cfRule>
    <cfRule type="containsText" dxfId="2549" priority="2857" operator="containsText" text="On Track to be Achieved">
      <formula>NOT(ISERROR(SEARCH("On Track to be Achieved",G74)))</formula>
    </cfRule>
    <cfRule type="containsText" dxfId="2548" priority="2858" operator="containsText" text="Fully Achieved">
      <formula>NOT(ISERROR(SEARCH("Fully Achieved",G74)))</formula>
    </cfRule>
    <cfRule type="containsText" dxfId="2547" priority="2859" operator="containsText" text="Not yet due">
      <formula>NOT(ISERROR(SEARCH("Not yet due",G74)))</formula>
    </cfRule>
    <cfRule type="containsText" dxfId="2546" priority="2860" operator="containsText" text="Not Yet Due">
      <formula>NOT(ISERROR(SEARCH("Not Yet Due",G74)))</formula>
    </cfRule>
    <cfRule type="containsText" dxfId="2545" priority="2861" operator="containsText" text="Deferred">
      <formula>NOT(ISERROR(SEARCH("Deferred",G74)))</formula>
    </cfRule>
    <cfRule type="containsText" dxfId="2544" priority="2862" operator="containsText" text="Deleted">
      <formula>NOT(ISERROR(SEARCH("Deleted",G74)))</formula>
    </cfRule>
    <cfRule type="containsText" dxfId="2543" priority="2863" operator="containsText" text="In Danger of Falling Behind Target">
      <formula>NOT(ISERROR(SEARCH("In Danger of Falling Behind Target",G74)))</formula>
    </cfRule>
    <cfRule type="containsText" dxfId="2542" priority="2864" operator="containsText" text="Not yet due">
      <formula>NOT(ISERROR(SEARCH("Not yet due",G74)))</formula>
    </cfRule>
    <cfRule type="containsText" dxfId="2541" priority="2865" operator="containsText" text="Completed Behind Schedule">
      <formula>NOT(ISERROR(SEARCH("Completed Behind Schedule",G74)))</formula>
    </cfRule>
    <cfRule type="containsText" dxfId="2540" priority="2866" operator="containsText" text="Off Target">
      <formula>NOT(ISERROR(SEARCH("Off Target",G74)))</formula>
    </cfRule>
    <cfRule type="containsText" dxfId="2539" priority="2867" operator="containsText" text="In Danger of Falling Behind Target">
      <formula>NOT(ISERROR(SEARCH("In Danger of Falling Behind Target",G74)))</formula>
    </cfRule>
    <cfRule type="containsText" dxfId="2538" priority="2868" operator="containsText" text="On Track to be Achieved">
      <formula>NOT(ISERROR(SEARCH("On Track to be Achieved",G74)))</formula>
    </cfRule>
    <cfRule type="containsText" dxfId="2537" priority="2869" operator="containsText" text="Fully Achieved">
      <formula>NOT(ISERROR(SEARCH("Fully Achieved",G74)))</formula>
    </cfRule>
    <cfRule type="containsText" dxfId="2536" priority="2870" operator="containsText" text="Update not Provided">
      <formula>NOT(ISERROR(SEARCH("Update not Provided",G74)))</formula>
    </cfRule>
    <cfRule type="containsText" dxfId="2535" priority="2871" operator="containsText" text="Not yet due">
      <formula>NOT(ISERROR(SEARCH("Not yet due",G74)))</formula>
    </cfRule>
    <cfRule type="containsText" dxfId="2534" priority="2872" operator="containsText" text="Completed Behind Schedule">
      <formula>NOT(ISERROR(SEARCH("Completed Behind Schedule",G74)))</formula>
    </cfRule>
    <cfRule type="containsText" dxfId="2533" priority="2873" operator="containsText" text="Off Target">
      <formula>NOT(ISERROR(SEARCH("Off Target",G74)))</formula>
    </cfRule>
    <cfRule type="containsText" dxfId="2532" priority="2874" operator="containsText" text="In Danger of Falling Behind Target">
      <formula>NOT(ISERROR(SEARCH("In Danger of Falling Behind Target",G74)))</formula>
    </cfRule>
    <cfRule type="containsText" dxfId="2531" priority="2875" operator="containsText" text="On Track to be Achieved">
      <formula>NOT(ISERROR(SEARCH("On Track to be Achieved",G74)))</formula>
    </cfRule>
    <cfRule type="containsText" dxfId="2530" priority="2876" operator="containsText" text="Fully Achieved">
      <formula>NOT(ISERROR(SEARCH("Fully Achieved",G74)))</formula>
    </cfRule>
    <cfRule type="containsText" dxfId="2529" priority="2877" operator="containsText" text="Fully Achieved">
      <formula>NOT(ISERROR(SEARCH("Fully Achieved",G74)))</formula>
    </cfRule>
    <cfRule type="containsText" dxfId="2528" priority="2878" operator="containsText" text="Fully Achieved">
      <formula>NOT(ISERROR(SEARCH("Fully Achieved",G74)))</formula>
    </cfRule>
    <cfRule type="containsText" dxfId="2527" priority="2879" operator="containsText" text="Deferred">
      <formula>NOT(ISERROR(SEARCH("Deferred",G74)))</formula>
    </cfRule>
    <cfRule type="containsText" dxfId="2526" priority="2880" operator="containsText" text="Deleted">
      <formula>NOT(ISERROR(SEARCH("Deleted",G74)))</formula>
    </cfRule>
    <cfRule type="containsText" dxfId="2525" priority="2881" operator="containsText" text="In Danger of Falling Behind Target">
      <formula>NOT(ISERROR(SEARCH("In Danger of Falling Behind Target",G74)))</formula>
    </cfRule>
    <cfRule type="containsText" dxfId="2524" priority="2882" operator="containsText" text="Not yet due">
      <formula>NOT(ISERROR(SEARCH("Not yet due",G74)))</formula>
    </cfRule>
    <cfRule type="containsText" dxfId="2523" priority="2883" operator="containsText" text="Update not Provided">
      <formula>NOT(ISERROR(SEARCH("Update not Provided",G74)))</formula>
    </cfRule>
  </conditionalFormatting>
  <conditionalFormatting sqref="G74">
    <cfRule type="containsText" dxfId="2522" priority="2812" operator="containsText" text="On track to be achieved">
      <formula>NOT(ISERROR(SEARCH("On track to be achieved",G74)))</formula>
    </cfRule>
    <cfRule type="containsText" dxfId="2521" priority="2813" operator="containsText" text="Deferred">
      <formula>NOT(ISERROR(SEARCH("Deferred",G74)))</formula>
    </cfRule>
    <cfRule type="containsText" dxfId="2520" priority="2814" operator="containsText" text="Deleted">
      <formula>NOT(ISERROR(SEARCH("Deleted",G74)))</formula>
    </cfRule>
    <cfRule type="containsText" dxfId="2519" priority="2815" operator="containsText" text="In Danger of Falling Behind Target">
      <formula>NOT(ISERROR(SEARCH("In Danger of Falling Behind Target",G74)))</formula>
    </cfRule>
    <cfRule type="containsText" dxfId="2518" priority="2816" operator="containsText" text="Not yet due">
      <formula>NOT(ISERROR(SEARCH("Not yet due",G74)))</formula>
    </cfRule>
    <cfRule type="containsText" dxfId="2517" priority="2817" operator="containsText" text="Update not Provided">
      <formula>NOT(ISERROR(SEARCH("Update not Provided",G74)))</formula>
    </cfRule>
    <cfRule type="containsText" dxfId="2516" priority="2818" operator="containsText" text="Not yet due">
      <formula>NOT(ISERROR(SEARCH("Not yet due",G74)))</formula>
    </cfRule>
    <cfRule type="containsText" dxfId="2515" priority="2819" operator="containsText" text="Completed Behind Schedule">
      <formula>NOT(ISERROR(SEARCH("Completed Behind Schedule",G74)))</formula>
    </cfRule>
    <cfRule type="containsText" dxfId="2514" priority="2820" operator="containsText" text="Off Target">
      <formula>NOT(ISERROR(SEARCH("Off Target",G74)))</formula>
    </cfRule>
    <cfRule type="containsText" dxfId="2513" priority="2821" operator="containsText" text="On Track to be Achieved">
      <formula>NOT(ISERROR(SEARCH("On Track to be Achieved",G74)))</formula>
    </cfRule>
    <cfRule type="containsText" dxfId="2512" priority="2822" operator="containsText" text="Fully Achieved">
      <formula>NOT(ISERROR(SEARCH("Fully Achieved",G74)))</formula>
    </cfRule>
    <cfRule type="containsText" dxfId="2511" priority="2823" operator="containsText" text="Not yet due">
      <formula>NOT(ISERROR(SEARCH("Not yet due",G74)))</formula>
    </cfRule>
    <cfRule type="containsText" dxfId="2510" priority="2824" operator="containsText" text="Not Yet Due">
      <formula>NOT(ISERROR(SEARCH("Not Yet Due",G74)))</formula>
    </cfRule>
    <cfRule type="containsText" dxfId="2509" priority="2825" operator="containsText" text="Deferred">
      <formula>NOT(ISERROR(SEARCH("Deferred",G74)))</formula>
    </cfRule>
    <cfRule type="containsText" dxfId="2508" priority="2826" operator="containsText" text="Deleted">
      <formula>NOT(ISERROR(SEARCH("Deleted",G74)))</formula>
    </cfRule>
    <cfRule type="containsText" dxfId="2507" priority="2827" operator="containsText" text="In Danger of Falling Behind Target">
      <formula>NOT(ISERROR(SEARCH("In Danger of Falling Behind Target",G74)))</formula>
    </cfRule>
    <cfRule type="containsText" dxfId="2506" priority="2828" operator="containsText" text="Not yet due">
      <formula>NOT(ISERROR(SEARCH("Not yet due",G74)))</formula>
    </cfRule>
    <cfRule type="containsText" dxfId="2505" priority="2829" operator="containsText" text="Completed Behind Schedule">
      <formula>NOT(ISERROR(SEARCH("Completed Behind Schedule",G74)))</formula>
    </cfRule>
    <cfRule type="containsText" dxfId="2504" priority="2830" operator="containsText" text="Off Target">
      <formula>NOT(ISERROR(SEARCH("Off Target",G74)))</formula>
    </cfRule>
    <cfRule type="containsText" dxfId="2503" priority="2831" operator="containsText" text="In Danger of Falling Behind Target">
      <formula>NOT(ISERROR(SEARCH("In Danger of Falling Behind Target",G74)))</formula>
    </cfRule>
    <cfRule type="containsText" dxfId="2502" priority="2832" operator="containsText" text="On Track to be Achieved">
      <formula>NOT(ISERROR(SEARCH("On Track to be Achieved",G74)))</formula>
    </cfRule>
    <cfRule type="containsText" dxfId="2501" priority="2833" operator="containsText" text="Fully Achieved">
      <formula>NOT(ISERROR(SEARCH("Fully Achieved",G74)))</formula>
    </cfRule>
    <cfRule type="containsText" dxfId="2500" priority="2834" operator="containsText" text="Update not Provided">
      <formula>NOT(ISERROR(SEARCH("Update not Provided",G74)))</formula>
    </cfRule>
    <cfRule type="containsText" dxfId="2499" priority="2835" operator="containsText" text="Not yet due">
      <formula>NOT(ISERROR(SEARCH("Not yet due",G74)))</formula>
    </cfRule>
    <cfRule type="containsText" dxfId="2498" priority="2836" operator="containsText" text="Completed Behind Schedule">
      <formula>NOT(ISERROR(SEARCH("Completed Behind Schedule",G74)))</formula>
    </cfRule>
    <cfRule type="containsText" dxfId="2497" priority="2837" operator="containsText" text="Off Target">
      <formula>NOT(ISERROR(SEARCH("Off Target",G74)))</formula>
    </cfRule>
    <cfRule type="containsText" dxfId="2496" priority="2838" operator="containsText" text="In Danger of Falling Behind Target">
      <formula>NOT(ISERROR(SEARCH("In Danger of Falling Behind Target",G74)))</formula>
    </cfRule>
    <cfRule type="containsText" dxfId="2495" priority="2839" operator="containsText" text="On Track to be Achieved">
      <formula>NOT(ISERROR(SEARCH("On Track to be Achieved",G74)))</formula>
    </cfRule>
    <cfRule type="containsText" dxfId="2494" priority="2840" operator="containsText" text="Fully Achieved">
      <formula>NOT(ISERROR(SEARCH("Fully Achieved",G74)))</formula>
    </cfRule>
    <cfRule type="containsText" dxfId="2493" priority="2841" operator="containsText" text="Fully Achieved">
      <formula>NOT(ISERROR(SEARCH("Fully Achieved",G74)))</formula>
    </cfRule>
    <cfRule type="containsText" dxfId="2492" priority="2842" operator="containsText" text="Fully Achieved">
      <formula>NOT(ISERROR(SEARCH("Fully Achieved",G74)))</formula>
    </cfRule>
    <cfRule type="containsText" dxfId="2491" priority="2843" operator="containsText" text="Deferred">
      <formula>NOT(ISERROR(SEARCH("Deferred",G74)))</formula>
    </cfRule>
    <cfRule type="containsText" dxfId="2490" priority="2844" operator="containsText" text="Deleted">
      <formula>NOT(ISERROR(SEARCH("Deleted",G74)))</formula>
    </cfRule>
    <cfRule type="containsText" dxfId="2489" priority="2845" operator="containsText" text="In Danger of Falling Behind Target">
      <formula>NOT(ISERROR(SEARCH("In Danger of Falling Behind Target",G74)))</formula>
    </cfRule>
    <cfRule type="containsText" dxfId="2488" priority="2846" operator="containsText" text="Not yet due">
      <formula>NOT(ISERROR(SEARCH("Not yet due",G74)))</formula>
    </cfRule>
    <cfRule type="containsText" dxfId="2487" priority="2847" operator="containsText" text="Update not Provided">
      <formula>NOT(ISERROR(SEARCH("Update not Provided",G74)))</formula>
    </cfRule>
  </conditionalFormatting>
  <conditionalFormatting sqref="G75:G77">
    <cfRule type="containsText" dxfId="2486" priority="2776" operator="containsText" text="On track to be achieved">
      <formula>NOT(ISERROR(SEARCH("On track to be achieved",G75)))</formula>
    </cfRule>
    <cfRule type="containsText" dxfId="2485" priority="2777" operator="containsText" text="Deferred">
      <formula>NOT(ISERROR(SEARCH("Deferred",G75)))</formula>
    </cfRule>
    <cfRule type="containsText" dxfId="2484" priority="2778" operator="containsText" text="Deleted">
      <formula>NOT(ISERROR(SEARCH("Deleted",G75)))</formula>
    </cfRule>
    <cfRule type="containsText" dxfId="2483" priority="2779" operator="containsText" text="In Danger of Falling Behind Target">
      <formula>NOT(ISERROR(SEARCH("In Danger of Falling Behind Target",G75)))</formula>
    </cfRule>
    <cfRule type="containsText" dxfId="2482" priority="2780" operator="containsText" text="Not yet due">
      <formula>NOT(ISERROR(SEARCH("Not yet due",G75)))</formula>
    </cfRule>
    <cfRule type="containsText" dxfId="2481" priority="2781" operator="containsText" text="Update not Provided">
      <formula>NOT(ISERROR(SEARCH("Update not Provided",G75)))</formula>
    </cfRule>
    <cfRule type="containsText" dxfId="2480" priority="2782" operator="containsText" text="Not yet due">
      <formula>NOT(ISERROR(SEARCH("Not yet due",G75)))</formula>
    </cfRule>
    <cfRule type="containsText" dxfId="2479" priority="2783" operator="containsText" text="Completed Behind Schedule">
      <formula>NOT(ISERROR(SEARCH("Completed Behind Schedule",G75)))</formula>
    </cfRule>
    <cfRule type="containsText" dxfId="2478" priority="2784" operator="containsText" text="Off Target">
      <formula>NOT(ISERROR(SEARCH("Off Target",G75)))</formula>
    </cfRule>
    <cfRule type="containsText" dxfId="2477" priority="2785" operator="containsText" text="On Track to be Achieved">
      <formula>NOT(ISERROR(SEARCH("On Track to be Achieved",G75)))</formula>
    </cfRule>
    <cfRule type="containsText" dxfId="2476" priority="2786" operator="containsText" text="Fully Achieved">
      <formula>NOT(ISERROR(SEARCH("Fully Achieved",G75)))</formula>
    </cfRule>
    <cfRule type="containsText" dxfId="2475" priority="2787" operator="containsText" text="Not yet due">
      <formula>NOT(ISERROR(SEARCH("Not yet due",G75)))</formula>
    </cfRule>
    <cfRule type="containsText" dxfId="2474" priority="2788" operator="containsText" text="Not Yet Due">
      <formula>NOT(ISERROR(SEARCH("Not Yet Due",G75)))</formula>
    </cfRule>
    <cfRule type="containsText" dxfId="2473" priority="2789" operator="containsText" text="Deferred">
      <formula>NOT(ISERROR(SEARCH("Deferred",G75)))</formula>
    </cfRule>
    <cfRule type="containsText" dxfId="2472" priority="2790" operator="containsText" text="Deleted">
      <formula>NOT(ISERROR(SEARCH("Deleted",G75)))</formula>
    </cfRule>
    <cfRule type="containsText" dxfId="2471" priority="2791" operator="containsText" text="In Danger of Falling Behind Target">
      <formula>NOT(ISERROR(SEARCH("In Danger of Falling Behind Target",G75)))</formula>
    </cfRule>
    <cfRule type="containsText" dxfId="2470" priority="2792" operator="containsText" text="Not yet due">
      <formula>NOT(ISERROR(SEARCH("Not yet due",G75)))</formula>
    </cfRule>
    <cfRule type="containsText" dxfId="2469" priority="2793" operator="containsText" text="Completed Behind Schedule">
      <formula>NOT(ISERROR(SEARCH("Completed Behind Schedule",G75)))</formula>
    </cfRule>
    <cfRule type="containsText" dxfId="2468" priority="2794" operator="containsText" text="Off Target">
      <formula>NOT(ISERROR(SEARCH("Off Target",G75)))</formula>
    </cfRule>
    <cfRule type="containsText" dxfId="2467" priority="2795" operator="containsText" text="In Danger of Falling Behind Target">
      <formula>NOT(ISERROR(SEARCH("In Danger of Falling Behind Target",G75)))</formula>
    </cfRule>
    <cfRule type="containsText" dxfId="2466" priority="2796" operator="containsText" text="On Track to be Achieved">
      <formula>NOT(ISERROR(SEARCH("On Track to be Achieved",G75)))</formula>
    </cfRule>
    <cfRule type="containsText" dxfId="2465" priority="2797" operator="containsText" text="Fully Achieved">
      <formula>NOT(ISERROR(SEARCH("Fully Achieved",G75)))</formula>
    </cfRule>
    <cfRule type="containsText" dxfId="2464" priority="2798" operator="containsText" text="Update not Provided">
      <formula>NOT(ISERROR(SEARCH("Update not Provided",G75)))</formula>
    </cfRule>
    <cfRule type="containsText" dxfId="2463" priority="2799" operator="containsText" text="Not yet due">
      <formula>NOT(ISERROR(SEARCH("Not yet due",G75)))</formula>
    </cfRule>
    <cfRule type="containsText" dxfId="2462" priority="2800" operator="containsText" text="Completed Behind Schedule">
      <formula>NOT(ISERROR(SEARCH("Completed Behind Schedule",G75)))</formula>
    </cfRule>
    <cfRule type="containsText" dxfId="2461" priority="2801" operator="containsText" text="Off Target">
      <formula>NOT(ISERROR(SEARCH("Off Target",G75)))</formula>
    </cfRule>
    <cfRule type="containsText" dxfId="2460" priority="2802" operator="containsText" text="In Danger of Falling Behind Target">
      <formula>NOT(ISERROR(SEARCH("In Danger of Falling Behind Target",G75)))</formula>
    </cfRule>
    <cfRule type="containsText" dxfId="2459" priority="2803" operator="containsText" text="On Track to be Achieved">
      <formula>NOT(ISERROR(SEARCH("On Track to be Achieved",G75)))</formula>
    </cfRule>
    <cfRule type="containsText" dxfId="2458" priority="2804" operator="containsText" text="Fully Achieved">
      <formula>NOT(ISERROR(SEARCH("Fully Achieved",G75)))</formula>
    </cfRule>
    <cfRule type="containsText" dxfId="2457" priority="2805" operator="containsText" text="Fully Achieved">
      <formula>NOT(ISERROR(SEARCH("Fully Achieved",G75)))</formula>
    </cfRule>
    <cfRule type="containsText" dxfId="2456" priority="2806" operator="containsText" text="Fully Achieved">
      <formula>NOT(ISERROR(SEARCH("Fully Achieved",G75)))</formula>
    </cfRule>
    <cfRule type="containsText" dxfId="2455" priority="2807" operator="containsText" text="Deferred">
      <formula>NOT(ISERROR(SEARCH("Deferred",G75)))</formula>
    </cfRule>
    <cfRule type="containsText" dxfId="2454" priority="2808" operator="containsText" text="Deleted">
      <formula>NOT(ISERROR(SEARCH("Deleted",G75)))</formula>
    </cfRule>
    <cfRule type="containsText" dxfId="2453" priority="2809" operator="containsText" text="In Danger of Falling Behind Target">
      <formula>NOT(ISERROR(SEARCH("In Danger of Falling Behind Target",G75)))</formula>
    </cfRule>
    <cfRule type="containsText" dxfId="2452" priority="2810" operator="containsText" text="Not yet due">
      <formula>NOT(ISERROR(SEARCH("Not yet due",G75)))</formula>
    </cfRule>
    <cfRule type="containsText" dxfId="2451" priority="2811" operator="containsText" text="Update not Provided">
      <formula>NOT(ISERROR(SEARCH("Update not Provided",G75)))</formula>
    </cfRule>
  </conditionalFormatting>
  <conditionalFormatting sqref="G79:G82">
    <cfRule type="containsText" dxfId="2450" priority="2740" operator="containsText" text="On track to be achieved">
      <formula>NOT(ISERROR(SEARCH("On track to be achieved",G79)))</formula>
    </cfRule>
    <cfRule type="containsText" dxfId="2449" priority="2741" operator="containsText" text="Deferred">
      <formula>NOT(ISERROR(SEARCH("Deferred",G79)))</formula>
    </cfRule>
    <cfRule type="containsText" dxfId="2448" priority="2742" operator="containsText" text="Deleted">
      <formula>NOT(ISERROR(SEARCH("Deleted",G79)))</formula>
    </cfRule>
    <cfRule type="containsText" dxfId="2447" priority="2743" operator="containsText" text="In Danger of Falling Behind Target">
      <formula>NOT(ISERROR(SEARCH("In Danger of Falling Behind Target",G79)))</formula>
    </cfRule>
    <cfRule type="containsText" dxfId="2446" priority="2744" operator="containsText" text="Not yet due">
      <formula>NOT(ISERROR(SEARCH("Not yet due",G79)))</formula>
    </cfRule>
    <cfRule type="containsText" dxfId="2445" priority="2745" operator="containsText" text="Update not Provided">
      <formula>NOT(ISERROR(SEARCH("Update not Provided",G79)))</formula>
    </cfRule>
    <cfRule type="containsText" dxfId="2444" priority="2746" operator="containsText" text="Not yet due">
      <formula>NOT(ISERROR(SEARCH("Not yet due",G79)))</formula>
    </cfRule>
    <cfRule type="containsText" dxfId="2443" priority="2747" operator="containsText" text="Completed Behind Schedule">
      <formula>NOT(ISERROR(SEARCH("Completed Behind Schedule",G79)))</formula>
    </cfRule>
    <cfRule type="containsText" dxfId="2442" priority="2748" operator="containsText" text="Off Target">
      <formula>NOT(ISERROR(SEARCH("Off Target",G79)))</formula>
    </cfRule>
    <cfRule type="containsText" dxfId="2441" priority="2749" operator="containsText" text="On Track to be Achieved">
      <formula>NOT(ISERROR(SEARCH("On Track to be Achieved",G79)))</formula>
    </cfRule>
    <cfRule type="containsText" dxfId="2440" priority="2750" operator="containsText" text="Fully Achieved">
      <formula>NOT(ISERROR(SEARCH("Fully Achieved",G79)))</formula>
    </cfRule>
    <cfRule type="containsText" dxfId="2439" priority="2751" operator="containsText" text="Not yet due">
      <formula>NOT(ISERROR(SEARCH("Not yet due",G79)))</formula>
    </cfRule>
    <cfRule type="containsText" dxfId="2438" priority="2752" operator="containsText" text="Not Yet Due">
      <formula>NOT(ISERROR(SEARCH("Not Yet Due",G79)))</formula>
    </cfRule>
    <cfRule type="containsText" dxfId="2437" priority="2753" operator="containsText" text="Deferred">
      <formula>NOT(ISERROR(SEARCH("Deferred",G79)))</formula>
    </cfRule>
    <cfRule type="containsText" dxfId="2436" priority="2754" operator="containsText" text="Deleted">
      <formula>NOT(ISERROR(SEARCH("Deleted",G79)))</formula>
    </cfRule>
    <cfRule type="containsText" dxfId="2435" priority="2755" operator="containsText" text="In Danger of Falling Behind Target">
      <formula>NOT(ISERROR(SEARCH("In Danger of Falling Behind Target",G79)))</formula>
    </cfRule>
    <cfRule type="containsText" dxfId="2434" priority="2756" operator="containsText" text="Not yet due">
      <formula>NOT(ISERROR(SEARCH("Not yet due",G79)))</formula>
    </cfRule>
    <cfRule type="containsText" dxfId="2433" priority="2757" operator="containsText" text="Completed Behind Schedule">
      <formula>NOT(ISERROR(SEARCH("Completed Behind Schedule",G79)))</formula>
    </cfRule>
    <cfRule type="containsText" dxfId="2432" priority="2758" operator="containsText" text="Off Target">
      <formula>NOT(ISERROR(SEARCH("Off Target",G79)))</formula>
    </cfRule>
    <cfRule type="containsText" dxfId="2431" priority="2759" operator="containsText" text="In Danger of Falling Behind Target">
      <formula>NOT(ISERROR(SEARCH("In Danger of Falling Behind Target",G79)))</formula>
    </cfRule>
    <cfRule type="containsText" dxfId="2430" priority="2760" operator="containsText" text="On Track to be Achieved">
      <formula>NOT(ISERROR(SEARCH("On Track to be Achieved",G79)))</formula>
    </cfRule>
    <cfRule type="containsText" dxfId="2429" priority="2761" operator="containsText" text="Fully Achieved">
      <formula>NOT(ISERROR(SEARCH("Fully Achieved",G79)))</formula>
    </cfRule>
    <cfRule type="containsText" dxfId="2428" priority="2762" operator="containsText" text="Update not Provided">
      <formula>NOT(ISERROR(SEARCH("Update not Provided",G79)))</formula>
    </cfRule>
    <cfRule type="containsText" dxfId="2427" priority="2763" operator="containsText" text="Not yet due">
      <formula>NOT(ISERROR(SEARCH("Not yet due",G79)))</formula>
    </cfRule>
    <cfRule type="containsText" dxfId="2426" priority="2764" operator="containsText" text="Completed Behind Schedule">
      <formula>NOT(ISERROR(SEARCH("Completed Behind Schedule",G79)))</formula>
    </cfRule>
    <cfRule type="containsText" dxfId="2425" priority="2765" operator="containsText" text="Off Target">
      <formula>NOT(ISERROR(SEARCH("Off Target",G79)))</formula>
    </cfRule>
    <cfRule type="containsText" dxfId="2424" priority="2766" operator="containsText" text="In Danger of Falling Behind Target">
      <formula>NOT(ISERROR(SEARCH("In Danger of Falling Behind Target",G79)))</formula>
    </cfRule>
    <cfRule type="containsText" dxfId="2423" priority="2767" operator="containsText" text="On Track to be Achieved">
      <formula>NOT(ISERROR(SEARCH("On Track to be Achieved",G79)))</formula>
    </cfRule>
    <cfRule type="containsText" dxfId="2422" priority="2768" operator="containsText" text="Fully Achieved">
      <formula>NOT(ISERROR(SEARCH("Fully Achieved",G79)))</formula>
    </cfRule>
    <cfRule type="containsText" dxfId="2421" priority="2769" operator="containsText" text="Fully Achieved">
      <formula>NOT(ISERROR(SEARCH("Fully Achieved",G79)))</formula>
    </cfRule>
    <cfRule type="containsText" dxfId="2420" priority="2770" operator="containsText" text="Fully Achieved">
      <formula>NOT(ISERROR(SEARCH("Fully Achieved",G79)))</formula>
    </cfRule>
    <cfRule type="containsText" dxfId="2419" priority="2771" operator="containsText" text="Deferred">
      <formula>NOT(ISERROR(SEARCH("Deferred",G79)))</formula>
    </cfRule>
    <cfRule type="containsText" dxfId="2418" priority="2772" operator="containsText" text="Deleted">
      <formula>NOT(ISERROR(SEARCH("Deleted",G79)))</formula>
    </cfRule>
    <cfRule type="containsText" dxfId="2417" priority="2773" operator="containsText" text="In Danger of Falling Behind Target">
      <formula>NOT(ISERROR(SEARCH("In Danger of Falling Behind Target",G79)))</formula>
    </cfRule>
    <cfRule type="containsText" dxfId="2416" priority="2774" operator="containsText" text="Not yet due">
      <formula>NOT(ISERROR(SEARCH("Not yet due",G79)))</formula>
    </cfRule>
    <cfRule type="containsText" dxfId="2415" priority="2775" operator="containsText" text="Update not Provided">
      <formula>NOT(ISERROR(SEARCH("Update not Provided",G79)))</formula>
    </cfRule>
  </conditionalFormatting>
  <conditionalFormatting sqref="G84:G85">
    <cfRule type="containsText" dxfId="2414" priority="2704" operator="containsText" text="On track to be achieved">
      <formula>NOT(ISERROR(SEARCH("On track to be achieved",G84)))</formula>
    </cfRule>
    <cfRule type="containsText" dxfId="2413" priority="2705" operator="containsText" text="Deferred">
      <formula>NOT(ISERROR(SEARCH("Deferred",G84)))</formula>
    </cfRule>
    <cfRule type="containsText" dxfId="2412" priority="2706" operator="containsText" text="Deleted">
      <formula>NOT(ISERROR(SEARCH("Deleted",G84)))</formula>
    </cfRule>
    <cfRule type="containsText" dxfId="2411" priority="2707" operator="containsText" text="In Danger of Falling Behind Target">
      <formula>NOT(ISERROR(SEARCH("In Danger of Falling Behind Target",G84)))</formula>
    </cfRule>
    <cfRule type="containsText" dxfId="2410" priority="2708" operator="containsText" text="Not yet due">
      <formula>NOT(ISERROR(SEARCH("Not yet due",G84)))</formula>
    </cfRule>
    <cfRule type="containsText" dxfId="2409" priority="2709" operator="containsText" text="Update not Provided">
      <formula>NOT(ISERROR(SEARCH("Update not Provided",G84)))</formula>
    </cfRule>
    <cfRule type="containsText" dxfId="2408" priority="2710" operator="containsText" text="Not yet due">
      <formula>NOT(ISERROR(SEARCH("Not yet due",G84)))</formula>
    </cfRule>
    <cfRule type="containsText" dxfId="2407" priority="2711" operator="containsText" text="Completed Behind Schedule">
      <formula>NOT(ISERROR(SEARCH("Completed Behind Schedule",G84)))</formula>
    </cfRule>
    <cfRule type="containsText" dxfId="2406" priority="2712" operator="containsText" text="Off Target">
      <formula>NOT(ISERROR(SEARCH("Off Target",G84)))</formula>
    </cfRule>
    <cfRule type="containsText" dxfId="2405" priority="2713" operator="containsText" text="On Track to be Achieved">
      <formula>NOT(ISERROR(SEARCH("On Track to be Achieved",G84)))</formula>
    </cfRule>
    <cfRule type="containsText" dxfId="2404" priority="2714" operator="containsText" text="Fully Achieved">
      <formula>NOT(ISERROR(SEARCH("Fully Achieved",G84)))</formula>
    </cfRule>
    <cfRule type="containsText" dxfId="2403" priority="2715" operator="containsText" text="Not yet due">
      <formula>NOT(ISERROR(SEARCH("Not yet due",G84)))</formula>
    </cfRule>
    <cfRule type="containsText" dxfId="2402" priority="2716" operator="containsText" text="Not Yet Due">
      <formula>NOT(ISERROR(SEARCH("Not Yet Due",G84)))</formula>
    </cfRule>
    <cfRule type="containsText" dxfId="2401" priority="2717" operator="containsText" text="Deferred">
      <formula>NOT(ISERROR(SEARCH("Deferred",G84)))</formula>
    </cfRule>
    <cfRule type="containsText" dxfId="2400" priority="2718" operator="containsText" text="Deleted">
      <formula>NOT(ISERROR(SEARCH("Deleted",G84)))</formula>
    </cfRule>
    <cfRule type="containsText" dxfId="2399" priority="2719" operator="containsText" text="In Danger of Falling Behind Target">
      <formula>NOT(ISERROR(SEARCH("In Danger of Falling Behind Target",G84)))</formula>
    </cfRule>
    <cfRule type="containsText" dxfId="2398" priority="2720" operator="containsText" text="Not yet due">
      <formula>NOT(ISERROR(SEARCH("Not yet due",G84)))</formula>
    </cfRule>
    <cfRule type="containsText" dxfId="2397" priority="2721" operator="containsText" text="Completed Behind Schedule">
      <formula>NOT(ISERROR(SEARCH("Completed Behind Schedule",G84)))</formula>
    </cfRule>
    <cfRule type="containsText" dxfId="2396" priority="2722" operator="containsText" text="Off Target">
      <formula>NOT(ISERROR(SEARCH("Off Target",G84)))</formula>
    </cfRule>
    <cfRule type="containsText" dxfId="2395" priority="2723" operator="containsText" text="In Danger of Falling Behind Target">
      <formula>NOT(ISERROR(SEARCH("In Danger of Falling Behind Target",G84)))</formula>
    </cfRule>
    <cfRule type="containsText" dxfId="2394" priority="2724" operator="containsText" text="On Track to be Achieved">
      <formula>NOT(ISERROR(SEARCH("On Track to be Achieved",G84)))</formula>
    </cfRule>
    <cfRule type="containsText" dxfId="2393" priority="2725" operator="containsText" text="Fully Achieved">
      <formula>NOT(ISERROR(SEARCH("Fully Achieved",G84)))</formula>
    </cfRule>
    <cfRule type="containsText" dxfId="2392" priority="2726" operator="containsText" text="Update not Provided">
      <formula>NOT(ISERROR(SEARCH("Update not Provided",G84)))</formula>
    </cfRule>
    <cfRule type="containsText" dxfId="2391" priority="2727" operator="containsText" text="Not yet due">
      <formula>NOT(ISERROR(SEARCH("Not yet due",G84)))</formula>
    </cfRule>
    <cfRule type="containsText" dxfId="2390" priority="2728" operator="containsText" text="Completed Behind Schedule">
      <formula>NOT(ISERROR(SEARCH("Completed Behind Schedule",G84)))</formula>
    </cfRule>
    <cfRule type="containsText" dxfId="2389" priority="2729" operator="containsText" text="Off Target">
      <formula>NOT(ISERROR(SEARCH("Off Target",G84)))</formula>
    </cfRule>
    <cfRule type="containsText" dxfId="2388" priority="2730" operator="containsText" text="In Danger of Falling Behind Target">
      <formula>NOT(ISERROR(SEARCH("In Danger of Falling Behind Target",G84)))</formula>
    </cfRule>
    <cfRule type="containsText" dxfId="2387" priority="2731" operator="containsText" text="On Track to be Achieved">
      <formula>NOT(ISERROR(SEARCH("On Track to be Achieved",G84)))</formula>
    </cfRule>
    <cfRule type="containsText" dxfId="2386" priority="2732" operator="containsText" text="Fully Achieved">
      <formula>NOT(ISERROR(SEARCH("Fully Achieved",G84)))</formula>
    </cfRule>
    <cfRule type="containsText" dxfId="2385" priority="2733" operator="containsText" text="Fully Achieved">
      <formula>NOT(ISERROR(SEARCH("Fully Achieved",G84)))</formula>
    </cfRule>
    <cfRule type="containsText" dxfId="2384" priority="2734" operator="containsText" text="Fully Achieved">
      <formula>NOT(ISERROR(SEARCH("Fully Achieved",G84)))</formula>
    </cfRule>
    <cfRule type="containsText" dxfId="2383" priority="2735" operator="containsText" text="Deferred">
      <formula>NOT(ISERROR(SEARCH("Deferred",G84)))</formula>
    </cfRule>
    <cfRule type="containsText" dxfId="2382" priority="2736" operator="containsText" text="Deleted">
      <formula>NOT(ISERROR(SEARCH("Deleted",G84)))</formula>
    </cfRule>
    <cfRule type="containsText" dxfId="2381" priority="2737" operator="containsText" text="In Danger of Falling Behind Target">
      <formula>NOT(ISERROR(SEARCH("In Danger of Falling Behind Target",G84)))</formula>
    </cfRule>
    <cfRule type="containsText" dxfId="2380" priority="2738" operator="containsText" text="Not yet due">
      <formula>NOT(ISERROR(SEARCH("Not yet due",G84)))</formula>
    </cfRule>
    <cfRule type="containsText" dxfId="2379" priority="2739" operator="containsText" text="Update not Provided">
      <formula>NOT(ISERROR(SEARCH("Update not Provided",G84)))</formula>
    </cfRule>
  </conditionalFormatting>
  <conditionalFormatting sqref="G86">
    <cfRule type="containsText" dxfId="2378" priority="2668" operator="containsText" text="On track to be achieved">
      <formula>NOT(ISERROR(SEARCH("On track to be achieved",G86)))</formula>
    </cfRule>
    <cfRule type="containsText" dxfId="2377" priority="2669" operator="containsText" text="Deferred">
      <formula>NOT(ISERROR(SEARCH("Deferred",G86)))</formula>
    </cfRule>
    <cfRule type="containsText" dxfId="2376" priority="2670" operator="containsText" text="Deleted">
      <formula>NOT(ISERROR(SEARCH("Deleted",G86)))</formula>
    </cfRule>
    <cfRule type="containsText" dxfId="2375" priority="2671" operator="containsText" text="In Danger of Falling Behind Target">
      <formula>NOT(ISERROR(SEARCH("In Danger of Falling Behind Target",G86)))</formula>
    </cfRule>
    <cfRule type="containsText" dxfId="2374" priority="2672" operator="containsText" text="Not yet due">
      <formula>NOT(ISERROR(SEARCH("Not yet due",G86)))</formula>
    </cfRule>
    <cfRule type="containsText" dxfId="2373" priority="2673" operator="containsText" text="Update not Provided">
      <formula>NOT(ISERROR(SEARCH("Update not Provided",G86)))</formula>
    </cfRule>
    <cfRule type="containsText" dxfId="2372" priority="2674" operator="containsText" text="Not yet due">
      <formula>NOT(ISERROR(SEARCH("Not yet due",G86)))</formula>
    </cfRule>
    <cfRule type="containsText" dxfId="2371" priority="2675" operator="containsText" text="Completed Behind Schedule">
      <formula>NOT(ISERROR(SEARCH("Completed Behind Schedule",G86)))</formula>
    </cfRule>
    <cfRule type="containsText" dxfId="2370" priority="2676" operator="containsText" text="Off Target">
      <formula>NOT(ISERROR(SEARCH("Off Target",G86)))</formula>
    </cfRule>
    <cfRule type="containsText" dxfId="2369" priority="2677" operator="containsText" text="On Track to be Achieved">
      <formula>NOT(ISERROR(SEARCH("On Track to be Achieved",G86)))</formula>
    </cfRule>
    <cfRule type="containsText" dxfId="2368" priority="2678" operator="containsText" text="Fully Achieved">
      <formula>NOT(ISERROR(SEARCH("Fully Achieved",G86)))</formula>
    </cfRule>
    <cfRule type="containsText" dxfId="2367" priority="2679" operator="containsText" text="Not yet due">
      <formula>NOT(ISERROR(SEARCH("Not yet due",G86)))</formula>
    </cfRule>
    <cfRule type="containsText" dxfId="2366" priority="2680" operator="containsText" text="Not Yet Due">
      <formula>NOT(ISERROR(SEARCH("Not Yet Due",G86)))</formula>
    </cfRule>
    <cfRule type="containsText" dxfId="2365" priority="2681" operator="containsText" text="Deferred">
      <formula>NOT(ISERROR(SEARCH("Deferred",G86)))</formula>
    </cfRule>
    <cfRule type="containsText" dxfId="2364" priority="2682" operator="containsText" text="Deleted">
      <formula>NOT(ISERROR(SEARCH("Deleted",G86)))</formula>
    </cfRule>
    <cfRule type="containsText" dxfId="2363" priority="2683" operator="containsText" text="In Danger of Falling Behind Target">
      <formula>NOT(ISERROR(SEARCH("In Danger of Falling Behind Target",G86)))</formula>
    </cfRule>
    <cfRule type="containsText" dxfId="2362" priority="2684" operator="containsText" text="Not yet due">
      <formula>NOT(ISERROR(SEARCH("Not yet due",G86)))</formula>
    </cfRule>
    <cfRule type="containsText" dxfId="2361" priority="2685" operator="containsText" text="Completed Behind Schedule">
      <formula>NOT(ISERROR(SEARCH("Completed Behind Schedule",G86)))</formula>
    </cfRule>
    <cfRule type="containsText" dxfId="2360" priority="2686" operator="containsText" text="Off Target">
      <formula>NOT(ISERROR(SEARCH("Off Target",G86)))</formula>
    </cfRule>
    <cfRule type="containsText" dxfId="2359" priority="2687" operator="containsText" text="In Danger of Falling Behind Target">
      <formula>NOT(ISERROR(SEARCH("In Danger of Falling Behind Target",G86)))</formula>
    </cfRule>
    <cfRule type="containsText" dxfId="2358" priority="2688" operator="containsText" text="On Track to be Achieved">
      <formula>NOT(ISERROR(SEARCH("On Track to be Achieved",G86)))</formula>
    </cfRule>
    <cfRule type="containsText" dxfId="2357" priority="2689" operator="containsText" text="Fully Achieved">
      <formula>NOT(ISERROR(SEARCH("Fully Achieved",G86)))</formula>
    </cfRule>
    <cfRule type="containsText" dxfId="2356" priority="2690" operator="containsText" text="Update not Provided">
      <formula>NOT(ISERROR(SEARCH("Update not Provided",G86)))</formula>
    </cfRule>
    <cfRule type="containsText" dxfId="2355" priority="2691" operator="containsText" text="Not yet due">
      <formula>NOT(ISERROR(SEARCH("Not yet due",G86)))</formula>
    </cfRule>
    <cfRule type="containsText" dxfId="2354" priority="2692" operator="containsText" text="Completed Behind Schedule">
      <formula>NOT(ISERROR(SEARCH("Completed Behind Schedule",G86)))</formula>
    </cfRule>
    <cfRule type="containsText" dxfId="2353" priority="2693" operator="containsText" text="Off Target">
      <formula>NOT(ISERROR(SEARCH("Off Target",G86)))</formula>
    </cfRule>
    <cfRule type="containsText" dxfId="2352" priority="2694" operator="containsText" text="In Danger of Falling Behind Target">
      <formula>NOT(ISERROR(SEARCH("In Danger of Falling Behind Target",G86)))</formula>
    </cfRule>
    <cfRule type="containsText" dxfId="2351" priority="2695" operator="containsText" text="On Track to be Achieved">
      <formula>NOT(ISERROR(SEARCH("On Track to be Achieved",G86)))</formula>
    </cfRule>
    <cfRule type="containsText" dxfId="2350" priority="2696" operator="containsText" text="Fully Achieved">
      <formula>NOT(ISERROR(SEARCH("Fully Achieved",G86)))</formula>
    </cfRule>
    <cfRule type="containsText" dxfId="2349" priority="2697" operator="containsText" text="Fully Achieved">
      <formula>NOT(ISERROR(SEARCH("Fully Achieved",G86)))</formula>
    </cfRule>
    <cfRule type="containsText" dxfId="2348" priority="2698" operator="containsText" text="Fully Achieved">
      <formula>NOT(ISERROR(SEARCH("Fully Achieved",G86)))</formula>
    </cfRule>
    <cfRule type="containsText" dxfId="2347" priority="2699" operator="containsText" text="Deferred">
      <formula>NOT(ISERROR(SEARCH("Deferred",G86)))</formula>
    </cfRule>
    <cfRule type="containsText" dxfId="2346" priority="2700" operator="containsText" text="Deleted">
      <formula>NOT(ISERROR(SEARCH("Deleted",G86)))</formula>
    </cfRule>
    <cfRule type="containsText" dxfId="2345" priority="2701" operator="containsText" text="In Danger of Falling Behind Target">
      <formula>NOT(ISERROR(SEARCH("In Danger of Falling Behind Target",G86)))</formula>
    </cfRule>
    <cfRule type="containsText" dxfId="2344" priority="2702" operator="containsText" text="Not yet due">
      <formula>NOT(ISERROR(SEARCH("Not yet due",G86)))</formula>
    </cfRule>
    <cfRule type="containsText" dxfId="2343" priority="2703" operator="containsText" text="Update not Provided">
      <formula>NOT(ISERROR(SEARCH("Update not Provided",G86)))</formula>
    </cfRule>
  </conditionalFormatting>
  <conditionalFormatting sqref="G86">
    <cfRule type="containsText" dxfId="2342" priority="2632" operator="containsText" text="On track to be achieved">
      <formula>NOT(ISERROR(SEARCH("On track to be achieved",G86)))</formula>
    </cfRule>
    <cfRule type="containsText" dxfId="2341" priority="2633" operator="containsText" text="Deferred">
      <formula>NOT(ISERROR(SEARCH("Deferred",G86)))</formula>
    </cfRule>
    <cfRule type="containsText" dxfId="2340" priority="2634" operator="containsText" text="Deleted">
      <formula>NOT(ISERROR(SEARCH("Deleted",G86)))</formula>
    </cfRule>
    <cfRule type="containsText" dxfId="2339" priority="2635" operator="containsText" text="In Danger of Falling Behind Target">
      <formula>NOT(ISERROR(SEARCH("In Danger of Falling Behind Target",G86)))</formula>
    </cfRule>
    <cfRule type="containsText" dxfId="2338" priority="2636" operator="containsText" text="Not yet due">
      <formula>NOT(ISERROR(SEARCH("Not yet due",G86)))</formula>
    </cfRule>
    <cfRule type="containsText" dxfId="2337" priority="2637" operator="containsText" text="Update not Provided">
      <formula>NOT(ISERROR(SEARCH("Update not Provided",G86)))</formula>
    </cfRule>
    <cfRule type="containsText" dxfId="2336" priority="2638" operator="containsText" text="Not yet due">
      <formula>NOT(ISERROR(SEARCH("Not yet due",G86)))</formula>
    </cfRule>
    <cfRule type="containsText" dxfId="2335" priority="2639" operator="containsText" text="Completed Behind Schedule">
      <formula>NOT(ISERROR(SEARCH("Completed Behind Schedule",G86)))</formula>
    </cfRule>
    <cfRule type="containsText" dxfId="2334" priority="2640" operator="containsText" text="Off Target">
      <formula>NOT(ISERROR(SEARCH("Off Target",G86)))</formula>
    </cfRule>
    <cfRule type="containsText" dxfId="2333" priority="2641" operator="containsText" text="On Track to be Achieved">
      <formula>NOT(ISERROR(SEARCH("On Track to be Achieved",G86)))</formula>
    </cfRule>
    <cfRule type="containsText" dxfId="2332" priority="2642" operator="containsText" text="Fully Achieved">
      <formula>NOT(ISERROR(SEARCH("Fully Achieved",G86)))</formula>
    </cfRule>
    <cfRule type="containsText" dxfId="2331" priority="2643" operator="containsText" text="Not yet due">
      <formula>NOT(ISERROR(SEARCH("Not yet due",G86)))</formula>
    </cfRule>
    <cfRule type="containsText" dxfId="2330" priority="2644" operator="containsText" text="Not Yet Due">
      <formula>NOT(ISERROR(SEARCH("Not Yet Due",G86)))</formula>
    </cfRule>
    <cfRule type="containsText" dxfId="2329" priority="2645" operator="containsText" text="Deferred">
      <formula>NOT(ISERROR(SEARCH("Deferred",G86)))</formula>
    </cfRule>
    <cfRule type="containsText" dxfId="2328" priority="2646" operator="containsText" text="Deleted">
      <formula>NOT(ISERROR(SEARCH("Deleted",G86)))</formula>
    </cfRule>
    <cfRule type="containsText" dxfId="2327" priority="2647" operator="containsText" text="In Danger of Falling Behind Target">
      <formula>NOT(ISERROR(SEARCH("In Danger of Falling Behind Target",G86)))</formula>
    </cfRule>
    <cfRule type="containsText" dxfId="2326" priority="2648" operator="containsText" text="Not yet due">
      <formula>NOT(ISERROR(SEARCH("Not yet due",G86)))</formula>
    </cfRule>
    <cfRule type="containsText" dxfId="2325" priority="2649" operator="containsText" text="Completed Behind Schedule">
      <formula>NOT(ISERROR(SEARCH("Completed Behind Schedule",G86)))</formula>
    </cfRule>
    <cfRule type="containsText" dxfId="2324" priority="2650" operator="containsText" text="Off Target">
      <formula>NOT(ISERROR(SEARCH("Off Target",G86)))</formula>
    </cfRule>
    <cfRule type="containsText" dxfId="2323" priority="2651" operator="containsText" text="In Danger of Falling Behind Target">
      <formula>NOT(ISERROR(SEARCH("In Danger of Falling Behind Target",G86)))</formula>
    </cfRule>
    <cfRule type="containsText" dxfId="2322" priority="2652" operator="containsText" text="On Track to be Achieved">
      <formula>NOT(ISERROR(SEARCH("On Track to be Achieved",G86)))</formula>
    </cfRule>
    <cfRule type="containsText" dxfId="2321" priority="2653" operator="containsText" text="Fully Achieved">
      <formula>NOT(ISERROR(SEARCH("Fully Achieved",G86)))</formula>
    </cfRule>
    <cfRule type="containsText" dxfId="2320" priority="2654" operator="containsText" text="Update not Provided">
      <formula>NOT(ISERROR(SEARCH("Update not Provided",G86)))</formula>
    </cfRule>
    <cfRule type="containsText" dxfId="2319" priority="2655" operator="containsText" text="Not yet due">
      <formula>NOT(ISERROR(SEARCH("Not yet due",G86)))</formula>
    </cfRule>
    <cfRule type="containsText" dxfId="2318" priority="2656" operator="containsText" text="Completed Behind Schedule">
      <formula>NOT(ISERROR(SEARCH("Completed Behind Schedule",G86)))</formula>
    </cfRule>
    <cfRule type="containsText" dxfId="2317" priority="2657" operator="containsText" text="Off Target">
      <formula>NOT(ISERROR(SEARCH("Off Target",G86)))</formula>
    </cfRule>
    <cfRule type="containsText" dxfId="2316" priority="2658" operator="containsText" text="In Danger of Falling Behind Target">
      <formula>NOT(ISERROR(SEARCH("In Danger of Falling Behind Target",G86)))</formula>
    </cfRule>
    <cfRule type="containsText" dxfId="2315" priority="2659" operator="containsText" text="On Track to be Achieved">
      <formula>NOT(ISERROR(SEARCH("On Track to be Achieved",G86)))</formula>
    </cfRule>
    <cfRule type="containsText" dxfId="2314" priority="2660" operator="containsText" text="Fully Achieved">
      <formula>NOT(ISERROR(SEARCH("Fully Achieved",G86)))</formula>
    </cfRule>
    <cfRule type="containsText" dxfId="2313" priority="2661" operator="containsText" text="Fully Achieved">
      <formula>NOT(ISERROR(SEARCH("Fully Achieved",G86)))</formula>
    </cfRule>
    <cfRule type="containsText" dxfId="2312" priority="2662" operator="containsText" text="Fully Achieved">
      <formula>NOT(ISERROR(SEARCH("Fully Achieved",G86)))</formula>
    </cfRule>
    <cfRule type="containsText" dxfId="2311" priority="2663" operator="containsText" text="Deferred">
      <formula>NOT(ISERROR(SEARCH("Deferred",G86)))</formula>
    </cfRule>
    <cfRule type="containsText" dxfId="2310" priority="2664" operator="containsText" text="Deleted">
      <formula>NOT(ISERROR(SEARCH("Deleted",G86)))</formula>
    </cfRule>
    <cfRule type="containsText" dxfId="2309" priority="2665" operator="containsText" text="In Danger of Falling Behind Target">
      <formula>NOT(ISERROR(SEARCH("In Danger of Falling Behind Target",G86)))</formula>
    </cfRule>
    <cfRule type="containsText" dxfId="2308" priority="2666" operator="containsText" text="Not yet due">
      <formula>NOT(ISERROR(SEARCH("Not yet due",G86)))</formula>
    </cfRule>
    <cfRule type="containsText" dxfId="2307" priority="2667" operator="containsText" text="Update not Provided">
      <formula>NOT(ISERROR(SEARCH("Update not Provided",G86)))</formula>
    </cfRule>
  </conditionalFormatting>
  <conditionalFormatting sqref="G87:G97">
    <cfRule type="containsText" dxfId="2306" priority="2596" operator="containsText" text="On track to be achieved">
      <formula>NOT(ISERROR(SEARCH("On track to be achieved",G87)))</formula>
    </cfRule>
    <cfRule type="containsText" dxfId="2305" priority="2597" operator="containsText" text="Deferred">
      <formula>NOT(ISERROR(SEARCH("Deferred",G87)))</formula>
    </cfRule>
    <cfRule type="containsText" dxfId="2304" priority="2598" operator="containsText" text="Deleted">
      <formula>NOT(ISERROR(SEARCH("Deleted",G87)))</formula>
    </cfRule>
    <cfRule type="containsText" dxfId="2303" priority="2599" operator="containsText" text="In Danger of Falling Behind Target">
      <formula>NOT(ISERROR(SEARCH("In Danger of Falling Behind Target",G87)))</formula>
    </cfRule>
    <cfRule type="containsText" dxfId="2302" priority="2600" operator="containsText" text="Not yet due">
      <formula>NOT(ISERROR(SEARCH("Not yet due",G87)))</formula>
    </cfRule>
    <cfRule type="containsText" dxfId="2301" priority="2601" operator="containsText" text="Update not Provided">
      <formula>NOT(ISERROR(SEARCH("Update not Provided",G87)))</formula>
    </cfRule>
    <cfRule type="containsText" dxfId="2300" priority="2602" operator="containsText" text="Not yet due">
      <formula>NOT(ISERROR(SEARCH("Not yet due",G87)))</formula>
    </cfRule>
    <cfRule type="containsText" dxfId="2299" priority="2603" operator="containsText" text="Completed Behind Schedule">
      <formula>NOT(ISERROR(SEARCH("Completed Behind Schedule",G87)))</formula>
    </cfRule>
    <cfRule type="containsText" dxfId="2298" priority="2604" operator="containsText" text="Off Target">
      <formula>NOT(ISERROR(SEARCH("Off Target",G87)))</formula>
    </cfRule>
    <cfRule type="containsText" dxfId="2297" priority="2605" operator="containsText" text="On Track to be Achieved">
      <formula>NOT(ISERROR(SEARCH("On Track to be Achieved",G87)))</formula>
    </cfRule>
    <cfRule type="containsText" dxfId="2296" priority="2606" operator="containsText" text="Fully Achieved">
      <formula>NOT(ISERROR(SEARCH("Fully Achieved",G87)))</formula>
    </cfRule>
    <cfRule type="containsText" dxfId="2295" priority="2607" operator="containsText" text="Not yet due">
      <formula>NOT(ISERROR(SEARCH("Not yet due",G87)))</formula>
    </cfRule>
    <cfRule type="containsText" dxfId="2294" priority="2608" operator="containsText" text="Not Yet Due">
      <formula>NOT(ISERROR(SEARCH("Not Yet Due",G87)))</formula>
    </cfRule>
    <cfRule type="containsText" dxfId="2293" priority="2609" operator="containsText" text="Deferred">
      <formula>NOT(ISERROR(SEARCH("Deferred",G87)))</formula>
    </cfRule>
    <cfRule type="containsText" dxfId="2292" priority="2610" operator="containsText" text="Deleted">
      <formula>NOT(ISERROR(SEARCH("Deleted",G87)))</formula>
    </cfRule>
    <cfRule type="containsText" dxfId="2291" priority="2611" operator="containsText" text="In Danger of Falling Behind Target">
      <formula>NOT(ISERROR(SEARCH("In Danger of Falling Behind Target",G87)))</formula>
    </cfRule>
    <cfRule type="containsText" dxfId="2290" priority="2612" operator="containsText" text="Not yet due">
      <formula>NOT(ISERROR(SEARCH("Not yet due",G87)))</formula>
    </cfRule>
    <cfRule type="containsText" dxfId="2289" priority="2613" operator="containsText" text="Completed Behind Schedule">
      <formula>NOT(ISERROR(SEARCH("Completed Behind Schedule",G87)))</formula>
    </cfRule>
    <cfRule type="containsText" dxfId="2288" priority="2614" operator="containsText" text="Off Target">
      <formula>NOT(ISERROR(SEARCH("Off Target",G87)))</formula>
    </cfRule>
    <cfRule type="containsText" dxfId="2287" priority="2615" operator="containsText" text="In Danger of Falling Behind Target">
      <formula>NOT(ISERROR(SEARCH("In Danger of Falling Behind Target",G87)))</formula>
    </cfRule>
    <cfRule type="containsText" dxfId="2286" priority="2616" operator="containsText" text="On Track to be Achieved">
      <formula>NOT(ISERROR(SEARCH("On Track to be Achieved",G87)))</formula>
    </cfRule>
    <cfRule type="containsText" dxfId="2285" priority="2617" operator="containsText" text="Fully Achieved">
      <formula>NOT(ISERROR(SEARCH("Fully Achieved",G87)))</formula>
    </cfRule>
    <cfRule type="containsText" dxfId="2284" priority="2618" operator="containsText" text="Update not Provided">
      <formula>NOT(ISERROR(SEARCH("Update not Provided",G87)))</formula>
    </cfRule>
    <cfRule type="containsText" dxfId="2283" priority="2619" operator="containsText" text="Not yet due">
      <formula>NOT(ISERROR(SEARCH("Not yet due",G87)))</formula>
    </cfRule>
    <cfRule type="containsText" dxfId="2282" priority="2620" operator="containsText" text="Completed Behind Schedule">
      <formula>NOT(ISERROR(SEARCH("Completed Behind Schedule",G87)))</formula>
    </cfRule>
    <cfRule type="containsText" dxfId="2281" priority="2621" operator="containsText" text="Off Target">
      <formula>NOT(ISERROR(SEARCH("Off Target",G87)))</formula>
    </cfRule>
    <cfRule type="containsText" dxfId="2280" priority="2622" operator="containsText" text="In Danger of Falling Behind Target">
      <formula>NOT(ISERROR(SEARCH("In Danger of Falling Behind Target",G87)))</formula>
    </cfRule>
    <cfRule type="containsText" dxfId="2279" priority="2623" operator="containsText" text="On Track to be Achieved">
      <formula>NOT(ISERROR(SEARCH("On Track to be Achieved",G87)))</formula>
    </cfRule>
    <cfRule type="containsText" dxfId="2278" priority="2624" operator="containsText" text="Fully Achieved">
      <formula>NOT(ISERROR(SEARCH("Fully Achieved",G87)))</formula>
    </cfRule>
    <cfRule type="containsText" dxfId="2277" priority="2625" operator="containsText" text="Fully Achieved">
      <formula>NOT(ISERROR(SEARCH("Fully Achieved",G87)))</formula>
    </cfRule>
    <cfRule type="containsText" dxfId="2276" priority="2626" operator="containsText" text="Fully Achieved">
      <formula>NOT(ISERROR(SEARCH("Fully Achieved",G87)))</formula>
    </cfRule>
    <cfRule type="containsText" dxfId="2275" priority="2627" operator="containsText" text="Deferred">
      <formula>NOT(ISERROR(SEARCH("Deferred",G87)))</formula>
    </cfRule>
    <cfRule type="containsText" dxfId="2274" priority="2628" operator="containsText" text="Deleted">
      <formula>NOT(ISERROR(SEARCH("Deleted",G87)))</formula>
    </cfRule>
    <cfRule type="containsText" dxfId="2273" priority="2629" operator="containsText" text="In Danger of Falling Behind Target">
      <formula>NOT(ISERROR(SEARCH("In Danger of Falling Behind Target",G87)))</formula>
    </cfRule>
    <cfRule type="containsText" dxfId="2272" priority="2630" operator="containsText" text="Not yet due">
      <formula>NOT(ISERROR(SEARCH("Not yet due",G87)))</formula>
    </cfRule>
    <cfRule type="containsText" dxfId="2271" priority="2631" operator="containsText" text="Update not Provided">
      <formula>NOT(ISERROR(SEARCH("Update not Provided",G87)))</formula>
    </cfRule>
  </conditionalFormatting>
  <conditionalFormatting sqref="G98">
    <cfRule type="containsText" dxfId="2270" priority="2560" operator="containsText" text="On track to be achieved">
      <formula>NOT(ISERROR(SEARCH("On track to be achieved",G98)))</formula>
    </cfRule>
    <cfRule type="containsText" dxfId="2269" priority="2561" operator="containsText" text="Deferred">
      <formula>NOT(ISERROR(SEARCH("Deferred",G98)))</formula>
    </cfRule>
    <cfRule type="containsText" dxfId="2268" priority="2562" operator="containsText" text="Deleted">
      <formula>NOT(ISERROR(SEARCH("Deleted",G98)))</formula>
    </cfRule>
    <cfRule type="containsText" dxfId="2267" priority="2563" operator="containsText" text="In Danger of Falling Behind Target">
      <formula>NOT(ISERROR(SEARCH("In Danger of Falling Behind Target",G98)))</formula>
    </cfRule>
    <cfRule type="containsText" dxfId="2266" priority="2564" operator="containsText" text="Not yet due">
      <formula>NOT(ISERROR(SEARCH("Not yet due",G98)))</formula>
    </cfRule>
    <cfRule type="containsText" dxfId="2265" priority="2565" operator="containsText" text="Update not Provided">
      <formula>NOT(ISERROR(SEARCH("Update not Provided",G98)))</formula>
    </cfRule>
    <cfRule type="containsText" dxfId="2264" priority="2566" operator="containsText" text="Not yet due">
      <formula>NOT(ISERROR(SEARCH("Not yet due",G98)))</formula>
    </cfRule>
    <cfRule type="containsText" dxfId="2263" priority="2567" operator="containsText" text="Completed Behind Schedule">
      <formula>NOT(ISERROR(SEARCH("Completed Behind Schedule",G98)))</formula>
    </cfRule>
    <cfRule type="containsText" dxfId="2262" priority="2568" operator="containsText" text="Off Target">
      <formula>NOT(ISERROR(SEARCH("Off Target",G98)))</formula>
    </cfRule>
    <cfRule type="containsText" dxfId="2261" priority="2569" operator="containsText" text="On Track to be Achieved">
      <formula>NOT(ISERROR(SEARCH("On Track to be Achieved",G98)))</formula>
    </cfRule>
    <cfRule type="containsText" dxfId="2260" priority="2570" operator="containsText" text="Fully Achieved">
      <formula>NOT(ISERROR(SEARCH("Fully Achieved",G98)))</formula>
    </cfRule>
    <cfRule type="containsText" dxfId="2259" priority="2571" operator="containsText" text="Not yet due">
      <formula>NOT(ISERROR(SEARCH("Not yet due",G98)))</formula>
    </cfRule>
    <cfRule type="containsText" dxfId="2258" priority="2572" operator="containsText" text="Not Yet Due">
      <formula>NOT(ISERROR(SEARCH("Not Yet Due",G98)))</formula>
    </cfRule>
    <cfRule type="containsText" dxfId="2257" priority="2573" operator="containsText" text="Deferred">
      <formula>NOT(ISERROR(SEARCH("Deferred",G98)))</formula>
    </cfRule>
    <cfRule type="containsText" dxfId="2256" priority="2574" operator="containsText" text="Deleted">
      <formula>NOT(ISERROR(SEARCH("Deleted",G98)))</formula>
    </cfRule>
    <cfRule type="containsText" dxfId="2255" priority="2575" operator="containsText" text="In Danger of Falling Behind Target">
      <formula>NOT(ISERROR(SEARCH("In Danger of Falling Behind Target",G98)))</formula>
    </cfRule>
    <cfRule type="containsText" dxfId="2254" priority="2576" operator="containsText" text="Not yet due">
      <formula>NOT(ISERROR(SEARCH("Not yet due",G98)))</formula>
    </cfRule>
    <cfRule type="containsText" dxfId="2253" priority="2577" operator="containsText" text="Completed Behind Schedule">
      <formula>NOT(ISERROR(SEARCH("Completed Behind Schedule",G98)))</formula>
    </cfRule>
    <cfRule type="containsText" dxfId="2252" priority="2578" operator="containsText" text="Off Target">
      <formula>NOT(ISERROR(SEARCH("Off Target",G98)))</formula>
    </cfRule>
    <cfRule type="containsText" dxfId="2251" priority="2579" operator="containsText" text="In Danger of Falling Behind Target">
      <formula>NOT(ISERROR(SEARCH("In Danger of Falling Behind Target",G98)))</formula>
    </cfRule>
    <cfRule type="containsText" dxfId="2250" priority="2580" operator="containsText" text="On Track to be Achieved">
      <formula>NOT(ISERROR(SEARCH("On Track to be Achieved",G98)))</formula>
    </cfRule>
    <cfRule type="containsText" dxfId="2249" priority="2581" operator="containsText" text="Fully Achieved">
      <formula>NOT(ISERROR(SEARCH("Fully Achieved",G98)))</formula>
    </cfRule>
    <cfRule type="containsText" dxfId="2248" priority="2582" operator="containsText" text="Update not Provided">
      <formula>NOT(ISERROR(SEARCH("Update not Provided",G98)))</formula>
    </cfRule>
    <cfRule type="containsText" dxfId="2247" priority="2583" operator="containsText" text="Not yet due">
      <formula>NOT(ISERROR(SEARCH("Not yet due",G98)))</formula>
    </cfRule>
    <cfRule type="containsText" dxfId="2246" priority="2584" operator="containsText" text="Completed Behind Schedule">
      <formula>NOT(ISERROR(SEARCH("Completed Behind Schedule",G98)))</formula>
    </cfRule>
    <cfRule type="containsText" dxfId="2245" priority="2585" operator="containsText" text="Off Target">
      <formula>NOT(ISERROR(SEARCH("Off Target",G98)))</formula>
    </cfRule>
    <cfRule type="containsText" dxfId="2244" priority="2586" operator="containsText" text="In Danger of Falling Behind Target">
      <formula>NOT(ISERROR(SEARCH("In Danger of Falling Behind Target",G98)))</formula>
    </cfRule>
    <cfRule type="containsText" dxfId="2243" priority="2587" operator="containsText" text="On Track to be Achieved">
      <formula>NOT(ISERROR(SEARCH("On Track to be Achieved",G98)))</formula>
    </cfRule>
    <cfRule type="containsText" dxfId="2242" priority="2588" operator="containsText" text="Fully Achieved">
      <formula>NOT(ISERROR(SEARCH("Fully Achieved",G98)))</formula>
    </cfRule>
    <cfRule type="containsText" dxfId="2241" priority="2589" operator="containsText" text="Fully Achieved">
      <formula>NOT(ISERROR(SEARCH("Fully Achieved",G98)))</formula>
    </cfRule>
    <cfRule type="containsText" dxfId="2240" priority="2590" operator="containsText" text="Fully Achieved">
      <formula>NOT(ISERROR(SEARCH("Fully Achieved",G98)))</formula>
    </cfRule>
    <cfRule type="containsText" dxfId="2239" priority="2591" operator="containsText" text="Deferred">
      <formula>NOT(ISERROR(SEARCH("Deferred",G98)))</formula>
    </cfRule>
    <cfRule type="containsText" dxfId="2238" priority="2592" operator="containsText" text="Deleted">
      <formula>NOT(ISERROR(SEARCH("Deleted",G98)))</formula>
    </cfRule>
    <cfRule type="containsText" dxfId="2237" priority="2593" operator="containsText" text="In Danger of Falling Behind Target">
      <formula>NOT(ISERROR(SEARCH("In Danger of Falling Behind Target",G98)))</formula>
    </cfRule>
    <cfRule type="containsText" dxfId="2236" priority="2594" operator="containsText" text="Not yet due">
      <formula>NOT(ISERROR(SEARCH("Not yet due",G98)))</formula>
    </cfRule>
    <cfRule type="containsText" dxfId="2235" priority="2595" operator="containsText" text="Update not Provided">
      <formula>NOT(ISERROR(SEARCH("Update not Provided",G98)))</formula>
    </cfRule>
  </conditionalFormatting>
  <conditionalFormatting sqref="G98">
    <cfRule type="containsText" dxfId="2234" priority="2524" operator="containsText" text="On track to be achieved">
      <formula>NOT(ISERROR(SEARCH("On track to be achieved",G98)))</formula>
    </cfRule>
    <cfRule type="containsText" dxfId="2233" priority="2525" operator="containsText" text="Deferred">
      <formula>NOT(ISERROR(SEARCH("Deferred",G98)))</formula>
    </cfRule>
    <cfRule type="containsText" dxfId="2232" priority="2526" operator="containsText" text="Deleted">
      <formula>NOT(ISERROR(SEARCH("Deleted",G98)))</formula>
    </cfRule>
    <cfRule type="containsText" dxfId="2231" priority="2527" operator="containsText" text="In Danger of Falling Behind Target">
      <formula>NOT(ISERROR(SEARCH("In Danger of Falling Behind Target",G98)))</formula>
    </cfRule>
    <cfRule type="containsText" dxfId="2230" priority="2528" operator="containsText" text="Not yet due">
      <formula>NOT(ISERROR(SEARCH("Not yet due",G98)))</formula>
    </cfRule>
    <cfRule type="containsText" dxfId="2229" priority="2529" operator="containsText" text="Update not Provided">
      <formula>NOT(ISERROR(SEARCH("Update not Provided",G98)))</formula>
    </cfRule>
    <cfRule type="containsText" dxfId="2228" priority="2530" operator="containsText" text="Not yet due">
      <formula>NOT(ISERROR(SEARCH("Not yet due",G98)))</formula>
    </cfRule>
    <cfRule type="containsText" dxfId="2227" priority="2531" operator="containsText" text="Completed Behind Schedule">
      <formula>NOT(ISERROR(SEARCH("Completed Behind Schedule",G98)))</formula>
    </cfRule>
    <cfRule type="containsText" dxfId="2226" priority="2532" operator="containsText" text="Off Target">
      <formula>NOT(ISERROR(SEARCH("Off Target",G98)))</formula>
    </cfRule>
    <cfRule type="containsText" dxfId="2225" priority="2533" operator="containsText" text="On Track to be Achieved">
      <formula>NOT(ISERROR(SEARCH("On Track to be Achieved",G98)))</formula>
    </cfRule>
    <cfRule type="containsText" dxfId="2224" priority="2534" operator="containsText" text="Fully Achieved">
      <formula>NOT(ISERROR(SEARCH("Fully Achieved",G98)))</formula>
    </cfRule>
    <cfRule type="containsText" dxfId="2223" priority="2535" operator="containsText" text="Not yet due">
      <formula>NOT(ISERROR(SEARCH("Not yet due",G98)))</formula>
    </cfRule>
    <cfRule type="containsText" dxfId="2222" priority="2536" operator="containsText" text="Not Yet Due">
      <formula>NOT(ISERROR(SEARCH("Not Yet Due",G98)))</formula>
    </cfRule>
    <cfRule type="containsText" dxfId="2221" priority="2537" operator="containsText" text="Deferred">
      <formula>NOT(ISERROR(SEARCH("Deferred",G98)))</formula>
    </cfRule>
    <cfRule type="containsText" dxfId="2220" priority="2538" operator="containsText" text="Deleted">
      <formula>NOT(ISERROR(SEARCH("Deleted",G98)))</formula>
    </cfRule>
    <cfRule type="containsText" dxfId="2219" priority="2539" operator="containsText" text="In Danger of Falling Behind Target">
      <formula>NOT(ISERROR(SEARCH("In Danger of Falling Behind Target",G98)))</formula>
    </cfRule>
    <cfRule type="containsText" dxfId="2218" priority="2540" operator="containsText" text="Not yet due">
      <formula>NOT(ISERROR(SEARCH("Not yet due",G98)))</formula>
    </cfRule>
    <cfRule type="containsText" dxfId="2217" priority="2541" operator="containsText" text="Completed Behind Schedule">
      <formula>NOT(ISERROR(SEARCH("Completed Behind Schedule",G98)))</formula>
    </cfRule>
    <cfRule type="containsText" dxfId="2216" priority="2542" operator="containsText" text="Off Target">
      <formula>NOT(ISERROR(SEARCH("Off Target",G98)))</formula>
    </cfRule>
    <cfRule type="containsText" dxfId="2215" priority="2543" operator="containsText" text="In Danger of Falling Behind Target">
      <formula>NOT(ISERROR(SEARCH("In Danger of Falling Behind Target",G98)))</formula>
    </cfRule>
    <cfRule type="containsText" dxfId="2214" priority="2544" operator="containsText" text="On Track to be Achieved">
      <formula>NOT(ISERROR(SEARCH("On Track to be Achieved",G98)))</formula>
    </cfRule>
    <cfRule type="containsText" dxfId="2213" priority="2545" operator="containsText" text="Fully Achieved">
      <formula>NOT(ISERROR(SEARCH("Fully Achieved",G98)))</formula>
    </cfRule>
    <cfRule type="containsText" dxfId="2212" priority="2546" operator="containsText" text="Update not Provided">
      <formula>NOT(ISERROR(SEARCH("Update not Provided",G98)))</formula>
    </cfRule>
    <cfRule type="containsText" dxfId="2211" priority="2547" operator="containsText" text="Not yet due">
      <formula>NOT(ISERROR(SEARCH("Not yet due",G98)))</formula>
    </cfRule>
    <cfRule type="containsText" dxfId="2210" priority="2548" operator="containsText" text="Completed Behind Schedule">
      <formula>NOT(ISERROR(SEARCH("Completed Behind Schedule",G98)))</formula>
    </cfRule>
    <cfRule type="containsText" dxfId="2209" priority="2549" operator="containsText" text="Off Target">
      <formula>NOT(ISERROR(SEARCH("Off Target",G98)))</formula>
    </cfRule>
    <cfRule type="containsText" dxfId="2208" priority="2550" operator="containsText" text="In Danger of Falling Behind Target">
      <formula>NOT(ISERROR(SEARCH("In Danger of Falling Behind Target",G98)))</formula>
    </cfRule>
    <cfRule type="containsText" dxfId="2207" priority="2551" operator="containsText" text="On Track to be Achieved">
      <formula>NOT(ISERROR(SEARCH("On Track to be Achieved",G98)))</formula>
    </cfRule>
    <cfRule type="containsText" dxfId="2206" priority="2552" operator="containsText" text="Fully Achieved">
      <formula>NOT(ISERROR(SEARCH("Fully Achieved",G98)))</formula>
    </cfRule>
    <cfRule type="containsText" dxfId="2205" priority="2553" operator="containsText" text="Fully Achieved">
      <formula>NOT(ISERROR(SEARCH("Fully Achieved",G98)))</formula>
    </cfRule>
    <cfRule type="containsText" dxfId="2204" priority="2554" operator="containsText" text="Fully Achieved">
      <formula>NOT(ISERROR(SEARCH("Fully Achieved",G98)))</formula>
    </cfRule>
    <cfRule type="containsText" dxfId="2203" priority="2555" operator="containsText" text="Deferred">
      <formula>NOT(ISERROR(SEARCH("Deferred",G98)))</formula>
    </cfRule>
    <cfRule type="containsText" dxfId="2202" priority="2556" operator="containsText" text="Deleted">
      <formula>NOT(ISERROR(SEARCH("Deleted",G98)))</formula>
    </cfRule>
    <cfRule type="containsText" dxfId="2201" priority="2557" operator="containsText" text="In Danger of Falling Behind Target">
      <formula>NOT(ISERROR(SEARCH("In Danger of Falling Behind Target",G98)))</formula>
    </cfRule>
    <cfRule type="containsText" dxfId="2200" priority="2558" operator="containsText" text="Not yet due">
      <formula>NOT(ISERROR(SEARCH("Not yet due",G98)))</formula>
    </cfRule>
    <cfRule type="containsText" dxfId="2199" priority="2559" operator="containsText" text="Update not Provided">
      <formula>NOT(ISERROR(SEARCH("Update not Provided",G98)))</formula>
    </cfRule>
  </conditionalFormatting>
  <conditionalFormatting sqref="G100:G110">
    <cfRule type="containsText" dxfId="2198" priority="2488" operator="containsText" text="On track to be achieved">
      <formula>NOT(ISERROR(SEARCH("On track to be achieved",G100)))</formula>
    </cfRule>
    <cfRule type="containsText" dxfId="2197" priority="2489" operator="containsText" text="Deferred">
      <formula>NOT(ISERROR(SEARCH("Deferred",G100)))</formula>
    </cfRule>
    <cfRule type="containsText" dxfId="2196" priority="2490" operator="containsText" text="Deleted">
      <formula>NOT(ISERROR(SEARCH("Deleted",G100)))</formula>
    </cfRule>
    <cfRule type="containsText" dxfId="2195" priority="2491" operator="containsText" text="In Danger of Falling Behind Target">
      <formula>NOT(ISERROR(SEARCH("In Danger of Falling Behind Target",G100)))</formula>
    </cfRule>
    <cfRule type="containsText" dxfId="2194" priority="2492" operator="containsText" text="Not yet due">
      <formula>NOT(ISERROR(SEARCH("Not yet due",G100)))</formula>
    </cfRule>
    <cfRule type="containsText" dxfId="2193" priority="2493" operator="containsText" text="Update not Provided">
      <formula>NOT(ISERROR(SEARCH("Update not Provided",G100)))</formula>
    </cfRule>
    <cfRule type="containsText" dxfId="2192" priority="2494" operator="containsText" text="Not yet due">
      <formula>NOT(ISERROR(SEARCH("Not yet due",G100)))</formula>
    </cfRule>
    <cfRule type="containsText" dxfId="2191" priority="2495" operator="containsText" text="Completed Behind Schedule">
      <formula>NOT(ISERROR(SEARCH("Completed Behind Schedule",G100)))</formula>
    </cfRule>
    <cfRule type="containsText" dxfId="2190" priority="2496" operator="containsText" text="Off Target">
      <formula>NOT(ISERROR(SEARCH("Off Target",G100)))</formula>
    </cfRule>
    <cfRule type="containsText" dxfId="2189" priority="2497" operator="containsText" text="On Track to be Achieved">
      <formula>NOT(ISERROR(SEARCH("On Track to be Achieved",G100)))</formula>
    </cfRule>
    <cfRule type="containsText" dxfId="2188" priority="2498" operator="containsText" text="Fully Achieved">
      <formula>NOT(ISERROR(SEARCH("Fully Achieved",G100)))</formula>
    </cfRule>
    <cfRule type="containsText" dxfId="2187" priority="2499" operator="containsText" text="Not yet due">
      <formula>NOT(ISERROR(SEARCH("Not yet due",G100)))</formula>
    </cfRule>
    <cfRule type="containsText" dxfId="2186" priority="2500" operator="containsText" text="Not Yet Due">
      <formula>NOT(ISERROR(SEARCH("Not Yet Due",G100)))</formula>
    </cfRule>
    <cfRule type="containsText" dxfId="2185" priority="2501" operator="containsText" text="Deferred">
      <formula>NOT(ISERROR(SEARCH("Deferred",G100)))</formula>
    </cfRule>
    <cfRule type="containsText" dxfId="2184" priority="2502" operator="containsText" text="Deleted">
      <formula>NOT(ISERROR(SEARCH("Deleted",G100)))</formula>
    </cfRule>
    <cfRule type="containsText" dxfId="2183" priority="2503" operator="containsText" text="In Danger of Falling Behind Target">
      <formula>NOT(ISERROR(SEARCH("In Danger of Falling Behind Target",G100)))</formula>
    </cfRule>
    <cfRule type="containsText" dxfId="2182" priority="2504" operator="containsText" text="Not yet due">
      <formula>NOT(ISERROR(SEARCH("Not yet due",G100)))</formula>
    </cfRule>
    <cfRule type="containsText" dxfId="2181" priority="2505" operator="containsText" text="Completed Behind Schedule">
      <formula>NOT(ISERROR(SEARCH("Completed Behind Schedule",G100)))</formula>
    </cfRule>
    <cfRule type="containsText" dxfId="2180" priority="2506" operator="containsText" text="Off Target">
      <formula>NOT(ISERROR(SEARCH("Off Target",G100)))</formula>
    </cfRule>
    <cfRule type="containsText" dxfId="2179" priority="2507" operator="containsText" text="In Danger of Falling Behind Target">
      <formula>NOT(ISERROR(SEARCH("In Danger of Falling Behind Target",G100)))</formula>
    </cfRule>
    <cfRule type="containsText" dxfId="2178" priority="2508" operator="containsText" text="On Track to be Achieved">
      <formula>NOT(ISERROR(SEARCH("On Track to be Achieved",G100)))</formula>
    </cfRule>
    <cfRule type="containsText" dxfId="2177" priority="2509" operator="containsText" text="Fully Achieved">
      <formula>NOT(ISERROR(SEARCH("Fully Achieved",G100)))</formula>
    </cfRule>
    <cfRule type="containsText" dxfId="2176" priority="2510" operator="containsText" text="Update not Provided">
      <formula>NOT(ISERROR(SEARCH("Update not Provided",G100)))</formula>
    </cfRule>
    <cfRule type="containsText" dxfId="2175" priority="2511" operator="containsText" text="Not yet due">
      <formula>NOT(ISERROR(SEARCH("Not yet due",G100)))</formula>
    </cfRule>
    <cfRule type="containsText" dxfId="2174" priority="2512" operator="containsText" text="Completed Behind Schedule">
      <formula>NOT(ISERROR(SEARCH("Completed Behind Schedule",G100)))</formula>
    </cfRule>
    <cfRule type="containsText" dxfId="2173" priority="2513" operator="containsText" text="Off Target">
      <formula>NOT(ISERROR(SEARCH("Off Target",G100)))</formula>
    </cfRule>
    <cfRule type="containsText" dxfId="2172" priority="2514" operator="containsText" text="In Danger of Falling Behind Target">
      <formula>NOT(ISERROR(SEARCH("In Danger of Falling Behind Target",G100)))</formula>
    </cfRule>
    <cfRule type="containsText" dxfId="2171" priority="2515" operator="containsText" text="On Track to be Achieved">
      <formula>NOT(ISERROR(SEARCH("On Track to be Achieved",G100)))</formula>
    </cfRule>
    <cfRule type="containsText" dxfId="2170" priority="2516" operator="containsText" text="Fully Achieved">
      <formula>NOT(ISERROR(SEARCH("Fully Achieved",G100)))</formula>
    </cfRule>
    <cfRule type="containsText" dxfId="2169" priority="2517" operator="containsText" text="Fully Achieved">
      <formula>NOT(ISERROR(SEARCH("Fully Achieved",G100)))</formula>
    </cfRule>
    <cfRule type="containsText" dxfId="2168" priority="2518" operator="containsText" text="Fully Achieved">
      <formula>NOT(ISERROR(SEARCH("Fully Achieved",G100)))</formula>
    </cfRule>
    <cfRule type="containsText" dxfId="2167" priority="2519" operator="containsText" text="Deferred">
      <formula>NOT(ISERROR(SEARCH("Deferred",G100)))</formula>
    </cfRule>
    <cfRule type="containsText" dxfId="2166" priority="2520" operator="containsText" text="Deleted">
      <formula>NOT(ISERROR(SEARCH("Deleted",G100)))</formula>
    </cfRule>
    <cfRule type="containsText" dxfId="2165" priority="2521" operator="containsText" text="In Danger of Falling Behind Target">
      <formula>NOT(ISERROR(SEARCH("In Danger of Falling Behind Target",G100)))</formula>
    </cfRule>
    <cfRule type="containsText" dxfId="2164" priority="2522" operator="containsText" text="Not yet due">
      <formula>NOT(ISERROR(SEARCH("Not yet due",G100)))</formula>
    </cfRule>
    <cfRule type="containsText" dxfId="2163" priority="2523" operator="containsText" text="Update not Provided">
      <formula>NOT(ISERROR(SEARCH("Update not Provided",G100)))</formula>
    </cfRule>
  </conditionalFormatting>
  <conditionalFormatting sqref="I3:I11">
    <cfRule type="containsText" dxfId="2162" priority="2380" operator="containsText" text="On track to be achieved">
      <formula>NOT(ISERROR(SEARCH("On track to be achieved",I3)))</formula>
    </cfRule>
    <cfRule type="containsText" dxfId="2161" priority="2381" operator="containsText" text="Deferred">
      <formula>NOT(ISERROR(SEARCH("Deferred",I3)))</formula>
    </cfRule>
    <cfRule type="containsText" dxfId="2160" priority="2382" operator="containsText" text="Deleted">
      <formula>NOT(ISERROR(SEARCH("Deleted",I3)))</formula>
    </cfRule>
    <cfRule type="containsText" dxfId="2159" priority="2383" operator="containsText" text="In Danger of Falling Behind Target">
      <formula>NOT(ISERROR(SEARCH("In Danger of Falling Behind Target",I3)))</formula>
    </cfRule>
    <cfRule type="containsText" dxfId="2158" priority="2384" operator="containsText" text="Not yet due">
      <formula>NOT(ISERROR(SEARCH("Not yet due",I3)))</formula>
    </cfRule>
    <cfRule type="containsText" dxfId="2157" priority="2385" operator="containsText" text="Update not Provided">
      <formula>NOT(ISERROR(SEARCH("Update not Provided",I3)))</formula>
    </cfRule>
    <cfRule type="containsText" dxfId="2156" priority="2386" operator="containsText" text="Not yet due">
      <formula>NOT(ISERROR(SEARCH("Not yet due",I3)))</formula>
    </cfRule>
    <cfRule type="containsText" dxfId="2155" priority="2387" operator="containsText" text="Completed Behind Schedule">
      <formula>NOT(ISERROR(SEARCH("Completed Behind Schedule",I3)))</formula>
    </cfRule>
    <cfRule type="containsText" dxfId="2154" priority="2388" operator="containsText" text="Off Target">
      <formula>NOT(ISERROR(SEARCH("Off Target",I3)))</formula>
    </cfRule>
    <cfRule type="containsText" dxfId="2153" priority="2389" operator="containsText" text="On Track to be Achieved">
      <formula>NOT(ISERROR(SEARCH("On Track to be Achieved",I3)))</formula>
    </cfRule>
    <cfRule type="containsText" dxfId="2152" priority="2390" operator="containsText" text="Fully Achieved">
      <formula>NOT(ISERROR(SEARCH("Fully Achieved",I3)))</formula>
    </cfRule>
    <cfRule type="containsText" dxfId="2151" priority="2391" operator="containsText" text="Not yet due">
      <formula>NOT(ISERROR(SEARCH("Not yet due",I3)))</formula>
    </cfRule>
    <cfRule type="containsText" dxfId="2150" priority="2392" operator="containsText" text="Not Yet Due">
      <formula>NOT(ISERROR(SEARCH("Not Yet Due",I3)))</formula>
    </cfRule>
    <cfRule type="containsText" dxfId="2149" priority="2393" operator="containsText" text="Deferred">
      <formula>NOT(ISERROR(SEARCH("Deferred",I3)))</formula>
    </cfRule>
    <cfRule type="containsText" dxfId="2148" priority="2394" operator="containsText" text="Deleted">
      <formula>NOT(ISERROR(SEARCH("Deleted",I3)))</formula>
    </cfRule>
    <cfRule type="containsText" dxfId="2147" priority="2395" operator="containsText" text="In Danger of Falling Behind Target">
      <formula>NOT(ISERROR(SEARCH("In Danger of Falling Behind Target",I3)))</formula>
    </cfRule>
    <cfRule type="containsText" dxfId="2146" priority="2396" operator="containsText" text="Not yet due">
      <formula>NOT(ISERROR(SEARCH("Not yet due",I3)))</formula>
    </cfRule>
    <cfRule type="containsText" dxfId="2145" priority="2397" operator="containsText" text="Completed Behind Schedule">
      <formula>NOT(ISERROR(SEARCH("Completed Behind Schedule",I3)))</formula>
    </cfRule>
    <cfRule type="containsText" dxfId="2144" priority="2398" operator="containsText" text="Off Target">
      <formula>NOT(ISERROR(SEARCH("Off Target",I3)))</formula>
    </cfRule>
    <cfRule type="containsText" dxfId="2143" priority="2399" operator="containsText" text="In Danger of Falling Behind Target">
      <formula>NOT(ISERROR(SEARCH("In Danger of Falling Behind Target",I3)))</formula>
    </cfRule>
    <cfRule type="containsText" dxfId="2142" priority="2400" operator="containsText" text="On Track to be Achieved">
      <formula>NOT(ISERROR(SEARCH("On Track to be Achieved",I3)))</formula>
    </cfRule>
    <cfRule type="containsText" dxfId="2141" priority="2401" operator="containsText" text="Fully Achieved">
      <formula>NOT(ISERROR(SEARCH("Fully Achieved",I3)))</formula>
    </cfRule>
    <cfRule type="containsText" dxfId="2140" priority="2402" operator="containsText" text="Update not Provided">
      <formula>NOT(ISERROR(SEARCH("Update not Provided",I3)))</formula>
    </cfRule>
    <cfRule type="containsText" dxfId="2139" priority="2403" operator="containsText" text="Not yet due">
      <formula>NOT(ISERROR(SEARCH("Not yet due",I3)))</formula>
    </cfRule>
    <cfRule type="containsText" dxfId="2138" priority="2404" operator="containsText" text="Completed Behind Schedule">
      <formula>NOT(ISERROR(SEARCH("Completed Behind Schedule",I3)))</formula>
    </cfRule>
    <cfRule type="containsText" dxfId="2137" priority="2405" operator="containsText" text="Off Target">
      <formula>NOT(ISERROR(SEARCH("Off Target",I3)))</formula>
    </cfRule>
    <cfRule type="containsText" dxfId="2136" priority="2406" operator="containsText" text="In Danger of Falling Behind Target">
      <formula>NOT(ISERROR(SEARCH("In Danger of Falling Behind Target",I3)))</formula>
    </cfRule>
    <cfRule type="containsText" dxfId="2135" priority="2407" operator="containsText" text="On Track to be Achieved">
      <formula>NOT(ISERROR(SEARCH("On Track to be Achieved",I3)))</formula>
    </cfRule>
    <cfRule type="containsText" dxfId="2134" priority="2408" operator="containsText" text="Fully Achieved">
      <formula>NOT(ISERROR(SEARCH("Fully Achieved",I3)))</formula>
    </cfRule>
    <cfRule type="containsText" dxfId="2133" priority="2409" operator="containsText" text="Fully Achieved">
      <formula>NOT(ISERROR(SEARCH("Fully Achieved",I3)))</formula>
    </cfRule>
    <cfRule type="containsText" dxfId="2132" priority="2410" operator="containsText" text="Fully Achieved">
      <formula>NOT(ISERROR(SEARCH("Fully Achieved",I3)))</formula>
    </cfRule>
    <cfRule type="containsText" dxfId="2131" priority="2411" operator="containsText" text="Deferred">
      <formula>NOT(ISERROR(SEARCH("Deferred",I3)))</formula>
    </cfRule>
    <cfRule type="containsText" dxfId="2130" priority="2412" operator="containsText" text="Deleted">
      <formula>NOT(ISERROR(SEARCH("Deleted",I3)))</formula>
    </cfRule>
    <cfRule type="containsText" dxfId="2129" priority="2413" operator="containsText" text="In Danger of Falling Behind Target">
      <formula>NOT(ISERROR(SEARCH("In Danger of Falling Behind Target",I3)))</formula>
    </cfRule>
    <cfRule type="containsText" dxfId="2128" priority="2414" operator="containsText" text="Not yet due">
      <formula>NOT(ISERROR(SEARCH("Not yet due",I3)))</formula>
    </cfRule>
    <cfRule type="containsText" dxfId="2127" priority="2415" operator="containsText" text="Update not Provided">
      <formula>NOT(ISERROR(SEARCH("Update not Provided",I3)))</formula>
    </cfRule>
  </conditionalFormatting>
  <conditionalFormatting sqref="I13:I30">
    <cfRule type="containsText" dxfId="2126" priority="2344" operator="containsText" text="On track to be achieved">
      <formula>NOT(ISERROR(SEARCH("On track to be achieved",I13)))</formula>
    </cfRule>
    <cfRule type="containsText" dxfId="2125" priority="2345" operator="containsText" text="Deferred">
      <formula>NOT(ISERROR(SEARCH("Deferred",I13)))</formula>
    </cfRule>
    <cfRule type="containsText" dxfId="2124" priority="2346" operator="containsText" text="Deleted">
      <formula>NOT(ISERROR(SEARCH("Deleted",I13)))</formula>
    </cfRule>
    <cfRule type="containsText" dxfId="2123" priority="2347" operator="containsText" text="In Danger of Falling Behind Target">
      <formula>NOT(ISERROR(SEARCH("In Danger of Falling Behind Target",I13)))</formula>
    </cfRule>
    <cfRule type="containsText" dxfId="2122" priority="2348" operator="containsText" text="Not yet due">
      <formula>NOT(ISERROR(SEARCH("Not yet due",I13)))</formula>
    </cfRule>
    <cfRule type="containsText" dxfId="2121" priority="2349" operator="containsText" text="Update not Provided">
      <formula>NOT(ISERROR(SEARCH("Update not Provided",I13)))</formula>
    </cfRule>
    <cfRule type="containsText" dxfId="2120" priority="2350" operator="containsText" text="Not yet due">
      <formula>NOT(ISERROR(SEARCH("Not yet due",I13)))</formula>
    </cfRule>
    <cfRule type="containsText" dxfId="2119" priority="2351" operator="containsText" text="Completed Behind Schedule">
      <formula>NOT(ISERROR(SEARCH("Completed Behind Schedule",I13)))</formula>
    </cfRule>
    <cfRule type="containsText" dxfId="2118" priority="2352" operator="containsText" text="Off Target">
      <formula>NOT(ISERROR(SEARCH("Off Target",I13)))</formula>
    </cfRule>
    <cfRule type="containsText" dxfId="2117" priority="2353" operator="containsText" text="On Track to be Achieved">
      <formula>NOT(ISERROR(SEARCH("On Track to be Achieved",I13)))</formula>
    </cfRule>
    <cfRule type="containsText" dxfId="2116" priority="2354" operator="containsText" text="Fully Achieved">
      <formula>NOT(ISERROR(SEARCH("Fully Achieved",I13)))</formula>
    </cfRule>
    <cfRule type="containsText" dxfId="2115" priority="2355" operator="containsText" text="Not yet due">
      <formula>NOT(ISERROR(SEARCH("Not yet due",I13)))</formula>
    </cfRule>
    <cfRule type="containsText" dxfId="2114" priority="2356" operator="containsText" text="Not Yet Due">
      <formula>NOT(ISERROR(SEARCH("Not Yet Due",I13)))</formula>
    </cfRule>
    <cfRule type="containsText" dxfId="2113" priority="2357" operator="containsText" text="Deferred">
      <formula>NOT(ISERROR(SEARCH("Deferred",I13)))</formula>
    </cfRule>
    <cfRule type="containsText" dxfId="2112" priority="2358" operator="containsText" text="Deleted">
      <formula>NOT(ISERROR(SEARCH("Deleted",I13)))</formula>
    </cfRule>
    <cfRule type="containsText" dxfId="2111" priority="2359" operator="containsText" text="In Danger of Falling Behind Target">
      <formula>NOT(ISERROR(SEARCH("In Danger of Falling Behind Target",I13)))</formula>
    </cfRule>
    <cfRule type="containsText" dxfId="2110" priority="2360" operator="containsText" text="Not yet due">
      <formula>NOT(ISERROR(SEARCH("Not yet due",I13)))</formula>
    </cfRule>
    <cfRule type="containsText" dxfId="2109" priority="2361" operator="containsText" text="Completed Behind Schedule">
      <formula>NOT(ISERROR(SEARCH("Completed Behind Schedule",I13)))</formula>
    </cfRule>
    <cfRule type="containsText" dxfId="2108" priority="2362" operator="containsText" text="Off Target">
      <formula>NOT(ISERROR(SEARCH("Off Target",I13)))</formula>
    </cfRule>
    <cfRule type="containsText" dxfId="2107" priority="2363" operator="containsText" text="In Danger of Falling Behind Target">
      <formula>NOT(ISERROR(SEARCH("In Danger of Falling Behind Target",I13)))</formula>
    </cfRule>
    <cfRule type="containsText" dxfId="2106" priority="2364" operator="containsText" text="On Track to be Achieved">
      <formula>NOT(ISERROR(SEARCH("On Track to be Achieved",I13)))</formula>
    </cfRule>
    <cfRule type="containsText" dxfId="2105" priority="2365" operator="containsText" text="Fully Achieved">
      <formula>NOT(ISERROR(SEARCH("Fully Achieved",I13)))</formula>
    </cfRule>
    <cfRule type="containsText" dxfId="2104" priority="2366" operator="containsText" text="Update not Provided">
      <formula>NOT(ISERROR(SEARCH("Update not Provided",I13)))</formula>
    </cfRule>
    <cfRule type="containsText" dxfId="2103" priority="2367" operator="containsText" text="Not yet due">
      <formula>NOT(ISERROR(SEARCH("Not yet due",I13)))</formula>
    </cfRule>
    <cfRule type="containsText" dxfId="2102" priority="2368" operator="containsText" text="Completed Behind Schedule">
      <formula>NOT(ISERROR(SEARCH("Completed Behind Schedule",I13)))</formula>
    </cfRule>
    <cfRule type="containsText" dxfId="2101" priority="2369" operator="containsText" text="Off Target">
      <formula>NOT(ISERROR(SEARCH("Off Target",I13)))</formula>
    </cfRule>
    <cfRule type="containsText" dxfId="2100" priority="2370" operator="containsText" text="In Danger of Falling Behind Target">
      <formula>NOT(ISERROR(SEARCH("In Danger of Falling Behind Target",I13)))</formula>
    </cfRule>
    <cfRule type="containsText" dxfId="2099" priority="2371" operator="containsText" text="On Track to be Achieved">
      <formula>NOT(ISERROR(SEARCH("On Track to be Achieved",I13)))</formula>
    </cfRule>
    <cfRule type="containsText" dxfId="2098" priority="2372" operator="containsText" text="Fully Achieved">
      <formula>NOT(ISERROR(SEARCH("Fully Achieved",I13)))</formula>
    </cfRule>
    <cfRule type="containsText" dxfId="2097" priority="2373" operator="containsText" text="Fully Achieved">
      <formula>NOT(ISERROR(SEARCH("Fully Achieved",I13)))</formula>
    </cfRule>
    <cfRule type="containsText" dxfId="2096" priority="2374" operator="containsText" text="Fully Achieved">
      <formula>NOT(ISERROR(SEARCH("Fully Achieved",I13)))</formula>
    </cfRule>
    <cfRule type="containsText" dxfId="2095" priority="2375" operator="containsText" text="Deferred">
      <formula>NOT(ISERROR(SEARCH("Deferred",I13)))</formula>
    </cfRule>
    <cfRule type="containsText" dxfId="2094" priority="2376" operator="containsText" text="Deleted">
      <formula>NOT(ISERROR(SEARCH("Deleted",I13)))</formula>
    </cfRule>
    <cfRule type="containsText" dxfId="2093" priority="2377" operator="containsText" text="In Danger of Falling Behind Target">
      <formula>NOT(ISERROR(SEARCH("In Danger of Falling Behind Target",I13)))</formula>
    </cfRule>
    <cfRule type="containsText" dxfId="2092" priority="2378" operator="containsText" text="Not yet due">
      <formula>NOT(ISERROR(SEARCH("Not yet due",I13)))</formula>
    </cfRule>
    <cfRule type="containsText" dxfId="2091" priority="2379" operator="containsText" text="Update not Provided">
      <formula>NOT(ISERROR(SEARCH("Update not Provided",I13)))</formula>
    </cfRule>
  </conditionalFormatting>
  <conditionalFormatting sqref="I31:I41">
    <cfRule type="containsText" dxfId="2090" priority="2308" operator="containsText" text="On track to be achieved">
      <formula>NOT(ISERROR(SEARCH("On track to be achieved",I31)))</formula>
    </cfRule>
    <cfRule type="containsText" dxfId="2089" priority="2309" operator="containsText" text="Deferred">
      <formula>NOT(ISERROR(SEARCH("Deferred",I31)))</formula>
    </cfRule>
    <cfRule type="containsText" dxfId="2088" priority="2310" operator="containsText" text="Deleted">
      <formula>NOT(ISERROR(SEARCH("Deleted",I31)))</formula>
    </cfRule>
    <cfRule type="containsText" dxfId="2087" priority="2311" operator="containsText" text="In Danger of Falling Behind Target">
      <formula>NOT(ISERROR(SEARCH("In Danger of Falling Behind Target",I31)))</formula>
    </cfRule>
    <cfRule type="containsText" dxfId="2086" priority="2312" operator="containsText" text="Not yet due">
      <formula>NOT(ISERROR(SEARCH("Not yet due",I31)))</formula>
    </cfRule>
    <cfRule type="containsText" dxfId="2085" priority="2313" operator="containsText" text="Update not Provided">
      <formula>NOT(ISERROR(SEARCH("Update not Provided",I31)))</formula>
    </cfRule>
    <cfRule type="containsText" dxfId="2084" priority="2314" operator="containsText" text="Not yet due">
      <formula>NOT(ISERROR(SEARCH("Not yet due",I31)))</formula>
    </cfRule>
    <cfRule type="containsText" dxfId="2083" priority="2315" operator="containsText" text="Completed Behind Schedule">
      <formula>NOT(ISERROR(SEARCH("Completed Behind Schedule",I31)))</formula>
    </cfRule>
    <cfRule type="containsText" dxfId="2082" priority="2316" operator="containsText" text="Off Target">
      <formula>NOT(ISERROR(SEARCH("Off Target",I31)))</formula>
    </cfRule>
    <cfRule type="containsText" dxfId="2081" priority="2317" operator="containsText" text="On Track to be Achieved">
      <formula>NOT(ISERROR(SEARCH("On Track to be Achieved",I31)))</formula>
    </cfRule>
    <cfRule type="containsText" dxfId="2080" priority="2318" operator="containsText" text="Fully Achieved">
      <formula>NOT(ISERROR(SEARCH("Fully Achieved",I31)))</formula>
    </cfRule>
    <cfRule type="containsText" dxfId="2079" priority="2319" operator="containsText" text="Not yet due">
      <formula>NOT(ISERROR(SEARCH("Not yet due",I31)))</formula>
    </cfRule>
    <cfRule type="containsText" dxfId="2078" priority="2320" operator="containsText" text="Not Yet Due">
      <formula>NOT(ISERROR(SEARCH("Not Yet Due",I31)))</formula>
    </cfRule>
    <cfRule type="containsText" dxfId="2077" priority="2321" operator="containsText" text="Deferred">
      <formula>NOT(ISERROR(SEARCH("Deferred",I31)))</formula>
    </cfRule>
    <cfRule type="containsText" dxfId="2076" priority="2322" operator="containsText" text="Deleted">
      <formula>NOT(ISERROR(SEARCH("Deleted",I31)))</formula>
    </cfRule>
    <cfRule type="containsText" dxfId="2075" priority="2323" operator="containsText" text="In Danger of Falling Behind Target">
      <formula>NOT(ISERROR(SEARCH("In Danger of Falling Behind Target",I31)))</formula>
    </cfRule>
    <cfRule type="containsText" dxfId="2074" priority="2324" operator="containsText" text="Not yet due">
      <formula>NOT(ISERROR(SEARCH("Not yet due",I31)))</formula>
    </cfRule>
    <cfRule type="containsText" dxfId="2073" priority="2325" operator="containsText" text="Completed Behind Schedule">
      <formula>NOT(ISERROR(SEARCH("Completed Behind Schedule",I31)))</formula>
    </cfRule>
    <cfRule type="containsText" dxfId="2072" priority="2326" operator="containsText" text="Off Target">
      <formula>NOT(ISERROR(SEARCH("Off Target",I31)))</formula>
    </cfRule>
    <cfRule type="containsText" dxfId="2071" priority="2327" operator="containsText" text="In Danger of Falling Behind Target">
      <formula>NOT(ISERROR(SEARCH("In Danger of Falling Behind Target",I31)))</formula>
    </cfRule>
    <cfRule type="containsText" dxfId="2070" priority="2328" operator="containsText" text="On Track to be Achieved">
      <formula>NOT(ISERROR(SEARCH("On Track to be Achieved",I31)))</formula>
    </cfRule>
    <cfRule type="containsText" dxfId="2069" priority="2329" operator="containsText" text="Fully Achieved">
      <formula>NOT(ISERROR(SEARCH("Fully Achieved",I31)))</formula>
    </cfRule>
    <cfRule type="containsText" dxfId="2068" priority="2330" operator="containsText" text="Update not Provided">
      <formula>NOT(ISERROR(SEARCH("Update not Provided",I31)))</formula>
    </cfRule>
    <cfRule type="containsText" dxfId="2067" priority="2331" operator="containsText" text="Not yet due">
      <formula>NOT(ISERROR(SEARCH("Not yet due",I31)))</formula>
    </cfRule>
    <cfRule type="containsText" dxfId="2066" priority="2332" operator="containsText" text="Completed Behind Schedule">
      <formula>NOT(ISERROR(SEARCH("Completed Behind Schedule",I31)))</formula>
    </cfRule>
    <cfRule type="containsText" dxfId="2065" priority="2333" operator="containsText" text="Off Target">
      <formula>NOT(ISERROR(SEARCH("Off Target",I31)))</formula>
    </cfRule>
    <cfRule type="containsText" dxfId="2064" priority="2334" operator="containsText" text="In Danger of Falling Behind Target">
      <formula>NOT(ISERROR(SEARCH("In Danger of Falling Behind Target",I31)))</formula>
    </cfRule>
    <cfRule type="containsText" dxfId="2063" priority="2335" operator="containsText" text="On Track to be Achieved">
      <formula>NOT(ISERROR(SEARCH("On Track to be Achieved",I31)))</formula>
    </cfRule>
    <cfRule type="containsText" dxfId="2062" priority="2336" operator="containsText" text="Fully Achieved">
      <formula>NOT(ISERROR(SEARCH("Fully Achieved",I31)))</formula>
    </cfRule>
    <cfRule type="containsText" dxfId="2061" priority="2337" operator="containsText" text="Fully Achieved">
      <formula>NOT(ISERROR(SEARCH("Fully Achieved",I31)))</formula>
    </cfRule>
    <cfRule type="containsText" dxfId="2060" priority="2338" operator="containsText" text="Fully Achieved">
      <formula>NOT(ISERROR(SEARCH("Fully Achieved",I31)))</formula>
    </cfRule>
    <cfRule type="containsText" dxfId="2059" priority="2339" operator="containsText" text="Deferred">
      <formula>NOT(ISERROR(SEARCH("Deferred",I31)))</formula>
    </cfRule>
    <cfRule type="containsText" dxfId="2058" priority="2340" operator="containsText" text="Deleted">
      <formula>NOT(ISERROR(SEARCH("Deleted",I31)))</formula>
    </cfRule>
    <cfRule type="containsText" dxfId="2057" priority="2341" operator="containsText" text="In Danger of Falling Behind Target">
      <formula>NOT(ISERROR(SEARCH("In Danger of Falling Behind Target",I31)))</formula>
    </cfRule>
    <cfRule type="containsText" dxfId="2056" priority="2342" operator="containsText" text="Not yet due">
      <formula>NOT(ISERROR(SEARCH("Not yet due",I31)))</formula>
    </cfRule>
    <cfRule type="containsText" dxfId="2055" priority="2343" operator="containsText" text="Update not Provided">
      <formula>NOT(ISERROR(SEARCH("Update not Provided",I31)))</formula>
    </cfRule>
  </conditionalFormatting>
  <conditionalFormatting sqref="I42">
    <cfRule type="containsText" dxfId="2054" priority="2272" operator="containsText" text="On track to be achieved">
      <formula>NOT(ISERROR(SEARCH("On track to be achieved",I42)))</formula>
    </cfRule>
    <cfRule type="containsText" dxfId="2053" priority="2273" operator="containsText" text="Deferred">
      <formula>NOT(ISERROR(SEARCH("Deferred",I42)))</formula>
    </cfRule>
    <cfRule type="containsText" dxfId="2052" priority="2274" operator="containsText" text="Deleted">
      <formula>NOT(ISERROR(SEARCH("Deleted",I42)))</formula>
    </cfRule>
    <cfRule type="containsText" dxfId="2051" priority="2275" operator="containsText" text="In Danger of Falling Behind Target">
      <formula>NOT(ISERROR(SEARCH("In Danger of Falling Behind Target",I42)))</formula>
    </cfRule>
    <cfRule type="containsText" dxfId="2050" priority="2276" operator="containsText" text="Not yet due">
      <formula>NOT(ISERROR(SEARCH("Not yet due",I42)))</formula>
    </cfRule>
    <cfRule type="containsText" dxfId="2049" priority="2277" operator="containsText" text="Update not Provided">
      <formula>NOT(ISERROR(SEARCH("Update not Provided",I42)))</formula>
    </cfRule>
    <cfRule type="containsText" dxfId="2048" priority="2278" operator="containsText" text="Not yet due">
      <formula>NOT(ISERROR(SEARCH("Not yet due",I42)))</formula>
    </cfRule>
    <cfRule type="containsText" dxfId="2047" priority="2279" operator="containsText" text="Completed Behind Schedule">
      <formula>NOT(ISERROR(SEARCH("Completed Behind Schedule",I42)))</formula>
    </cfRule>
    <cfRule type="containsText" dxfId="2046" priority="2280" operator="containsText" text="Off Target">
      <formula>NOT(ISERROR(SEARCH("Off Target",I42)))</formula>
    </cfRule>
    <cfRule type="containsText" dxfId="2045" priority="2281" operator="containsText" text="On Track to be Achieved">
      <formula>NOT(ISERROR(SEARCH("On Track to be Achieved",I42)))</formula>
    </cfRule>
    <cfRule type="containsText" dxfId="2044" priority="2282" operator="containsText" text="Fully Achieved">
      <formula>NOT(ISERROR(SEARCH("Fully Achieved",I42)))</formula>
    </cfRule>
    <cfRule type="containsText" dxfId="2043" priority="2283" operator="containsText" text="Not yet due">
      <formula>NOT(ISERROR(SEARCH("Not yet due",I42)))</formula>
    </cfRule>
    <cfRule type="containsText" dxfId="2042" priority="2284" operator="containsText" text="Not Yet Due">
      <formula>NOT(ISERROR(SEARCH("Not Yet Due",I42)))</formula>
    </cfRule>
    <cfRule type="containsText" dxfId="2041" priority="2285" operator="containsText" text="Deferred">
      <formula>NOT(ISERROR(SEARCH("Deferred",I42)))</formula>
    </cfRule>
    <cfRule type="containsText" dxfId="2040" priority="2286" operator="containsText" text="Deleted">
      <formula>NOT(ISERROR(SEARCH("Deleted",I42)))</formula>
    </cfRule>
    <cfRule type="containsText" dxfId="2039" priority="2287" operator="containsText" text="In Danger of Falling Behind Target">
      <formula>NOT(ISERROR(SEARCH("In Danger of Falling Behind Target",I42)))</formula>
    </cfRule>
    <cfRule type="containsText" dxfId="2038" priority="2288" operator="containsText" text="Not yet due">
      <formula>NOT(ISERROR(SEARCH("Not yet due",I42)))</formula>
    </cfRule>
    <cfRule type="containsText" dxfId="2037" priority="2289" operator="containsText" text="Completed Behind Schedule">
      <formula>NOT(ISERROR(SEARCH("Completed Behind Schedule",I42)))</formula>
    </cfRule>
    <cfRule type="containsText" dxfId="2036" priority="2290" operator="containsText" text="Off Target">
      <formula>NOT(ISERROR(SEARCH("Off Target",I42)))</formula>
    </cfRule>
    <cfRule type="containsText" dxfId="2035" priority="2291" operator="containsText" text="In Danger of Falling Behind Target">
      <formula>NOT(ISERROR(SEARCH("In Danger of Falling Behind Target",I42)))</formula>
    </cfRule>
    <cfRule type="containsText" dxfId="2034" priority="2292" operator="containsText" text="On Track to be Achieved">
      <formula>NOT(ISERROR(SEARCH("On Track to be Achieved",I42)))</formula>
    </cfRule>
    <cfRule type="containsText" dxfId="2033" priority="2293" operator="containsText" text="Fully Achieved">
      <formula>NOT(ISERROR(SEARCH("Fully Achieved",I42)))</formula>
    </cfRule>
    <cfRule type="containsText" dxfId="2032" priority="2294" operator="containsText" text="Update not Provided">
      <formula>NOT(ISERROR(SEARCH("Update not Provided",I42)))</formula>
    </cfRule>
    <cfRule type="containsText" dxfId="2031" priority="2295" operator="containsText" text="Not yet due">
      <formula>NOT(ISERROR(SEARCH("Not yet due",I42)))</formula>
    </cfRule>
    <cfRule type="containsText" dxfId="2030" priority="2296" operator="containsText" text="Completed Behind Schedule">
      <formula>NOT(ISERROR(SEARCH("Completed Behind Schedule",I42)))</formula>
    </cfRule>
    <cfRule type="containsText" dxfId="2029" priority="2297" operator="containsText" text="Off Target">
      <formula>NOT(ISERROR(SEARCH("Off Target",I42)))</formula>
    </cfRule>
    <cfRule type="containsText" dxfId="2028" priority="2298" operator="containsText" text="In Danger of Falling Behind Target">
      <formula>NOT(ISERROR(SEARCH("In Danger of Falling Behind Target",I42)))</formula>
    </cfRule>
    <cfRule type="containsText" dxfId="2027" priority="2299" operator="containsText" text="On Track to be Achieved">
      <formula>NOT(ISERROR(SEARCH("On Track to be Achieved",I42)))</formula>
    </cfRule>
    <cfRule type="containsText" dxfId="2026" priority="2300" operator="containsText" text="Fully Achieved">
      <formula>NOT(ISERROR(SEARCH("Fully Achieved",I42)))</formula>
    </cfRule>
    <cfRule type="containsText" dxfId="2025" priority="2301" operator="containsText" text="Fully Achieved">
      <formula>NOT(ISERROR(SEARCH("Fully Achieved",I42)))</formula>
    </cfRule>
    <cfRule type="containsText" dxfId="2024" priority="2302" operator="containsText" text="Fully Achieved">
      <formula>NOT(ISERROR(SEARCH("Fully Achieved",I42)))</formula>
    </cfRule>
    <cfRule type="containsText" dxfId="2023" priority="2303" operator="containsText" text="Deferred">
      <formula>NOT(ISERROR(SEARCH("Deferred",I42)))</formula>
    </cfRule>
    <cfRule type="containsText" dxfId="2022" priority="2304" operator="containsText" text="Deleted">
      <formula>NOT(ISERROR(SEARCH("Deleted",I42)))</formula>
    </cfRule>
    <cfRule type="containsText" dxfId="2021" priority="2305" operator="containsText" text="In Danger of Falling Behind Target">
      <formula>NOT(ISERROR(SEARCH("In Danger of Falling Behind Target",I42)))</formula>
    </cfRule>
    <cfRule type="containsText" dxfId="2020" priority="2306" operator="containsText" text="Not yet due">
      <formula>NOT(ISERROR(SEARCH("Not yet due",I42)))</formula>
    </cfRule>
    <cfRule type="containsText" dxfId="2019" priority="2307" operator="containsText" text="Update not Provided">
      <formula>NOT(ISERROR(SEARCH("Update not Provided",I42)))</formula>
    </cfRule>
  </conditionalFormatting>
  <conditionalFormatting sqref="I42">
    <cfRule type="containsText" dxfId="2018" priority="2236" operator="containsText" text="On track to be achieved">
      <formula>NOT(ISERROR(SEARCH("On track to be achieved",I42)))</formula>
    </cfRule>
    <cfRule type="containsText" dxfId="2017" priority="2237" operator="containsText" text="Deferred">
      <formula>NOT(ISERROR(SEARCH("Deferred",I42)))</formula>
    </cfRule>
    <cfRule type="containsText" dxfId="2016" priority="2238" operator="containsText" text="Deleted">
      <formula>NOT(ISERROR(SEARCH("Deleted",I42)))</formula>
    </cfRule>
    <cfRule type="containsText" dxfId="2015" priority="2239" operator="containsText" text="In Danger of Falling Behind Target">
      <formula>NOT(ISERROR(SEARCH("In Danger of Falling Behind Target",I42)))</formula>
    </cfRule>
    <cfRule type="containsText" dxfId="2014" priority="2240" operator="containsText" text="Not yet due">
      <formula>NOT(ISERROR(SEARCH("Not yet due",I42)))</formula>
    </cfRule>
    <cfRule type="containsText" dxfId="2013" priority="2241" operator="containsText" text="Update not Provided">
      <formula>NOT(ISERROR(SEARCH("Update not Provided",I42)))</formula>
    </cfRule>
    <cfRule type="containsText" dxfId="2012" priority="2242" operator="containsText" text="Not yet due">
      <formula>NOT(ISERROR(SEARCH("Not yet due",I42)))</formula>
    </cfRule>
    <cfRule type="containsText" dxfId="2011" priority="2243" operator="containsText" text="Completed Behind Schedule">
      <formula>NOT(ISERROR(SEARCH("Completed Behind Schedule",I42)))</formula>
    </cfRule>
    <cfRule type="containsText" dxfId="2010" priority="2244" operator="containsText" text="Off Target">
      <formula>NOT(ISERROR(SEARCH("Off Target",I42)))</formula>
    </cfRule>
    <cfRule type="containsText" dxfId="2009" priority="2245" operator="containsText" text="On Track to be Achieved">
      <formula>NOT(ISERROR(SEARCH("On Track to be Achieved",I42)))</formula>
    </cfRule>
    <cfRule type="containsText" dxfId="2008" priority="2246" operator="containsText" text="Fully Achieved">
      <formula>NOT(ISERROR(SEARCH("Fully Achieved",I42)))</formula>
    </cfRule>
    <cfRule type="containsText" dxfId="2007" priority="2247" operator="containsText" text="Not yet due">
      <formula>NOT(ISERROR(SEARCH("Not yet due",I42)))</formula>
    </cfRule>
    <cfRule type="containsText" dxfId="2006" priority="2248" operator="containsText" text="Not Yet Due">
      <formula>NOT(ISERROR(SEARCH("Not Yet Due",I42)))</formula>
    </cfRule>
    <cfRule type="containsText" dxfId="2005" priority="2249" operator="containsText" text="Deferred">
      <formula>NOT(ISERROR(SEARCH("Deferred",I42)))</formula>
    </cfRule>
    <cfRule type="containsText" dxfId="2004" priority="2250" operator="containsText" text="Deleted">
      <formula>NOT(ISERROR(SEARCH("Deleted",I42)))</formula>
    </cfRule>
    <cfRule type="containsText" dxfId="2003" priority="2251" operator="containsText" text="In Danger of Falling Behind Target">
      <formula>NOT(ISERROR(SEARCH("In Danger of Falling Behind Target",I42)))</formula>
    </cfRule>
    <cfRule type="containsText" dxfId="2002" priority="2252" operator="containsText" text="Not yet due">
      <formula>NOT(ISERROR(SEARCH("Not yet due",I42)))</formula>
    </cfRule>
    <cfRule type="containsText" dxfId="2001" priority="2253" operator="containsText" text="Completed Behind Schedule">
      <formula>NOT(ISERROR(SEARCH("Completed Behind Schedule",I42)))</formula>
    </cfRule>
    <cfRule type="containsText" dxfId="2000" priority="2254" operator="containsText" text="Off Target">
      <formula>NOT(ISERROR(SEARCH("Off Target",I42)))</formula>
    </cfRule>
    <cfRule type="containsText" dxfId="1999" priority="2255" operator="containsText" text="In Danger of Falling Behind Target">
      <formula>NOT(ISERROR(SEARCH("In Danger of Falling Behind Target",I42)))</formula>
    </cfRule>
    <cfRule type="containsText" dxfId="1998" priority="2256" operator="containsText" text="On Track to be Achieved">
      <formula>NOT(ISERROR(SEARCH("On Track to be Achieved",I42)))</formula>
    </cfRule>
    <cfRule type="containsText" dxfId="1997" priority="2257" operator="containsText" text="Fully Achieved">
      <formula>NOT(ISERROR(SEARCH("Fully Achieved",I42)))</formula>
    </cfRule>
    <cfRule type="containsText" dxfId="1996" priority="2258" operator="containsText" text="Update not Provided">
      <formula>NOT(ISERROR(SEARCH("Update not Provided",I42)))</formula>
    </cfRule>
    <cfRule type="containsText" dxfId="1995" priority="2259" operator="containsText" text="Not yet due">
      <formula>NOT(ISERROR(SEARCH("Not yet due",I42)))</formula>
    </cfRule>
    <cfRule type="containsText" dxfId="1994" priority="2260" operator="containsText" text="Completed Behind Schedule">
      <formula>NOT(ISERROR(SEARCH("Completed Behind Schedule",I42)))</formula>
    </cfRule>
    <cfRule type="containsText" dxfId="1993" priority="2261" operator="containsText" text="Off Target">
      <formula>NOT(ISERROR(SEARCH("Off Target",I42)))</formula>
    </cfRule>
    <cfRule type="containsText" dxfId="1992" priority="2262" operator="containsText" text="In Danger of Falling Behind Target">
      <formula>NOT(ISERROR(SEARCH("In Danger of Falling Behind Target",I42)))</formula>
    </cfRule>
    <cfRule type="containsText" dxfId="1991" priority="2263" operator="containsText" text="On Track to be Achieved">
      <formula>NOT(ISERROR(SEARCH("On Track to be Achieved",I42)))</formula>
    </cfRule>
    <cfRule type="containsText" dxfId="1990" priority="2264" operator="containsText" text="Fully Achieved">
      <formula>NOT(ISERROR(SEARCH("Fully Achieved",I42)))</formula>
    </cfRule>
    <cfRule type="containsText" dxfId="1989" priority="2265" operator="containsText" text="Fully Achieved">
      <formula>NOT(ISERROR(SEARCH("Fully Achieved",I42)))</formula>
    </cfRule>
    <cfRule type="containsText" dxfId="1988" priority="2266" operator="containsText" text="Fully Achieved">
      <formula>NOT(ISERROR(SEARCH("Fully Achieved",I42)))</formula>
    </cfRule>
    <cfRule type="containsText" dxfId="1987" priority="2267" operator="containsText" text="Deferred">
      <formula>NOT(ISERROR(SEARCH("Deferred",I42)))</formula>
    </cfRule>
    <cfRule type="containsText" dxfId="1986" priority="2268" operator="containsText" text="Deleted">
      <formula>NOT(ISERROR(SEARCH("Deleted",I42)))</formula>
    </cfRule>
    <cfRule type="containsText" dxfId="1985" priority="2269" operator="containsText" text="In Danger of Falling Behind Target">
      <formula>NOT(ISERROR(SEARCH("In Danger of Falling Behind Target",I42)))</formula>
    </cfRule>
    <cfRule type="containsText" dxfId="1984" priority="2270" operator="containsText" text="Not yet due">
      <formula>NOT(ISERROR(SEARCH("Not yet due",I42)))</formula>
    </cfRule>
    <cfRule type="containsText" dxfId="1983" priority="2271" operator="containsText" text="Update not Provided">
      <formula>NOT(ISERROR(SEARCH("Update not Provided",I42)))</formula>
    </cfRule>
  </conditionalFormatting>
  <conditionalFormatting sqref="I42">
    <cfRule type="containsText" dxfId="1982" priority="2200" operator="containsText" text="On track to be achieved">
      <formula>NOT(ISERROR(SEARCH("On track to be achieved",I42)))</formula>
    </cfRule>
    <cfRule type="containsText" dxfId="1981" priority="2201" operator="containsText" text="Deferred">
      <formula>NOT(ISERROR(SEARCH("Deferred",I42)))</formula>
    </cfRule>
    <cfRule type="containsText" dxfId="1980" priority="2202" operator="containsText" text="Deleted">
      <formula>NOT(ISERROR(SEARCH("Deleted",I42)))</formula>
    </cfRule>
    <cfRule type="containsText" dxfId="1979" priority="2203" operator="containsText" text="In Danger of Falling Behind Target">
      <formula>NOT(ISERROR(SEARCH("In Danger of Falling Behind Target",I42)))</formula>
    </cfRule>
    <cfRule type="containsText" dxfId="1978" priority="2204" operator="containsText" text="Not yet due">
      <formula>NOT(ISERROR(SEARCH("Not yet due",I42)))</formula>
    </cfRule>
    <cfRule type="containsText" dxfId="1977" priority="2205" operator="containsText" text="Update not Provided">
      <formula>NOT(ISERROR(SEARCH("Update not Provided",I42)))</formula>
    </cfRule>
    <cfRule type="containsText" dxfId="1976" priority="2206" operator="containsText" text="Not yet due">
      <formula>NOT(ISERROR(SEARCH("Not yet due",I42)))</formula>
    </cfRule>
    <cfRule type="containsText" dxfId="1975" priority="2207" operator="containsText" text="Completed Behind Schedule">
      <formula>NOT(ISERROR(SEARCH("Completed Behind Schedule",I42)))</formula>
    </cfRule>
    <cfRule type="containsText" dxfId="1974" priority="2208" operator="containsText" text="Off Target">
      <formula>NOT(ISERROR(SEARCH("Off Target",I42)))</formula>
    </cfRule>
    <cfRule type="containsText" dxfId="1973" priority="2209" operator="containsText" text="On Track to be Achieved">
      <formula>NOT(ISERROR(SEARCH("On Track to be Achieved",I42)))</formula>
    </cfRule>
    <cfRule type="containsText" dxfId="1972" priority="2210" operator="containsText" text="Fully Achieved">
      <formula>NOT(ISERROR(SEARCH("Fully Achieved",I42)))</formula>
    </cfRule>
    <cfRule type="containsText" dxfId="1971" priority="2211" operator="containsText" text="Not yet due">
      <formula>NOT(ISERROR(SEARCH("Not yet due",I42)))</formula>
    </cfRule>
    <cfRule type="containsText" dxfId="1970" priority="2212" operator="containsText" text="Not Yet Due">
      <formula>NOT(ISERROR(SEARCH("Not Yet Due",I42)))</formula>
    </cfRule>
    <cfRule type="containsText" dxfId="1969" priority="2213" operator="containsText" text="Deferred">
      <formula>NOT(ISERROR(SEARCH("Deferred",I42)))</formula>
    </cfRule>
    <cfRule type="containsText" dxfId="1968" priority="2214" operator="containsText" text="Deleted">
      <formula>NOT(ISERROR(SEARCH("Deleted",I42)))</formula>
    </cfRule>
    <cfRule type="containsText" dxfId="1967" priority="2215" operator="containsText" text="In Danger of Falling Behind Target">
      <formula>NOT(ISERROR(SEARCH("In Danger of Falling Behind Target",I42)))</formula>
    </cfRule>
    <cfRule type="containsText" dxfId="1966" priority="2216" operator="containsText" text="Not yet due">
      <formula>NOT(ISERROR(SEARCH("Not yet due",I42)))</formula>
    </cfRule>
    <cfRule type="containsText" dxfId="1965" priority="2217" operator="containsText" text="Completed Behind Schedule">
      <formula>NOT(ISERROR(SEARCH("Completed Behind Schedule",I42)))</formula>
    </cfRule>
    <cfRule type="containsText" dxfId="1964" priority="2218" operator="containsText" text="Off Target">
      <formula>NOT(ISERROR(SEARCH("Off Target",I42)))</formula>
    </cfRule>
    <cfRule type="containsText" dxfId="1963" priority="2219" operator="containsText" text="In Danger of Falling Behind Target">
      <formula>NOT(ISERROR(SEARCH("In Danger of Falling Behind Target",I42)))</formula>
    </cfRule>
    <cfRule type="containsText" dxfId="1962" priority="2220" operator="containsText" text="On Track to be Achieved">
      <formula>NOT(ISERROR(SEARCH("On Track to be Achieved",I42)))</formula>
    </cfRule>
    <cfRule type="containsText" dxfId="1961" priority="2221" operator="containsText" text="Fully Achieved">
      <formula>NOT(ISERROR(SEARCH("Fully Achieved",I42)))</formula>
    </cfRule>
    <cfRule type="containsText" dxfId="1960" priority="2222" operator="containsText" text="Update not Provided">
      <formula>NOT(ISERROR(SEARCH("Update not Provided",I42)))</formula>
    </cfRule>
    <cfRule type="containsText" dxfId="1959" priority="2223" operator="containsText" text="Not yet due">
      <formula>NOT(ISERROR(SEARCH("Not yet due",I42)))</formula>
    </cfRule>
    <cfRule type="containsText" dxfId="1958" priority="2224" operator="containsText" text="Completed Behind Schedule">
      <formula>NOT(ISERROR(SEARCH("Completed Behind Schedule",I42)))</formula>
    </cfRule>
    <cfRule type="containsText" dxfId="1957" priority="2225" operator="containsText" text="Off Target">
      <formula>NOT(ISERROR(SEARCH("Off Target",I42)))</formula>
    </cfRule>
    <cfRule type="containsText" dxfId="1956" priority="2226" operator="containsText" text="In Danger of Falling Behind Target">
      <formula>NOT(ISERROR(SEARCH("In Danger of Falling Behind Target",I42)))</formula>
    </cfRule>
    <cfRule type="containsText" dxfId="1955" priority="2227" operator="containsText" text="On Track to be Achieved">
      <formula>NOT(ISERROR(SEARCH("On Track to be Achieved",I42)))</formula>
    </cfRule>
    <cfRule type="containsText" dxfId="1954" priority="2228" operator="containsText" text="Fully Achieved">
      <formula>NOT(ISERROR(SEARCH("Fully Achieved",I42)))</formula>
    </cfRule>
    <cfRule type="containsText" dxfId="1953" priority="2229" operator="containsText" text="Fully Achieved">
      <formula>NOT(ISERROR(SEARCH("Fully Achieved",I42)))</formula>
    </cfRule>
    <cfRule type="containsText" dxfId="1952" priority="2230" operator="containsText" text="Fully Achieved">
      <formula>NOT(ISERROR(SEARCH("Fully Achieved",I42)))</formula>
    </cfRule>
    <cfRule type="containsText" dxfId="1951" priority="2231" operator="containsText" text="Deferred">
      <formula>NOT(ISERROR(SEARCH("Deferred",I42)))</formula>
    </cfRule>
    <cfRule type="containsText" dxfId="1950" priority="2232" operator="containsText" text="Deleted">
      <formula>NOT(ISERROR(SEARCH("Deleted",I42)))</formula>
    </cfRule>
    <cfRule type="containsText" dxfId="1949" priority="2233" operator="containsText" text="In Danger of Falling Behind Target">
      <formula>NOT(ISERROR(SEARCH("In Danger of Falling Behind Target",I42)))</formula>
    </cfRule>
    <cfRule type="containsText" dxfId="1948" priority="2234" operator="containsText" text="Not yet due">
      <formula>NOT(ISERROR(SEARCH("Not yet due",I42)))</formula>
    </cfRule>
    <cfRule type="containsText" dxfId="1947" priority="2235" operator="containsText" text="Update not Provided">
      <formula>NOT(ISERROR(SEARCH("Update not Provided",I42)))</formula>
    </cfRule>
  </conditionalFormatting>
  <conditionalFormatting sqref="I43:I49">
    <cfRule type="containsText" dxfId="1946" priority="2164" operator="containsText" text="On track to be achieved">
      <formula>NOT(ISERROR(SEARCH("On track to be achieved",I43)))</formula>
    </cfRule>
    <cfRule type="containsText" dxfId="1945" priority="2165" operator="containsText" text="Deferred">
      <formula>NOT(ISERROR(SEARCH("Deferred",I43)))</formula>
    </cfRule>
    <cfRule type="containsText" dxfId="1944" priority="2166" operator="containsText" text="Deleted">
      <formula>NOT(ISERROR(SEARCH("Deleted",I43)))</formula>
    </cfRule>
    <cfRule type="containsText" dxfId="1943" priority="2167" operator="containsText" text="In Danger of Falling Behind Target">
      <formula>NOT(ISERROR(SEARCH("In Danger of Falling Behind Target",I43)))</formula>
    </cfRule>
    <cfRule type="containsText" dxfId="1942" priority="2168" operator="containsText" text="Not yet due">
      <formula>NOT(ISERROR(SEARCH("Not yet due",I43)))</formula>
    </cfRule>
    <cfRule type="containsText" dxfId="1941" priority="2169" operator="containsText" text="Update not Provided">
      <formula>NOT(ISERROR(SEARCH("Update not Provided",I43)))</formula>
    </cfRule>
    <cfRule type="containsText" dxfId="1940" priority="2170" operator="containsText" text="Not yet due">
      <formula>NOT(ISERROR(SEARCH("Not yet due",I43)))</formula>
    </cfRule>
    <cfRule type="containsText" dxfId="1939" priority="2171" operator="containsText" text="Completed Behind Schedule">
      <formula>NOT(ISERROR(SEARCH("Completed Behind Schedule",I43)))</formula>
    </cfRule>
    <cfRule type="containsText" dxfId="1938" priority="2172" operator="containsText" text="Off Target">
      <formula>NOT(ISERROR(SEARCH("Off Target",I43)))</formula>
    </cfRule>
    <cfRule type="containsText" dxfId="1937" priority="2173" operator="containsText" text="On Track to be Achieved">
      <formula>NOT(ISERROR(SEARCH("On Track to be Achieved",I43)))</formula>
    </cfRule>
    <cfRule type="containsText" dxfId="1936" priority="2174" operator="containsText" text="Fully Achieved">
      <formula>NOT(ISERROR(SEARCH("Fully Achieved",I43)))</formula>
    </cfRule>
    <cfRule type="containsText" dxfId="1935" priority="2175" operator="containsText" text="Not yet due">
      <formula>NOT(ISERROR(SEARCH("Not yet due",I43)))</formula>
    </cfRule>
    <cfRule type="containsText" dxfId="1934" priority="2176" operator="containsText" text="Not Yet Due">
      <formula>NOT(ISERROR(SEARCH("Not Yet Due",I43)))</formula>
    </cfRule>
    <cfRule type="containsText" dxfId="1933" priority="2177" operator="containsText" text="Deferred">
      <formula>NOT(ISERROR(SEARCH("Deferred",I43)))</formula>
    </cfRule>
    <cfRule type="containsText" dxfId="1932" priority="2178" operator="containsText" text="Deleted">
      <formula>NOT(ISERROR(SEARCH("Deleted",I43)))</formula>
    </cfRule>
    <cfRule type="containsText" dxfId="1931" priority="2179" operator="containsText" text="In Danger of Falling Behind Target">
      <formula>NOT(ISERROR(SEARCH("In Danger of Falling Behind Target",I43)))</formula>
    </cfRule>
    <cfRule type="containsText" dxfId="1930" priority="2180" operator="containsText" text="Not yet due">
      <formula>NOT(ISERROR(SEARCH("Not yet due",I43)))</formula>
    </cfRule>
    <cfRule type="containsText" dxfId="1929" priority="2181" operator="containsText" text="Completed Behind Schedule">
      <formula>NOT(ISERROR(SEARCH("Completed Behind Schedule",I43)))</formula>
    </cfRule>
    <cfRule type="containsText" dxfId="1928" priority="2182" operator="containsText" text="Off Target">
      <formula>NOT(ISERROR(SEARCH("Off Target",I43)))</formula>
    </cfRule>
    <cfRule type="containsText" dxfId="1927" priority="2183" operator="containsText" text="In Danger of Falling Behind Target">
      <formula>NOT(ISERROR(SEARCH("In Danger of Falling Behind Target",I43)))</formula>
    </cfRule>
    <cfRule type="containsText" dxfId="1926" priority="2184" operator="containsText" text="On Track to be Achieved">
      <formula>NOT(ISERROR(SEARCH("On Track to be Achieved",I43)))</formula>
    </cfRule>
    <cfRule type="containsText" dxfId="1925" priority="2185" operator="containsText" text="Fully Achieved">
      <formula>NOT(ISERROR(SEARCH("Fully Achieved",I43)))</formula>
    </cfRule>
    <cfRule type="containsText" dxfId="1924" priority="2186" operator="containsText" text="Update not Provided">
      <formula>NOT(ISERROR(SEARCH("Update not Provided",I43)))</formula>
    </cfRule>
    <cfRule type="containsText" dxfId="1923" priority="2187" operator="containsText" text="Not yet due">
      <formula>NOT(ISERROR(SEARCH("Not yet due",I43)))</formula>
    </cfRule>
    <cfRule type="containsText" dxfId="1922" priority="2188" operator="containsText" text="Completed Behind Schedule">
      <formula>NOT(ISERROR(SEARCH("Completed Behind Schedule",I43)))</formula>
    </cfRule>
    <cfRule type="containsText" dxfId="1921" priority="2189" operator="containsText" text="Off Target">
      <formula>NOT(ISERROR(SEARCH("Off Target",I43)))</formula>
    </cfRule>
    <cfRule type="containsText" dxfId="1920" priority="2190" operator="containsText" text="In Danger of Falling Behind Target">
      <formula>NOT(ISERROR(SEARCH("In Danger of Falling Behind Target",I43)))</formula>
    </cfRule>
    <cfRule type="containsText" dxfId="1919" priority="2191" operator="containsText" text="On Track to be Achieved">
      <formula>NOT(ISERROR(SEARCH("On Track to be Achieved",I43)))</formula>
    </cfRule>
    <cfRule type="containsText" dxfId="1918" priority="2192" operator="containsText" text="Fully Achieved">
      <formula>NOT(ISERROR(SEARCH("Fully Achieved",I43)))</formula>
    </cfRule>
    <cfRule type="containsText" dxfId="1917" priority="2193" operator="containsText" text="Fully Achieved">
      <formula>NOT(ISERROR(SEARCH("Fully Achieved",I43)))</formula>
    </cfRule>
    <cfRule type="containsText" dxfId="1916" priority="2194" operator="containsText" text="Fully Achieved">
      <formula>NOT(ISERROR(SEARCH("Fully Achieved",I43)))</formula>
    </cfRule>
    <cfRule type="containsText" dxfId="1915" priority="2195" operator="containsText" text="Deferred">
      <formula>NOT(ISERROR(SEARCH("Deferred",I43)))</formula>
    </cfRule>
    <cfRule type="containsText" dxfId="1914" priority="2196" operator="containsText" text="Deleted">
      <formula>NOT(ISERROR(SEARCH("Deleted",I43)))</formula>
    </cfRule>
    <cfRule type="containsText" dxfId="1913" priority="2197" operator="containsText" text="In Danger of Falling Behind Target">
      <formula>NOT(ISERROR(SEARCH("In Danger of Falling Behind Target",I43)))</formula>
    </cfRule>
    <cfRule type="containsText" dxfId="1912" priority="2198" operator="containsText" text="Not yet due">
      <formula>NOT(ISERROR(SEARCH("Not yet due",I43)))</formula>
    </cfRule>
    <cfRule type="containsText" dxfId="1911" priority="2199" operator="containsText" text="Update not Provided">
      <formula>NOT(ISERROR(SEARCH("Update not Provided",I43)))</formula>
    </cfRule>
  </conditionalFormatting>
  <conditionalFormatting sqref="I50">
    <cfRule type="containsText" dxfId="1910" priority="2128" operator="containsText" text="On track to be achieved">
      <formula>NOT(ISERROR(SEARCH("On track to be achieved",I50)))</formula>
    </cfRule>
    <cfRule type="containsText" dxfId="1909" priority="2129" operator="containsText" text="Deferred">
      <formula>NOT(ISERROR(SEARCH("Deferred",I50)))</formula>
    </cfRule>
    <cfRule type="containsText" dxfId="1908" priority="2130" operator="containsText" text="Deleted">
      <formula>NOT(ISERROR(SEARCH("Deleted",I50)))</formula>
    </cfRule>
    <cfRule type="containsText" dxfId="1907" priority="2131" operator="containsText" text="In Danger of Falling Behind Target">
      <formula>NOT(ISERROR(SEARCH("In Danger of Falling Behind Target",I50)))</formula>
    </cfRule>
    <cfRule type="containsText" dxfId="1906" priority="2132" operator="containsText" text="Not yet due">
      <formula>NOT(ISERROR(SEARCH("Not yet due",I50)))</formula>
    </cfRule>
    <cfRule type="containsText" dxfId="1905" priority="2133" operator="containsText" text="Update not Provided">
      <formula>NOT(ISERROR(SEARCH("Update not Provided",I50)))</formula>
    </cfRule>
    <cfRule type="containsText" dxfId="1904" priority="2134" operator="containsText" text="Not yet due">
      <formula>NOT(ISERROR(SEARCH("Not yet due",I50)))</formula>
    </cfRule>
    <cfRule type="containsText" dxfId="1903" priority="2135" operator="containsText" text="Completed Behind Schedule">
      <formula>NOT(ISERROR(SEARCH("Completed Behind Schedule",I50)))</formula>
    </cfRule>
    <cfRule type="containsText" dxfId="1902" priority="2136" operator="containsText" text="Off Target">
      <formula>NOT(ISERROR(SEARCH("Off Target",I50)))</formula>
    </cfRule>
    <cfRule type="containsText" dxfId="1901" priority="2137" operator="containsText" text="On Track to be Achieved">
      <formula>NOT(ISERROR(SEARCH("On Track to be Achieved",I50)))</formula>
    </cfRule>
    <cfRule type="containsText" dxfId="1900" priority="2138" operator="containsText" text="Fully Achieved">
      <formula>NOT(ISERROR(SEARCH("Fully Achieved",I50)))</formula>
    </cfRule>
    <cfRule type="containsText" dxfId="1899" priority="2139" operator="containsText" text="Not yet due">
      <formula>NOT(ISERROR(SEARCH("Not yet due",I50)))</formula>
    </cfRule>
    <cfRule type="containsText" dxfId="1898" priority="2140" operator="containsText" text="Not Yet Due">
      <formula>NOT(ISERROR(SEARCH("Not Yet Due",I50)))</formula>
    </cfRule>
    <cfRule type="containsText" dxfId="1897" priority="2141" operator="containsText" text="Deferred">
      <formula>NOT(ISERROR(SEARCH("Deferred",I50)))</formula>
    </cfRule>
    <cfRule type="containsText" dxfId="1896" priority="2142" operator="containsText" text="Deleted">
      <formula>NOT(ISERROR(SEARCH("Deleted",I50)))</formula>
    </cfRule>
    <cfRule type="containsText" dxfId="1895" priority="2143" operator="containsText" text="In Danger of Falling Behind Target">
      <formula>NOT(ISERROR(SEARCH("In Danger of Falling Behind Target",I50)))</formula>
    </cfRule>
    <cfRule type="containsText" dxfId="1894" priority="2144" operator="containsText" text="Not yet due">
      <formula>NOT(ISERROR(SEARCH("Not yet due",I50)))</formula>
    </cfRule>
    <cfRule type="containsText" dxfId="1893" priority="2145" operator="containsText" text="Completed Behind Schedule">
      <formula>NOT(ISERROR(SEARCH("Completed Behind Schedule",I50)))</formula>
    </cfRule>
    <cfRule type="containsText" dxfId="1892" priority="2146" operator="containsText" text="Off Target">
      <formula>NOT(ISERROR(SEARCH("Off Target",I50)))</formula>
    </cfRule>
    <cfRule type="containsText" dxfId="1891" priority="2147" operator="containsText" text="In Danger of Falling Behind Target">
      <formula>NOT(ISERROR(SEARCH("In Danger of Falling Behind Target",I50)))</formula>
    </cfRule>
    <cfRule type="containsText" dxfId="1890" priority="2148" operator="containsText" text="On Track to be Achieved">
      <formula>NOT(ISERROR(SEARCH("On Track to be Achieved",I50)))</formula>
    </cfRule>
    <cfRule type="containsText" dxfId="1889" priority="2149" operator="containsText" text="Fully Achieved">
      <formula>NOT(ISERROR(SEARCH("Fully Achieved",I50)))</formula>
    </cfRule>
    <cfRule type="containsText" dxfId="1888" priority="2150" operator="containsText" text="Update not Provided">
      <formula>NOT(ISERROR(SEARCH("Update not Provided",I50)))</formula>
    </cfRule>
    <cfRule type="containsText" dxfId="1887" priority="2151" operator="containsText" text="Not yet due">
      <formula>NOT(ISERROR(SEARCH("Not yet due",I50)))</formula>
    </cfRule>
    <cfRule type="containsText" dxfId="1886" priority="2152" operator="containsText" text="Completed Behind Schedule">
      <formula>NOT(ISERROR(SEARCH("Completed Behind Schedule",I50)))</formula>
    </cfRule>
    <cfRule type="containsText" dxfId="1885" priority="2153" operator="containsText" text="Off Target">
      <formula>NOT(ISERROR(SEARCH("Off Target",I50)))</formula>
    </cfRule>
    <cfRule type="containsText" dxfId="1884" priority="2154" operator="containsText" text="In Danger of Falling Behind Target">
      <formula>NOT(ISERROR(SEARCH("In Danger of Falling Behind Target",I50)))</formula>
    </cfRule>
    <cfRule type="containsText" dxfId="1883" priority="2155" operator="containsText" text="On Track to be Achieved">
      <formula>NOT(ISERROR(SEARCH("On Track to be Achieved",I50)))</formula>
    </cfRule>
    <cfRule type="containsText" dxfId="1882" priority="2156" operator="containsText" text="Fully Achieved">
      <formula>NOT(ISERROR(SEARCH("Fully Achieved",I50)))</formula>
    </cfRule>
    <cfRule type="containsText" dxfId="1881" priority="2157" operator="containsText" text="Fully Achieved">
      <formula>NOT(ISERROR(SEARCH("Fully Achieved",I50)))</formula>
    </cfRule>
    <cfRule type="containsText" dxfId="1880" priority="2158" operator="containsText" text="Fully Achieved">
      <formula>NOT(ISERROR(SEARCH("Fully Achieved",I50)))</formula>
    </cfRule>
    <cfRule type="containsText" dxfId="1879" priority="2159" operator="containsText" text="Deferred">
      <formula>NOT(ISERROR(SEARCH("Deferred",I50)))</formula>
    </cfRule>
    <cfRule type="containsText" dxfId="1878" priority="2160" operator="containsText" text="Deleted">
      <formula>NOT(ISERROR(SEARCH("Deleted",I50)))</formula>
    </cfRule>
    <cfRule type="containsText" dxfId="1877" priority="2161" operator="containsText" text="In Danger of Falling Behind Target">
      <formula>NOT(ISERROR(SEARCH("In Danger of Falling Behind Target",I50)))</formula>
    </cfRule>
    <cfRule type="containsText" dxfId="1876" priority="2162" operator="containsText" text="Not yet due">
      <formula>NOT(ISERROR(SEARCH("Not yet due",I50)))</formula>
    </cfRule>
    <cfRule type="containsText" dxfId="1875" priority="2163" operator="containsText" text="Update not Provided">
      <formula>NOT(ISERROR(SEARCH("Update not Provided",I50)))</formula>
    </cfRule>
  </conditionalFormatting>
  <conditionalFormatting sqref="I50">
    <cfRule type="containsText" dxfId="1874" priority="2092" operator="containsText" text="On track to be achieved">
      <formula>NOT(ISERROR(SEARCH("On track to be achieved",I50)))</formula>
    </cfRule>
    <cfRule type="containsText" dxfId="1873" priority="2093" operator="containsText" text="Deferred">
      <formula>NOT(ISERROR(SEARCH("Deferred",I50)))</formula>
    </cfRule>
    <cfRule type="containsText" dxfId="1872" priority="2094" operator="containsText" text="Deleted">
      <formula>NOT(ISERROR(SEARCH("Deleted",I50)))</formula>
    </cfRule>
    <cfRule type="containsText" dxfId="1871" priority="2095" operator="containsText" text="In Danger of Falling Behind Target">
      <formula>NOT(ISERROR(SEARCH("In Danger of Falling Behind Target",I50)))</formula>
    </cfRule>
    <cfRule type="containsText" dxfId="1870" priority="2096" operator="containsText" text="Not yet due">
      <formula>NOT(ISERROR(SEARCH("Not yet due",I50)))</formula>
    </cfRule>
    <cfRule type="containsText" dxfId="1869" priority="2097" operator="containsText" text="Update not Provided">
      <formula>NOT(ISERROR(SEARCH("Update not Provided",I50)))</formula>
    </cfRule>
    <cfRule type="containsText" dxfId="1868" priority="2098" operator="containsText" text="Not yet due">
      <formula>NOT(ISERROR(SEARCH("Not yet due",I50)))</formula>
    </cfRule>
    <cfRule type="containsText" dxfId="1867" priority="2099" operator="containsText" text="Completed Behind Schedule">
      <formula>NOT(ISERROR(SEARCH("Completed Behind Schedule",I50)))</formula>
    </cfRule>
    <cfRule type="containsText" dxfId="1866" priority="2100" operator="containsText" text="Off Target">
      <formula>NOT(ISERROR(SEARCH("Off Target",I50)))</formula>
    </cfRule>
    <cfRule type="containsText" dxfId="1865" priority="2101" operator="containsText" text="On Track to be Achieved">
      <formula>NOT(ISERROR(SEARCH("On Track to be Achieved",I50)))</formula>
    </cfRule>
    <cfRule type="containsText" dxfId="1864" priority="2102" operator="containsText" text="Fully Achieved">
      <formula>NOT(ISERROR(SEARCH("Fully Achieved",I50)))</formula>
    </cfRule>
    <cfRule type="containsText" dxfId="1863" priority="2103" operator="containsText" text="Not yet due">
      <formula>NOT(ISERROR(SEARCH("Not yet due",I50)))</formula>
    </cfRule>
    <cfRule type="containsText" dxfId="1862" priority="2104" operator="containsText" text="Not Yet Due">
      <formula>NOT(ISERROR(SEARCH("Not Yet Due",I50)))</formula>
    </cfRule>
    <cfRule type="containsText" dxfId="1861" priority="2105" operator="containsText" text="Deferred">
      <formula>NOT(ISERROR(SEARCH("Deferred",I50)))</formula>
    </cfRule>
    <cfRule type="containsText" dxfId="1860" priority="2106" operator="containsText" text="Deleted">
      <formula>NOT(ISERROR(SEARCH("Deleted",I50)))</formula>
    </cfRule>
    <cfRule type="containsText" dxfId="1859" priority="2107" operator="containsText" text="In Danger of Falling Behind Target">
      <formula>NOT(ISERROR(SEARCH("In Danger of Falling Behind Target",I50)))</formula>
    </cfRule>
    <cfRule type="containsText" dxfId="1858" priority="2108" operator="containsText" text="Not yet due">
      <formula>NOT(ISERROR(SEARCH("Not yet due",I50)))</formula>
    </cfRule>
    <cfRule type="containsText" dxfId="1857" priority="2109" operator="containsText" text="Completed Behind Schedule">
      <formula>NOT(ISERROR(SEARCH("Completed Behind Schedule",I50)))</formula>
    </cfRule>
    <cfRule type="containsText" dxfId="1856" priority="2110" operator="containsText" text="Off Target">
      <formula>NOT(ISERROR(SEARCH("Off Target",I50)))</formula>
    </cfRule>
    <cfRule type="containsText" dxfId="1855" priority="2111" operator="containsText" text="In Danger of Falling Behind Target">
      <formula>NOT(ISERROR(SEARCH("In Danger of Falling Behind Target",I50)))</formula>
    </cfRule>
    <cfRule type="containsText" dxfId="1854" priority="2112" operator="containsText" text="On Track to be Achieved">
      <formula>NOT(ISERROR(SEARCH("On Track to be Achieved",I50)))</formula>
    </cfRule>
    <cfRule type="containsText" dxfId="1853" priority="2113" operator="containsText" text="Fully Achieved">
      <formula>NOT(ISERROR(SEARCH("Fully Achieved",I50)))</formula>
    </cfRule>
    <cfRule type="containsText" dxfId="1852" priority="2114" operator="containsText" text="Update not Provided">
      <formula>NOT(ISERROR(SEARCH("Update not Provided",I50)))</formula>
    </cfRule>
    <cfRule type="containsText" dxfId="1851" priority="2115" operator="containsText" text="Not yet due">
      <formula>NOT(ISERROR(SEARCH("Not yet due",I50)))</formula>
    </cfRule>
    <cfRule type="containsText" dxfId="1850" priority="2116" operator="containsText" text="Completed Behind Schedule">
      <formula>NOT(ISERROR(SEARCH("Completed Behind Schedule",I50)))</formula>
    </cfRule>
    <cfRule type="containsText" dxfId="1849" priority="2117" operator="containsText" text="Off Target">
      <formula>NOT(ISERROR(SEARCH("Off Target",I50)))</formula>
    </cfRule>
    <cfRule type="containsText" dxfId="1848" priority="2118" operator="containsText" text="In Danger of Falling Behind Target">
      <formula>NOT(ISERROR(SEARCH("In Danger of Falling Behind Target",I50)))</formula>
    </cfRule>
    <cfRule type="containsText" dxfId="1847" priority="2119" operator="containsText" text="On Track to be Achieved">
      <formula>NOT(ISERROR(SEARCH("On Track to be Achieved",I50)))</formula>
    </cfRule>
    <cfRule type="containsText" dxfId="1846" priority="2120" operator="containsText" text="Fully Achieved">
      <formula>NOT(ISERROR(SEARCH("Fully Achieved",I50)))</formula>
    </cfRule>
    <cfRule type="containsText" dxfId="1845" priority="2121" operator="containsText" text="Fully Achieved">
      <formula>NOT(ISERROR(SEARCH("Fully Achieved",I50)))</formula>
    </cfRule>
    <cfRule type="containsText" dxfId="1844" priority="2122" operator="containsText" text="Fully Achieved">
      <formula>NOT(ISERROR(SEARCH("Fully Achieved",I50)))</formula>
    </cfRule>
    <cfRule type="containsText" dxfId="1843" priority="2123" operator="containsText" text="Deferred">
      <formula>NOT(ISERROR(SEARCH("Deferred",I50)))</formula>
    </cfRule>
    <cfRule type="containsText" dxfId="1842" priority="2124" operator="containsText" text="Deleted">
      <formula>NOT(ISERROR(SEARCH("Deleted",I50)))</formula>
    </cfRule>
    <cfRule type="containsText" dxfId="1841" priority="2125" operator="containsText" text="In Danger of Falling Behind Target">
      <formula>NOT(ISERROR(SEARCH("In Danger of Falling Behind Target",I50)))</formula>
    </cfRule>
    <cfRule type="containsText" dxfId="1840" priority="2126" operator="containsText" text="Not yet due">
      <formula>NOT(ISERROR(SEARCH("Not yet due",I50)))</formula>
    </cfRule>
    <cfRule type="containsText" dxfId="1839" priority="2127" operator="containsText" text="Update not Provided">
      <formula>NOT(ISERROR(SEARCH("Update not Provided",I50)))</formula>
    </cfRule>
  </conditionalFormatting>
  <conditionalFormatting sqref="I50">
    <cfRule type="containsText" dxfId="1838" priority="2056" operator="containsText" text="On track to be achieved">
      <formula>NOT(ISERROR(SEARCH("On track to be achieved",I50)))</formula>
    </cfRule>
    <cfRule type="containsText" dxfId="1837" priority="2057" operator="containsText" text="Deferred">
      <formula>NOT(ISERROR(SEARCH("Deferred",I50)))</formula>
    </cfRule>
    <cfRule type="containsText" dxfId="1836" priority="2058" operator="containsText" text="Deleted">
      <formula>NOT(ISERROR(SEARCH("Deleted",I50)))</formula>
    </cfRule>
    <cfRule type="containsText" dxfId="1835" priority="2059" operator="containsText" text="In Danger of Falling Behind Target">
      <formula>NOT(ISERROR(SEARCH("In Danger of Falling Behind Target",I50)))</formula>
    </cfRule>
    <cfRule type="containsText" dxfId="1834" priority="2060" operator="containsText" text="Not yet due">
      <formula>NOT(ISERROR(SEARCH("Not yet due",I50)))</formula>
    </cfRule>
    <cfRule type="containsText" dxfId="1833" priority="2061" operator="containsText" text="Update not Provided">
      <formula>NOT(ISERROR(SEARCH("Update not Provided",I50)))</formula>
    </cfRule>
    <cfRule type="containsText" dxfId="1832" priority="2062" operator="containsText" text="Not yet due">
      <formula>NOT(ISERROR(SEARCH("Not yet due",I50)))</formula>
    </cfRule>
    <cfRule type="containsText" dxfId="1831" priority="2063" operator="containsText" text="Completed Behind Schedule">
      <formula>NOT(ISERROR(SEARCH("Completed Behind Schedule",I50)))</formula>
    </cfRule>
    <cfRule type="containsText" dxfId="1830" priority="2064" operator="containsText" text="Off Target">
      <formula>NOT(ISERROR(SEARCH("Off Target",I50)))</formula>
    </cfRule>
    <cfRule type="containsText" dxfId="1829" priority="2065" operator="containsText" text="On Track to be Achieved">
      <formula>NOT(ISERROR(SEARCH("On Track to be Achieved",I50)))</formula>
    </cfRule>
    <cfRule type="containsText" dxfId="1828" priority="2066" operator="containsText" text="Fully Achieved">
      <formula>NOT(ISERROR(SEARCH("Fully Achieved",I50)))</formula>
    </cfRule>
    <cfRule type="containsText" dxfId="1827" priority="2067" operator="containsText" text="Not yet due">
      <formula>NOT(ISERROR(SEARCH("Not yet due",I50)))</formula>
    </cfRule>
    <cfRule type="containsText" dxfId="1826" priority="2068" operator="containsText" text="Not Yet Due">
      <formula>NOT(ISERROR(SEARCH("Not Yet Due",I50)))</formula>
    </cfRule>
    <cfRule type="containsText" dxfId="1825" priority="2069" operator="containsText" text="Deferred">
      <formula>NOT(ISERROR(SEARCH("Deferred",I50)))</formula>
    </cfRule>
    <cfRule type="containsText" dxfId="1824" priority="2070" operator="containsText" text="Deleted">
      <formula>NOT(ISERROR(SEARCH("Deleted",I50)))</formula>
    </cfRule>
    <cfRule type="containsText" dxfId="1823" priority="2071" operator="containsText" text="In Danger of Falling Behind Target">
      <formula>NOT(ISERROR(SEARCH("In Danger of Falling Behind Target",I50)))</formula>
    </cfRule>
    <cfRule type="containsText" dxfId="1822" priority="2072" operator="containsText" text="Not yet due">
      <formula>NOT(ISERROR(SEARCH("Not yet due",I50)))</formula>
    </cfRule>
    <cfRule type="containsText" dxfId="1821" priority="2073" operator="containsText" text="Completed Behind Schedule">
      <formula>NOT(ISERROR(SEARCH("Completed Behind Schedule",I50)))</formula>
    </cfRule>
    <cfRule type="containsText" dxfId="1820" priority="2074" operator="containsText" text="Off Target">
      <formula>NOT(ISERROR(SEARCH("Off Target",I50)))</formula>
    </cfRule>
    <cfRule type="containsText" dxfId="1819" priority="2075" operator="containsText" text="In Danger of Falling Behind Target">
      <formula>NOT(ISERROR(SEARCH("In Danger of Falling Behind Target",I50)))</formula>
    </cfRule>
    <cfRule type="containsText" dxfId="1818" priority="2076" operator="containsText" text="On Track to be Achieved">
      <formula>NOT(ISERROR(SEARCH("On Track to be Achieved",I50)))</formula>
    </cfRule>
    <cfRule type="containsText" dxfId="1817" priority="2077" operator="containsText" text="Fully Achieved">
      <formula>NOT(ISERROR(SEARCH("Fully Achieved",I50)))</formula>
    </cfRule>
    <cfRule type="containsText" dxfId="1816" priority="2078" operator="containsText" text="Update not Provided">
      <formula>NOT(ISERROR(SEARCH("Update not Provided",I50)))</formula>
    </cfRule>
    <cfRule type="containsText" dxfId="1815" priority="2079" operator="containsText" text="Not yet due">
      <formula>NOT(ISERROR(SEARCH("Not yet due",I50)))</formula>
    </cfRule>
    <cfRule type="containsText" dxfId="1814" priority="2080" operator="containsText" text="Completed Behind Schedule">
      <formula>NOT(ISERROR(SEARCH("Completed Behind Schedule",I50)))</formula>
    </cfRule>
    <cfRule type="containsText" dxfId="1813" priority="2081" operator="containsText" text="Off Target">
      <formula>NOT(ISERROR(SEARCH("Off Target",I50)))</formula>
    </cfRule>
    <cfRule type="containsText" dxfId="1812" priority="2082" operator="containsText" text="In Danger of Falling Behind Target">
      <formula>NOT(ISERROR(SEARCH("In Danger of Falling Behind Target",I50)))</formula>
    </cfRule>
    <cfRule type="containsText" dxfId="1811" priority="2083" operator="containsText" text="On Track to be Achieved">
      <formula>NOT(ISERROR(SEARCH("On Track to be Achieved",I50)))</formula>
    </cfRule>
    <cfRule type="containsText" dxfId="1810" priority="2084" operator="containsText" text="Fully Achieved">
      <formula>NOT(ISERROR(SEARCH("Fully Achieved",I50)))</formula>
    </cfRule>
    <cfRule type="containsText" dxfId="1809" priority="2085" operator="containsText" text="Fully Achieved">
      <formula>NOT(ISERROR(SEARCH("Fully Achieved",I50)))</formula>
    </cfRule>
    <cfRule type="containsText" dxfId="1808" priority="2086" operator="containsText" text="Fully Achieved">
      <formula>NOT(ISERROR(SEARCH("Fully Achieved",I50)))</formula>
    </cfRule>
    <cfRule type="containsText" dxfId="1807" priority="2087" operator="containsText" text="Deferred">
      <formula>NOT(ISERROR(SEARCH("Deferred",I50)))</formula>
    </cfRule>
    <cfRule type="containsText" dxfId="1806" priority="2088" operator="containsText" text="Deleted">
      <formula>NOT(ISERROR(SEARCH("Deleted",I50)))</formula>
    </cfRule>
    <cfRule type="containsText" dxfId="1805" priority="2089" operator="containsText" text="In Danger of Falling Behind Target">
      <formula>NOT(ISERROR(SEARCH("In Danger of Falling Behind Target",I50)))</formula>
    </cfRule>
    <cfRule type="containsText" dxfId="1804" priority="2090" operator="containsText" text="Not yet due">
      <formula>NOT(ISERROR(SEARCH("Not yet due",I50)))</formula>
    </cfRule>
    <cfRule type="containsText" dxfId="1803" priority="2091" operator="containsText" text="Update not Provided">
      <formula>NOT(ISERROR(SEARCH("Update not Provided",I50)))</formula>
    </cfRule>
  </conditionalFormatting>
  <conditionalFormatting sqref="I51:I60">
    <cfRule type="containsText" dxfId="1802" priority="2020" operator="containsText" text="On track to be achieved">
      <formula>NOT(ISERROR(SEARCH("On track to be achieved",I51)))</formula>
    </cfRule>
    <cfRule type="containsText" dxfId="1801" priority="2021" operator="containsText" text="Deferred">
      <formula>NOT(ISERROR(SEARCH("Deferred",I51)))</formula>
    </cfRule>
    <cfRule type="containsText" dxfId="1800" priority="2022" operator="containsText" text="Deleted">
      <formula>NOT(ISERROR(SEARCH("Deleted",I51)))</formula>
    </cfRule>
    <cfRule type="containsText" dxfId="1799" priority="2023" operator="containsText" text="In Danger of Falling Behind Target">
      <formula>NOT(ISERROR(SEARCH("In Danger of Falling Behind Target",I51)))</formula>
    </cfRule>
    <cfRule type="containsText" dxfId="1798" priority="2024" operator="containsText" text="Not yet due">
      <formula>NOT(ISERROR(SEARCH("Not yet due",I51)))</formula>
    </cfRule>
    <cfRule type="containsText" dxfId="1797" priority="2025" operator="containsText" text="Update not Provided">
      <formula>NOT(ISERROR(SEARCH("Update not Provided",I51)))</formula>
    </cfRule>
    <cfRule type="containsText" dxfId="1796" priority="2026" operator="containsText" text="Not yet due">
      <formula>NOT(ISERROR(SEARCH("Not yet due",I51)))</formula>
    </cfRule>
    <cfRule type="containsText" dxfId="1795" priority="2027" operator="containsText" text="Completed Behind Schedule">
      <formula>NOT(ISERROR(SEARCH("Completed Behind Schedule",I51)))</formula>
    </cfRule>
    <cfRule type="containsText" dxfId="1794" priority="2028" operator="containsText" text="Off Target">
      <formula>NOT(ISERROR(SEARCH("Off Target",I51)))</formula>
    </cfRule>
    <cfRule type="containsText" dxfId="1793" priority="2029" operator="containsText" text="On Track to be Achieved">
      <formula>NOT(ISERROR(SEARCH("On Track to be Achieved",I51)))</formula>
    </cfRule>
    <cfRule type="containsText" dxfId="1792" priority="2030" operator="containsText" text="Fully Achieved">
      <formula>NOT(ISERROR(SEARCH("Fully Achieved",I51)))</formula>
    </cfRule>
    <cfRule type="containsText" dxfId="1791" priority="2031" operator="containsText" text="Not yet due">
      <formula>NOT(ISERROR(SEARCH("Not yet due",I51)))</formula>
    </cfRule>
    <cfRule type="containsText" dxfId="1790" priority="2032" operator="containsText" text="Not Yet Due">
      <formula>NOT(ISERROR(SEARCH("Not Yet Due",I51)))</formula>
    </cfRule>
    <cfRule type="containsText" dxfId="1789" priority="2033" operator="containsText" text="Deferred">
      <formula>NOT(ISERROR(SEARCH("Deferred",I51)))</formula>
    </cfRule>
    <cfRule type="containsText" dxfId="1788" priority="2034" operator="containsText" text="Deleted">
      <formula>NOT(ISERROR(SEARCH("Deleted",I51)))</formula>
    </cfRule>
    <cfRule type="containsText" dxfId="1787" priority="2035" operator="containsText" text="In Danger of Falling Behind Target">
      <formula>NOT(ISERROR(SEARCH("In Danger of Falling Behind Target",I51)))</formula>
    </cfRule>
    <cfRule type="containsText" dxfId="1786" priority="2036" operator="containsText" text="Not yet due">
      <formula>NOT(ISERROR(SEARCH("Not yet due",I51)))</formula>
    </cfRule>
    <cfRule type="containsText" dxfId="1785" priority="2037" operator="containsText" text="Completed Behind Schedule">
      <formula>NOT(ISERROR(SEARCH("Completed Behind Schedule",I51)))</formula>
    </cfRule>
    <cfRule type="containsText" dxfId="1784" priority="2038" operator="containsText" text="Off Target">
      <formula>NOT(ISERROR(SEARCH("Off Target",I51)))</formula>
    </cfRule>
    <cfRule type="containsText" dxfId="1783" priority="2039" operator="containsText" text="In Danger of Falling Behind Target">
      <formula>NOT(ISERROR(SEARCH("In Danger of Falling Behind Target",I51)))</formula>
    </cfRule>
    <cfRule type="containsText" dxfId="1782" priority="2040" operator="containsText" text="On Track to be Achieved">
      <formula>NOT(ISERROR(SEARCH("On Track to be Achieved",I51)))</formula>
    </cfRule>
    <cfRule type="containsText" dxfId="1781" priority="2041" operator="containsText" text="Fully Achieved">
      <formula>NOT(ISERROR(SEARCH("Fully Achieved",I51)))</formula>
    </cfRule>
    <cfRule type="containsText" dxfId="1780" priority="2042" operator="containsText" text="Update not Provided">
      <formula>NOT(ISERROR(SEARCH("Update not Provided",I51)))</formula>
    </cfRule>
    <cfRule type="containsText" dxfId="1779" priority="2043" operator="containsText" text="Not yet due">
      <formula>NOT(ISERROR(SEARCH("Not yet due",I51)))</formula>
    </cfRule>
    <cfRule type="containsText" dxfId="1778" priority="2044" operator="containsText" text="Completed Behind Schedule">
      <formula>NOT(ISERROR(SEARCH("Completed Behind Schedule",I51)))</formula>
    </cfRule>
    <cfRule type="containsText" dxfId="1777" priority="2045" operator="containsText" text="Off Target">
      <formula>NOT(ISERROR(SEARCH("Off Target",I51)))</formula>
    </cfRule>
    <cfRule type="containsText" dxfId="1776" priority="2046" operator="containsText" text="In Danger of Falling Behind Target">
      <formula>NOT(ISERROR(SEARCH("In Danger of Falling Behind Target",I51)))</formula>
    </cfRule>
    <cfRule type="containsText" dxfId="1775" priority="2047" operator="containsText" text="On Track to be Achieved">
      <formula>NOT(ISERROR(SEARCH("On Track to be Achieved",I51)))</formula>
    </cfRule>
    <cfRule type="containsText" dxfId="1774" priority="2048" operator="containsText" text="Fully Achieved">
      <formula>NOT(ISERROR(SEARCH("Fully Achieved",I51)))</formula>
    </cfRule>
    <cfRule type="containsText" dxfId="1773" priority="2049" operator="containsText" text="Fully Achieved">
      <formula>NOT(ISERROR(SEARCH("Fully Achieved",I51)))</formula>
    </cfRule>
    <cfRule type="containsText" dxfId="1772" priority="2050" operator="containsText" text="Fully Achieved">
      <formula>NOT(ISERROR(SEARCH("Fully Achieved",I51)))</formula>
    </cfRule>
    <cfRule type="containsText" dxfId="1771" priority="2051" operator="containsText" text="Deferred">
      <formula>NOT(ISERROR(SEARCH("Deferred",I51)))</formula>
    </cfRule>
    <cfRule type="containsText" dxfId="1770" priority="2052" operator="containsText" text="Deleted">
      <formula>NOT(ISERROR(SEARCH("Deleted",I51)))</formula>
    </cfRule>
    <cfRule type="containsText" dxfId="1769" priority="2053" operator="containsText" text="In Danger of Falling Behind Target">
      <formula>NOT(ISERROR(SEARCH("In Danger of Falling Behind Target",I51)))</formula>
    </cfRule>
    <cfRule type="containsText" dxfId="1768" priority="2054" operator="containsText" text="Not yet due">
      <formula>NOT(ISERROR(SEARCH("Not yet due",I51)))</formula>
    </cfRule>
    <cfRule type="containsText" dxfId="1767" priority="2055" operator="containsText" text="Update not Provided">
      <formula>NOT(ISERROR(SEARCH("Update not Provided",I51)))</formula>
    </cfRule>
  </conditionalFormatting>
  <conditionalFormatting sqref="I62:I68">
    <cfRule type="containsText" dxfId="1766" priority="1984" operator="containsText" text="On track to be achieved">
      <formula>NOT(ISERROR(SEARCH("On track to be achieved",I62)))</formula>
    </cfRule>
    <cfRule type="containsText" dxfId="1765" priority="1985" operator="containsText" text="Deferred">
      <formula>NOT(ISERROR(SEARCH("Deferred",I62)))</formula>
    </cfRule>
    <cfRule type="containsText" dxfId="1764" priority="1986" operator="containsText" text="Deleted">
      <formula>NOT(ISERROR(SEARCH("Deleted",I62)))</formula>
    </cfRule>
    <cfRule type="containsText" dxfId="1763" priority="1987" operator="containsText" text="In Danger of Falling Behind Target">
      <formula>NOT(ISERROR(SEARCH("In Danger of Falling Behind Target",I62)))</formula>
    </cfRule>
    <cfRule type="containsText" dxfId="1762" priority="1988" operator="containsText" text="Not yet due">
      <formula>NOT(ISERROR(SEARCH("Not yet due",I62)))</formula>
    </cfRule>
    <cfRule type="containsText" dxfId="1761" priority="1989" operator="containsText" text="Update not Provided">
      <formula>NOT(ISERROR(SEARCH("Update not Provided",I62)))</formula>
    </cfRule>
    <cfRule type="containsText" dxfId="1760" priority="1990" operator="containsText" text="Not yet due">
      <formula>NOT(ISERROR(SEARCH("Not yet due",I62)))</formula>
    </cfRule>
    <cfRule type="containsText" dxfId="1759" priority="1991" operator="containsText" text="Completed Behind Schedule">
      <formula>NOT(ISERROR(SEARCH("Completed Behind Schedule",I62)))</formula>
    </cfRule>
    <cfRule type="containsText" dxfId="1758" priority="1992" operator="containsText" text="Off Target">
      <formula>NOT(ISERROR(SEARCH("Off Target",I62)))</formula>
    </cfRule>
    <cfRule type="containsText" dxfId="1757" priority="1993" operator="containsText" text="On Track to be Achieved">
      <formula>NOT(ISERROR(SEARCH("On Track to be Achieved",I62)))</formula>
    </cfRule>
    <cfRule type="containsText" dxfId="1756" priority="1994" operator="containsText" text="Fully Achieved">
      <formula>NOT(ISERROR(SEARCH("Fully Achieved",I62)))</formula>
    </cfRule>
    <cfRule type="containsText" dxfId="1755" priority="1995" operator="containsText" text="Not yet due">
      <formula>NOT(ISERROR(SEARCH("Not yet due",I62)))</formula>
    </cfRule>
    <cfRule type="containsText" dxfId="1754" priority="1996" operator="containsText" text="Not Yet Due">
      <formula>NOT(ISERROR(SEARCH("Not Yet Due",I62)))</formula>
    </cfRule>
    <cfRule type="containsText" dxfId="1753" priority="1997" operator="containsText" text="Deferred">
      <formula>NOT(ISERROR(SEARCH("Deferred",I62)))</formula>
    </cfRule>
    <cfRule type="containsText" dxfId="1752" priority="1998" operator="containsText" text="Deleted">
      <formula>NOT(ISERROR(SEARCH("Deleted",I62)))</formula>
    </cfRule>
    <cfRule type="containsText" dxfId="1751" priority="1999" operator="containsText" text="In Danger of Falling Behind Target">
      <formula>NOT(ISERROR(SEARCH("In Danger of Falling Behind Target",I62)))</formula>
    </cfRule>
    <cfRule type="containsText" dxfId="1750" priority="2000" operator="containsText" text="Not yet due">
      <formula>NOT(ISERROR(SEARCH("Not yet due",I62)))</formula>
    </cfRule>
    <cfRule type="containsText" dxfId="1749" priority="2001" operator="containsText" text="Completed Behind Schedule">
      <formula>NOT(ISERROR(SEARCH("Completed Behind Schedule",I62)))</formula>
    </cfRule>
    <cfRule type="containsText" dxfId="1748" priority="2002" operator="containsText" text="Off Target">
      <formula>NOT(ISERROR(SEARCH("Off Target",I62)))</formula>
    </cfRule>
    <cfRule type="containsText" dxfId="1747" priority="2003" operator="containsText" text="In Danger of Falling Behind Target">
      <formula>NOT(ISERROR(SEARCH("In Danger of Falling Behind Target",I62)))</formula>
    </cfRule>
    <cfRule type="containsText" dxfId="1746" priority="2004" operator="containsText" text="On Track to be Achieved">
      <formula>NOT(ISERROR(SEARCH("On Track to be Achieved",I62)))</formula>
    </cfRule>
    <cfRule type="containsText" dxfId="1745" priority="2005" operator="containsText" text="Fully Achieved">
      <formula>NOT(ISERROR(SEARCH("Fully Achieved",I62)))</formula>
    </cfRule>
    <cfRule type="containsText" dxfId="1744" priority="2006" operator="containsText" text="Update not Provided">
      <formula>NOT(ISERROR(SEARCH("Update not Provided",I62)))</formula>
    </cfRule>
    <cfRule type="containsText" dxfId="1743" priority="2007" operator="containsText" text="Not yet due">
      <formula>NOT(ISERROR(SEARCH("Not yet due",I62)))</formula>
    </cfRule>
    <cfRule type="containsText" dxfId="1742" priority="2008" operator="containsText" text="Completed Behind Schedule">
      <formula>NOT(ISERROR(SEARCH("Completed Behind Schedule",I62)))</formula>
    </cfRule>
    <cfRule type="containsText" dxfId="1741" priority="2009" operator="containsText" text="Off Target">
      <formula>NOT(ISERROR(SEARCH("Off Target",I62)))</formula>
    </cfRule>
    <cfRule type="containsText" dxfId="1740" priority="2010" operator="containsText" text="In Danger of Falling Behind Target">
      <formula>NOT(ISERROR(SEARCH("In Danger of Falling Behind Target",I62)))</formula>
    </cfRule>
    <cfRule type="containsText" dxfId="1739" priority="2011" operator="containsText" text="On Track to be Achieved">
      <formula>NOT(ISERROR(SEARCH("On Track to be Achieved",I62)))</formula>
    </cfRule>
    <cfRule type="containsText" dxfId="1738" priority="2012" operator="containsText" text="Fully Achieved">
      <formula>NOT(ISERROR(SEARCH("Fully Achieved",I62)))</formula>
    </cfRule>
    <cfRule type="containsText" dxfId="1737" priority="2013" operator="containsText" text="Fully Achieved">
      <formula>NOT(ISERROR(SEARCH("Fully Achieved",I62)))</formula>
    </cfRule>
    <cfRule type="containsText" dxfId="1736" priority="2014" operator="containsText" text="Fully Achieved">
      <formula>NOT(ISERROR(SEARCH("Fully Achieved",I62)))</formula>
    </cfRule>
    <cfRule type="containsText" dxfId="1735" priority="2015" operator="containsText" text="Deferred">
      <formula>NOT(ISERROR(SEARCH("Deferred",I62)))</formula>
    </cfRule>
    <cfRule type="containsText" dxfId="1734" priority="2016" operator="containsText" text="Deleted">
      <formula>NOT(ISERROR(SEARCH("Deleted",I62)))</formula>
    </cfRule>
    <cfRule type="containsText" dxfId="1733" priority="2017" operator="containsText" text="In Danger of Falling Behind Target">
      <formula>NOT(ISERROR(SEARCH("In Danger of Falling Behind Target",I62)))</formula>
    </cfRule>
    <cfRule type="containsText" dxfId="1732" priority="2018" operator="containsText" text="Not yet due">
      <formula>NOT(ISERROR(SEARCH("Not yet due",I62)))</formula>
    </cfRule>
    <cfRule type="containsText" dxfId="1731" priority="2019" operator="containsText" text="Update not Provided">
      <formula>NOT(ISERROR(SEARCH("Update not Provided",I62)))</formula>
    </cfRule>
  </conditionalFormatting>
  <conditionalFormatting sqref="I69">
    <cfRule type="containsText" dxfId="1730" priority="1948" operator="containsText" text="On track to be achieved">
      <formula>NOT(ISERROR(SEARCH("On track to be achieved",I69)))</formula>
    </cfRule>
    <cfRule type="containsText" dxfId="1729" priority="1949" operator="containsText" text="Deferred">
      <formula>NOT(ISERROR(SEARCH("Deferred",I69)))</formula>
    </cfRule>
    <cfRule type="containsText" dxfId="1728" priority="1950" operator="containsText" text="Deleted">
      <formula>NOT(ISERROR(SEARCH("Deleted",I69)))</formula>
    </cfRule>
    <cfRule type="containsText" dxfId="1727" priority="1951" operator="containsText" text="In Danger of Falling Behind Target">
      <formula>NOT(ISERROR(SEARCH("In Danger of Falling Behind Target",I69)))</formula>
    </cfRule>
    <cfRule type="containsText" dxfId="1726" priority="1952" operator="containsText" text="Not yet due">
      <formula>NOT(ISERROR(SEARCH("Not yet due",I69)))</formula>
    </cfRule>
    <cfRule type="containsText" dxfId="1725" priority="1953" operator="containsText" text="Update not Provided">
      <formula>NOT(ISERROR(SEARCH("Update not Provided",I69)))</formula>
    </cfRule>
    <cfRule type="containsText" dxfId="1724" priority="1954" operator="containsText" text="Not yet due">
      <formula>NOT(ISERROR(SEARCH("Not yet due",I69)))</formula>
    </cfRule>
    <cfRule type="containsText" dxfId="1723" priority="1955" operator="containsText" text="Completed Behind Schedule">
      <formula>NOT(ISERROR(SEARCH("Completed Behind Schedule",I69)))</formula>
    </cfRule>
    <cfRule type="containsText" dxfId="1722" priority="1956" operator="containsText" text="Off Target">
      <formula>NOT(ISERROR(SEARCH("Off Target",I69)))</formula>
    </cfRule>
    <cfRule type="containsText" dxfId="1721" priority="1957" operator="containsText" text="On Track to be Achieved">
      <formula>NOT(ISERROR(SEARCH("On Track to be Achieved",I69)))</formula>
    </cfRule>
    <cfRule type="containsText" dxfId="1720" priority="1958" operator="containsText" text="Fully Achieved">
      <formula>NOT(ISERROR(SEARCH("Fully Achieved",I69)))</formula>
    </cfRule>
    <cfRule type="containsText" dxfId="1719" priority="1959" operator="containsText" text="Not yet due">
      <formula>NOT(ISERROR(SEARCH("Not yet due",I69)))</formula>
    </cfRule>
    <cfRule type="containsText" dxfId="1718" priority="1960" operator="containsText" text="Not Yet Due">
      <formula>NOT(ISERROR(SEARCH("Not Yet Due",I69)))</formula>
    </cfRule>
    <cfRule type="containsText" dxfId="1717" priority="1961" operator="containsText" text="Deferred">
      <formula>NOT(ISERROR(SEARCH("Deferred",I69)))</formula>
    </cfRule>
    <cfRule type="containsText" dxfId="1716" priority="1962" operator="containsText" text="Deleted">
      <formula>NOT(ISERROR(SEARCH("Deleted",I69)))</formula>
    </cfRule>
    <cfRule type="containsText" dxfId="1715" priority="1963" operator="containsText" text="In Danger of Falling Behind Target">
      <formula>NOT(ISERROR(SEARCH("In Danger of Falling Behind Target",I69)))</formula>
    </cfRule>
    <cfRule type="containsText" dxfId="1714" priority="1964" operator="containsText" text="Not yet due">
      <formula>NOT(ISERROR(SEARCH("Not yet due",I69)))</formula>
    </cfRule>
    <cfRule type="containsText" dxfId="1713" priority="1965" operator="containsText" text="Completed Behind Schedule">
      <formula>NOT(ISERROR(SEARCH("Completed Behind Schedule",I69)))</formula>
    </cfRule>
    <cfRule type="containsText" dxfId="1712" priority="1966" operator="containsText" text="Off Target">
      <formula>NOT(ISERROR(SEARCH("Off Target",I69)))</formula>
    </cfRule>
    <cfRule type="containsText" dxfId="1711" priority="1967" operator="containsText" text="In Danger of Falling Behind Target">
      <formula>NOT(ISERROR(SEARCH("In Danger of Falling Behind Target",I69)))</formula>
    </cfRule>
    <cfRule type="containsText" dxfId="1710" priority="1968" operator="containsText" text="On Track to be Achieved">
      <formula>NOT(ISERROR(SEARCH("On Track to be Achieved",I69)))</formula>
    </cfRule>
    <cfRule type="containsText" dxfId="1709" priority="1969" operator="containsText" text="Fully Achieved">
      <formula>NOT(ISERROR(SEARCH("Fully Achieved",I69)))</formula>
    </cfRule>
    <cfRule type="containsText" dxfId="1708" priority="1970" operator="containsText" text="Update not Provided">
      <formula>NOT(ISERROR(SEARCH("Update not Provided",I69)))</formula>
    </cfRule>
    <cfRule type="containsText" dxfId="1707" priority="1971" operator="containsText" text="Not yet due">
      <formula>NOT(ISERROR(SEARCH("Not yet due",I69)))</formula>
    </cfRule>
    <cfRule type="containsText" dxfId="1706" priority="1972" operator="containsText" text="Completed Behind Schedule">
      <formula>NOT(ISERROR(SEARCH("Completed Behind Schedule",I69)))</formula>
    </cfRule>
    <cfRule type="containsText" dxfId="1705" priority="1973" operator="containsText" text="Off Target">
      <formula>NOT(ISERROR(SEARCH("Off Target",I69)))</formula>
    </cfRule>
    <cfRule type="containsText" dxfId="1704" priority="1974" operator="containsText" text="In Danger of Falling Behind Target">
      <formula>NOT(ISERROR(SEARCH("In Danger of Falling Behind Target",I69)))</formula>
    </cfRule>
    <cfRule type="containsText" dxfId="1703" priority="1975" operator="containsText" text="On Track to be Achieved">
      <formula>NOT(ISERROR(SEARCH("On Track to be Achieved",I69)))</formula>
    </cfRule>
    <cfRule type="containsText" dxfId="1702" priority="1976" operator="containsText" text="Fully Achieved">
      <formula>NOT(ISERROR(SEARCH("Fully Achieved",I69)))</formula>
    </cfRule>
    <cfRule type="containsText" dxfId="1701" priority="1977" operator="containsText" text="Fully Achieved">
      <formula>NOT(ISERROR(SEARCH("Fully Achieved",I69)))</formula>
    </cfRule>
    <cfRule type="containsText" dxfId="1700" priority="1978" operator="containsText" text="Fully Achieved">
      <formula>NOT(ISERROR(SEARCH("Fully Achieved",I69)))</formula>
    </cfRule>
    <cfRule type="containsText" dxfId="1699" priority="1979" operator="containsText" text="Deferred">
      <formula>NOT(ISERROR(SEARCH("Deferred",I69)))</formula>
    </cfRule>
    <cfRule type="containsText" dxfId="1698" priority="1980" operator="containsText" text="Deleted">
      <formula>NOT(ISERROR(SEARCH("Deleted",I69)))</formula>
    </cfRule>
    <cfRule type="containsText" dxfId="1697" priority="1981" operator="containsText" text="In Danger of Falling Behind Target">
      <formula>NOT(ISERROR(SEARCH("In Danger of Falling Behind Target",I69)))</formula>
    </cfRule>
    <cfRule type="containsText" dxfId="1696" priority="1982" operator="containsText" text="Not yet due">
      <formula>NOT(ISERROR(SEARCH("Not yet due",I69)))</formula>
    </cfRule>
    <cfRule type="containsText" dxfId="1695" priority="1983" operator="containsText" text="Update not Provided">
      <formula>NOT(ISERROR(SEARCH("Update not Provided",I69)))</formula>
    </cfRule>
  </conditionalFormatting>
  <conditionalFormatting sqref="I69">
    <cfRule type="containsText" dxfId="1694" priority="1912" operator="containsText" text="On track to be achieved">
      <formula>NOT(ISERROR(SEARCH("On track to be achieved",I69)))</formula>
    </cfRule>
    <cfRule type="containsText" dxfId="1693" priority="1913" operator="containsText" text="Deferred">
      <formula>NOT(ISERROR(SEARCH("Deferred",I69)))</formula>
    </cfRule>
    <cfRule type="containsText" dxfId="1692" priority="1914" operator="containsText" text="Deleted">
      <formula>NOT(ISERROR(SEARCH("Deleted",I69)))</formula>
    </cfRule>
    <cfRule type="containsText" dxfId="1691" priority="1915" operator="containsText" text="In Danger of Falling Behind Target">
      <formula>NOT(ISERROR(SEARCH("In Danger of Falling Behind Target",I69)))</formula>
    </cfRule>
    <cfRule type="containsText" dxfId="1690" priority="1916" operator="containsText" text="Not yet due">
      <formula>NOT(ISERROR(SEARCH("Not yet due",I69)))</formula>
    </cfRule>
    <cfRule type="containsText" dxfId="1689" priority="1917" operator="containsText" text="Update not Provided">
      <formula>NOT(ISERROR(SEARCH("Update not Provided",I69)))</formula>
    </cfRule>
    <cfRule type="containsText" dxfId="1688" priority="1918" operator="containsText" text="Not yet due">
      <formula>NOT(ISERROR(SEARCH("Not yet due",I69)))</formula>
    </cfRule>
    <cfRule type="containsText" dxfId="1687" priority="1919" operator="containsText" text="Completed Behind Schedule">
      <formula>NOT(ISERROR(SEARCH("Completed Behind Schedule",I69)))</formula>
    </cfRule>
    <cfRule type="containsText" dxfId="1686" priority="1920" operator="containsText" text="Off Target">
      <formula>NOT(ISERROR(SEARCH("Off Target",I69)))</formula>
    </cfRule>
    <cfRule type="containsText" dxfId="1685" priority="1921" operator="containsText" text="On Track to be Achieved">
      <formula>NOT(ISERROR(SEARCH("On Track to be Achieved",I69)))</formula>
    </cfRule>
    <cfRule type="containsText" dxfId="1684" priority="1922" operator="containsText" text="Fully Achieved">
      <formula>NOT(ISERROR(SEARCH("Fully Achieved",I69)))</formula>
    </cfRule>
    <cfRule type="containsText" dxfId="1683" priority="1923" operator="containsText" text="Not yet due">
      <formula>NOT(ISERROR(SEARCH("Not yet due",I69)))</formula>
    </cfRule>
    <cfRule type="containsText" dxfId="1682" priority="1924" operator="containsText" text="Not Yet Due">
      <formula>NOT(ISERROR(SEARCH("Not Yet Due",I69)))</formula>
    </cfRule>
    <cfRule type="containsText" dxfId="1681" priority="1925" operator="containsText" text="Deferred">
      <formula>NOT(ISERROR(SEARCH("Deferred",I69)))</formula>
    </cfRule>
    <cfRule type="containsText" dxfId="1680" priority="1926" operator="containsText" text="Deleted">
      <formula>NOT(ISERROR(SEARCH("Deleted",I69)))</formula>
    </cfRule>
    <cfRule type="containsText" dxfId="1679" priority="1927" operator="containsText" text="In Danger of Falling Behind Target">
      <formula>NOT(ISERROR(SEARCH("In Danger of Falling Behind Target",I69)))</formula>
    </cfRule>
    <cfRule type="containsText" dxfId="1678" priority="1928" operator="containsText" text="Not yet due">
      <formula>NOT(ISERROR(SEARCH("Not yet due",I69)))</formula>
    </cfRule>
    <cfRule type="containsText" dxfId="1677" priority="1929" operator="containsText" text="Completed Behind Schedule">
      <formula>NOT(ISERROR(SEARCH("Completed Behind Schedule",I69)))</formula>
    </cfRule>
    <cfRule type="containsText" dxfId="1676" priority="1930" operator="containsText" text="Off Target">
      <formula>NOT(ISERROR(SEARCH("Off Target",I69)))</formula>
    </cfRule>
    <cfRule type="containsText" dxfId="1675" priority="1931" operator="containsText" text="In Danger of Falling Behind Target">
      <formula>NOT(ISERROR(SEARCH("In Danger of Falling Behind Target",I69)))</formula>
    </cfRule>
    <cfRule type="containsText" dxfId="1674" priority="1932" operator="containsText" text="On Track to be Achieved">
      <formula>NOT(ISERROR(SEARCH("On Track to be Achieved",I69)))</formula>
    </cfRule>
    <cfRule type="containsText" dxfId="1673" priority="1933" operator="containsText" text="Fully Achieved">
      <formula>NOT(ISERROR(SEARCH("Fully Achieved",I69)))</formula>
    </cfRule>
    <cfRule type="containsText" dxfId="1672" priority="1934" operator="containsText" text="Update not Provided">
      <formula>NOT(ISERROR(SEARCH("Update not Provided",I69)))</formula>
    </cfRule>
    <cfRule type="containsText" dxfId="1671" priority="1935" operator="containsText" text="Not yet due">
      <formula>NOT(ISERROR(SEARCH("Not yet due",I69)))</formula>
    </cfRule>
    <cfRule type="containsText" dxfId="1670" priority="1936" operator="containsText" text="Completed Behind Schedule">
      <formula>NOT(ISERROR(SEARCH("Completed Behind Schedule",I69)))</formula>
    </cfRule>
    <cfRule type="containsText" dxfId="1669" priority="1937" operator="containsText" text="Off Target">
      <formula>NOT(ISERROR(SEARCH("Off Target",I69)))</formula>
    </cfRule>
    <cfRule type="containsText" dxfId="1668" priority="1938" operator="containsText" text="In Danger of Falling Behind Target">
      <formula>NOT(ISERROR(SEARCH("In Danger of Falling Behind Target",I69)))</formula>
    </cfRule>
    <cfRule type="containsText" dxfId="1667" priority="1939" operator="containsText" text="On Track to be Achieved">
      <formula>NOT(ISERROR(SEARCH("On Track to be Achieved",I69)))</formula>
    </cfRule>
    <cfRule type="containsText" dxfId="1666" priority="1940" operator="containsText" text="Fully Achieved">
      <formula>NOT(ISERROR(SEARCH("Fully Achieved",I69)))</formula>
    </cfRule>
    <cfRule type="containsText" dxfId="1665" priority="1941" operator="containsText" text="Fully Achieved">
      <formula>NOT(ISERROR(SEARCH("Fully Achieved",I69)))</formula>
    </cfRule>
    <cfRule type="containsText" dxfId="1664" priority="1942" operator="containsText" text="Fully Achieved">
      <formula>NOT(ISERROR(SEARCH("Fully Achieved",I69)))</formula>
    </cfRule>
    <cfRule type="containsText" dxfId="1663" priority="1943" operator="containsText" text="Deferred">
      <formula>NOT(ISERROR(SEARCH("Deferred",I69)))</formula>
    </cfRule>
    <cfRule type="containsText" dxfId="1662" priority="1944" operator="containsText" text="Deleted">
      <formula>NOT(ISERROR(SEARCH("Deleted",I69)))</formula>
    </cfRule>
    <cfRule type="containsText" dxfId="1661" priority="1945" operator="containsText" text="In Danger of Falling Behind Target">
      <formula>NOT(ISERROR(SEARCH("In Danger of Falling Behind Target",I69)))</formula>
    </cfRule>
    <cfRule type="containsText" dxfId="1660" priority="1946" operator="containsText" text="Not yet due">
      <formula>NOT(ISERROR(SEARCH("Not yet due",I69)))</formula>
    </cfRule>
    <cfRule type="containsText" dxfId="1659" priority="1947" operator="containsText" text="Update not Provided">
      <formula>NOT(ISERROR(SEARCH("Update not Provided",I69)))</formula>
    </cfRule>
  </conditionalFormatting>
  <conditionalFormatting sqref="I69">
    <cfRule type="containsText" dxfId="1658" priority="1876" operator="containsText" text="On track to be achieved">
      <formula>NOT(ISERROR(SEARCH("On track to be achieved",I69)))</formula>
    </cfRule>
    <cfRule type="containsText" dxfId="1657" priority="1877" operator="containsText" text="Deferred">
      <formula>NOT(ISERROR(SEARCH("Deferred",I69)))</formula>
    </cfRule>
    <cfRule type="containsText" dxfId="1656" priority="1878" operator="containsText" text="Deleted">
      <formula>NOT(ISERROR(SEARCH("Deleted",I69)))</formula>
    </cfRule>
    <cfRule type="containsText" dxfId="1655" priority="1879" operator="containsText" text="In Danger of Falling Behind Target">
      <formula>NOT(ISERROR(SEARCH("In Danger of Falling Behind Target",I69)))</formula>
    </cfRule>
    <cfRule type="containsText" dxfId="1654" priority="1880" operator="containsText" text="Not yet due">
      <formula>NOT(ISERROR(SEARCH("Not yet due",I69)))</formula>
    </cfRule>
    <cfRule type="containsText" dxfId="1653" priority="1881" operator="containsText" text="Update not Provided">
      <formula>NOT(ISERROR(SEARCH("Update not Provided",I69)))</formula>
    </cfRule>
    <cfRule type="containsText" dxfId="1652" priority="1882" operator="containsText" text="Not yet due">
      <formula>NOT(ISERROR(SEARCH("Not yet due",I69)))</formula>
    </cfRule>
    <cfRule type="containsText" dxfId="1651" priority="1883" operator="containsText" text="Completed Behind Schedule">
      <formula>NOT(ISERROR(SEARCH("Completed Behind Schedule",I69)))</formula>
    </cfRule>
    <cfRule type="containsText" dxfId="1650" priority="1884" operator="containsText" text="Off Target">
      <formula>NOT(ISERROR(SEARCH("Off Target",I69)))</formula>
    </cfRule>
    <cfRule type="containsText" dxfId="1649" priority="1885" operator="containsText" text="On Track to be Achieved">
      <formula>NOT(ISERROR(SEARCH("On Track to be Achieved",I69)))</formula>
    </cfRule>
    <cfRule type="containsText" dxfId="1648" priority="1886" operator="containsText" text="Fully Achieved">
      <formula>NOT(ISERROR(SEARCH("Fully Achieved",I69)))</formula>
    </cfRule>
    <cfRule type="containsText" dxfId="1647" priority="1887" operator="containsText" text="Not yet due">
      <formula>NOT(ISERROR(SEARCH("Not yet due",I69)))</formula>
    </cfRule>
    <cfRule type="containsText" dxfId="1646" priority="1888" operator="containsText" text="Not Yet Due">
      <formula>NOT(ISERROR(SEARCH("Not Yet Due",I69)))</formula>
    </cfRule>
    <cfRule type="containsText" dxfId="1645" priority="1889" operator="containsText" text="Deferred">
      <formula>NOT(ISERROR(SEARCH("Deferred",I69)))</formula>
    </cfRule>
    <cfRule type="containsText" dxfId="1644" priority="1890" operator="containsText" text="Deleted">
      <formula>NOT(ISERROR(SEARCH("Deleted",I69)))</formula>
    </cfRule>
    <cfRule type="containsText" dxfId="1643" priority="1891" operator="containsText" text="In Danger of Falling Behind Target">
      <formula>NOT(ISERROR(SEARCH("In Danger of Falling Behind Target",I69)))</formula>
    </cfRule>
    <cfRule type="containsText" dxfId="1642" priority="1892" operator="containsText" text="Not yet due">
      <formula>NOT(ISERROR(SEARCH("Not yet due",I69)))</formula>
    </cfRule>
    <cfRule type="containsText" dxfId="1641" priority="1893" operator="containsText" text="Completed Behind Schedule">
      <formula>NOT(ISERROR(SEARCH("Completed Behind Schedule",I69)))</formula>
    </cfRule>
    <cfRule type="containsText" dxfId="1640" priority="1894" operator="containsText" text="Off Target">
      <formula>NOT(ISERROR(SEARCH("Off Target",I69)))</formula>
    </cfRule>
    <cfRule type="containsText" dxfId="1639" priority="1895" operator="containsText" text="In Danger of Falling Behind Target">
      <formula>NOT(ISERROR(SEARCH("In Danger of Falling Behind Target",I69)))</formula>
    </cfRule>
    <cfRule type="containsText" dxfId="1638" priority="1896" operator="containsText" text="On Track to be Achieved">
      <formula>NOT(ISERROR(SEARCH("On Track to be Achieved",I69)))</formula>
    </cfRule>
    <cfRule type="containsText" dxfId="1637" priority="1897" operator="containsText" text="Fully Achieved">
      <formula>NOT(ISERROR(SEARCH("Fully Achieved",I69)))</formula>
    </cfRule>
    <cfRule type="containsText" dxfId="1636" priority="1898" operator="containsText" text="Update not Provided">
      <formula>NOT(ISERROR(SEARCH("Update not Provided",I69)))</formula>
    </cfRule>
    <cfRule type="containsText" dxfId="1635" priority="1899" operator="containsText" text="Not yet due">
      <formula>NOT(ISERROR(SEARCH("Not yet due",I69)))</formula>
    </cfRule>
    <cfRule type="containsText" dxfId="1634" priority="1900" operator="containsText" text="Completed Behind Schedule">
      <formula>NOT(ISERROR(SEARCH("Completed Behind Schedule",I69)))</formula>
    </cfRule>
    <cfRule type="containsText" dxfId="1633" priority="1901" operator="containsText" text="Off Target">
      <formula>NOT(ISERROR(SEARCH("Off Target",I69)))</formula>
    </cfRule>
    <cfRule type="containsText" dxfId="1632" priority="1902" operator="containsText" text="In Danger of Falling Behind Target">
      <formula>NOT(ISERROR(SEARCH("In Danger of Falling Behind Target",I69)))</formula>
    </cfRule>
    <cfRule type="containsText" dxfId="1631" priority="1903" operator="containsText" text="On Track to be Achieved">
      <formula>NOT(ISERROR(SEARCH("On Track to be Achieved",I69)))</formula>
    </cfRule>
    <cfRule type="containsText" dxfId="1630" priority="1904" operator="containsText" text="Fully Achieved">
      <formula>NOT(ISERROR(SEARCH("Fully Achieved",I69)))</formula>
    </cfRule>
    <cfRule type="containsText" dxfId="1629" priority="1905" operator="containsText" text="Fully Achieved">
      <formula>NOT(ISERROR(SEARCH("Fully Achieved",I69)))</formula>
    </cfRule>
    <cfRule type="containsText" dxfId="1628" priority="1906" operator="containsText" text="Fully Achieved">
      <formula>NOT(ISERROR(SEARCH("Fully Achieved",I69)))</formula>
    </cfRule>
    <cfRule type="containsText" dxfId="1627" priority="1907" operator="containsText" text="Deferred">
      <formula>NOT(ISERROR(SEARCH("Deferred",I69)))</formula>
    </cfRule>
    <cfRule type="containsText" dxfId="1626" priority="1908" operator="containsText" text="Deleted">
      <formula>NOT(ISERROR(SEARCH("Deleted",I69)))</formula>
    </cfRule>
    <cfRule type="containsText" dxfId="1625" priority="1909" operator="containsText" text="In Danger of Falling Behind Target">
      <formula>NOT(ISERROR(SEARCH("In Danger of Falling Behind Target",I69)))</formula>
    </cfRule>
    <cfRule type="containsText" dxfId="1624" priority="1910" operator="containsText" text="Not yet due">
      <formula>NOT(ISERROR(SEARCH("Not yet due",I69)))</formula>
    </cfRule>
    <cfRule type="containsText" dxfId="1623" priority="1911" operator="containsText" text="Update not Provided">
      <formula>NOT(ISERROR(SEARCH("Update not Provided",I69)))</formula>
    </cfRule>
  </conditionalFormatting>
  <conditionalFormatting sqref="I69">
    <cfRule type="containsText" dxfId="1622" priority="1840" operator="containsText" text="On track to be achieved">
      <formula>NOT(ISERROR(SEARCH("On track to be achieved",I69)))</formula>
    </cfRule>
    <cfRule type="containsText" dxfId="1621" priority="1841" operator="containsText" text="Deferred">
      <formula>NOT(ISERROR(SEARCH("Deferred",I69)))</formula>
    </cfRule>
    <cfRule type="containsText" dxfId="1620" priority="1842" operator="containsText" text="Deleted">
      <formula>NOT(ISERROR(SEARCH("Deleted",I69)))</formula>
    </cfRule>
    <cfRule type="containsText" dxfId="1619" priority="1843" operator="containsText" text="In Danger of Falling Behind Target">
      <formula>NOT(ISERROR(SEARCH("In Danger of Falling Behind Target",I69)))</formula>
    </cfRule>
    <cfRule type="containsText" dxfId="1618" priority="1844" operator="containsText" text="Not yet due">
      <formula>NOT(ISERROR(SEARCH("Not yet due",I69)))</formula>
    </cfRule>
    <cfRule type="containsText" dxfId="1617" priority="1845" operator="containsText" text="Update not Provided">
      <formula>NOT(ISERROR(SEARCH("Update not Provided",I69)))</formula>
    </cfRule>
    <cfRule type="containsText" dxfId="1616" priority="1846" operator="containsText" text="Not yet due">
      <formula>NOT(ISERROR(SEARCH("Not yet due",I69)))</formula>
    </cfRule>
    <cfRule type="containsText" dxfId="1615" priority="1847" operator="containsText" text="Completed Behind Schedule">
      <formula>NOT(ISERROR(SEARCH("Completed Behind Schedule",I69)))</formula>
    </cfRule>
    <cfRule type="containsText" dxfId="1614" priority="1848" operator="containsText" text="Off Target">
      <formula>NOT(ISERROR(SEARCH("Off Target",I69)))</formula>
    </cfRule>
    <cfRule type="containsText" dxfId="1613" priority="1849" operator="containsText" text="On Track to be Achieved">
      <formula>NOT(ISERROR(SEARCH("On Track to be Achieved",I69)))</formula>
    </cfRule>
    <cfRule type="containsText" dxfId="1612" priority="1850" operator="containsText" text="Fully Achieved">
      <formula>NOT(ISERROR(SEARCH("Fully Achieved",I69)))</formula>
    </cfRule>
    <cfRule type="containsText" dxfId="1611" priority="1851" operator="containsText" text="Not yet due">
      <formula>NOT(ISERROR(SEARCH("Not yet due",I69)))</formula>
    </cfRule>
    <cfRule type="containsText" dxfId="1610" priority="1852" operator="containsText" text="Not Yet Due">
      <formula>NOT(ISERROR(SEARCH("Not Yet Due",I69)))</formula>
    </cfRule>
    <cfRule type="containsText" dxfId="1609" priority="1853" operator="containsText" text="Deferred">
      <formula>NOT(ISERROR(SEARCH("Deferred",I69)))</formula>
    </cfRule>
    <cfRule type="containsText" dxfId="1608" priority="1854" operator="containsText" text="Deleted">
      <formula>NOT(ISERROR(SEARCH("Deleted",I69)))</formula>
    </cfRule>
    <cfRule type="containsText" dxfId="1607" priority="1855" operator="containsText" text="In Danger of Falling Behind Target">
      <formula>NOT(ISERROR(SEARCH("In Danger of Falling Behind Target",I69)))</formula>
    </cfRule>
    <cfRule type="containsText" dxfId="1606" priority="1856" operator="containsText" text="Not yet due">
      <formula>NOT(ISERROR(SEARCH("Not yet due",I69)))</formula>
    </cfRule>
    <cfRule type="containsText" dxfId="1605" priority="1857" operator="containsText" text="Completed Behind Schedule">
      <formula>NOT(ISERROR(SEARCH("Completed Behind Schedule",I69)))</formula>
    </cfRule>
    <cfRule type="containsText" dxfId="1604" priority="1858" operator="containsText" text="Off Target">
      <formula>NOT(ISERROR(SEARCH("Off Target",I69)))</formula>
    </cfRule>
    <cfRule type="containsText" dxfId="1603" priority="1859" operator="containsText" text="In Danger of Falling Behind Target">
      <formula>NOT(ISERROR(SEARCH("In Danger of Falling Behind Target",I69)))</formula>
    </cfRule>
    <cfRule type="containsText" dxfId="1602" priority="1860" operator="containsText" text="On Track to be Achieved">
      <formula>NOT(ISERROR(SEARCH("On Track to be Achieved",I69)))</formula>
    </cfRule>
    <cfRule type="containsText" dxfId="1601" priority="1861" operator="containsText" text="Fully Achieved">
      <formula>NOT(ISERROR(SEARCH("Fully Achieved",I69)))</formula>
    </cfRule>
    <cfRule type="containsText" dxfId="1600" priority="1862" operator="containsText" text="Update not Provided">
      <formula>NOT(ISERROR(SEARCH("Update not Provided",I69)))</formula>
    </cfRule>
    <cfRule type="containsText" dxfId="1599" priority="1863" operator="containsText" text="Not yet due">
      <formula>NOT(ISERROR(SEARCH("Not yet due",I69)))</formula>
    </cfRule>
    <cfRule type="containsText" dxfId="1598" priority="1864" operator="containsText" text="Completed Behind Schedule">
      <formula>NOT(ISERROR(SEARCH("Completed Behind Schedule",I69)))</formula>
    </cfRule>
    <cfRule type="containsText" dxfId="1597" priority="1865" operator="containsText" text="Off Target">
      <formula>NOT(ISERROR(SEARCH("Off Target",I69)))</formula>
    </cfRule>
    <cfRule type="containsText" dxfId="1596" priority="1866" operator="containsText" text="In Danger of Falling Behind Target">
      <formula>NOT(ISERROR(SEARCH("In Danger of Falling Behind Target",I69)))</formula>
    </cfRule>
    <cfRule type="containsText" dxfId="1595" priority="1867" operator="containsText" text="On Track to be Achieved">
      <formula>NOT(ISERROR(SEARCH("On Track to be Achieved",I69)))</formula>
    </cfRule>
    <cfRule type="containsText" dxfId="1594" priority="1868" operator="containsText" text="Fully Achieved">
      <formula>NOT(ISERROR(SEARCH("Fully Achieved",I69)))</formula>
    </cfRule>
    <cfRule type="containsText" dxfId="1593" priority="1869" operator="containsText" text="Fully Achieved">
      <formula>NOT(ISERROR(SEARCH("Fully Achieved",I69)))</formula>
    </cfRule>
    <cfRule type="containsText" dxfId="1592" priority="1870" operator="containsText" text="Fully Achieved">
      <formula>NOT(ISERROR(SEARCH("Fully Achieved",I69)))</formula>
    </cfRule>
    <cfRule type="containsText" dxfId="1591" priority="1871" operator="containsText" text="Deferred">
      <formula>NOT(ISERROR(SEARCH("Deferred",I69)))</formula>
    </cfRule>
    <cfRule type="containsText" dxfId="1590" priority="1872" operator="containsText" text="Deleted">
      <formula>NOT(ISERROR(SEARCH("Deleted",I69)))</formula>
    </cfRule>
    <cfRule type="containsText" dxfId="1589" priority="1873" operator="containsText" text="In Danger of Falling Behind Target">
      <formula>NOT(ISERROR(SEARCH("In Danger of Falling Behind Target",I69)))</formula>
    </cfRule>
    <cfRule type="containsText" dxfId="1588" priority="1874" operator="containsText" text="Not yet due">
      <formula>NOT(ISERROR(SEARCH("Not yet due",I69)))</formula>
    </cfRule>
    <cfRule type="containsText" dxfId="1587" priority="1875" operator="containsText" text="Update not Provided">
      <formula>NOT(ISERROR(SEARCH("Update not Provided",I69)))</formula>
    </cfRule>
  </conditionalFormatting>
  <conditionalFormatting sqref="I70">
    <cfRule type="containsText" dxfId="1586" priority="1804" operator="containsText" text="On track to be achieved">
      <formula>NOT(ISERROR(SEARCH("On track to be achieved",I70)))</formula>
    </cfRule>
    <cfRule type="containsText" dxfId="1585" priority="1805" operator="containsText" text="Deferred">
      <formula>NOT(ISERROR(SEARCH("Deferred",I70)))</formula>
    </cfRule>
    <cfRule type="containsText" dxfId="1584" priority="1806" operator="containsText" text="Deleted">
      <formula>NOT(ISERROR(SEARCH("Deleted",I70)))</formula>
    </cfRule>
    <cfRule type="containsText" dxfId="1583" priority="1807" operator="containsText" text="In Danger of Falling Behind Target">
      <formula>NOT(ISERROR(SEARCH("In Danger of Falling Behind Target",I70)))</formula>
    </cfRule>
    <cfRule type="containsText" dxfId="1582" priority="1808" operator="containsText" text="Not yet due">
      <formula>NOT(ISERROR(SEARCH("Not yet due",I70)))</formula>
    </cfRule>
    <cfRule type="containsText" dxfId="1581" priority="1809" operator="containsText" text="Update not Provided">
      <formula>NOT(ISERROR(SEARCH("Update not Provided",I70)))</formula>
    </cfRule>
    <cfRule type="containsText" dxfId="1580" priority="1810" operator="containsText" text="Not yet due">
      <formula>NOT(ISERROR(SEARCH("Not yet due",I70)))</formula>
    </cfRule>
    <cfRule type="containsText" dxfId="1579" priority="1811" operator="containsText" text="Completed Behind Schedule">
      <formula>NOT(ISERROR(SEARCH("Completed Behind Schedule",I70)))</formula>
    </cfRule>
    <cfRule type="containsText" dxfId="1578" priority="1812" operator="containsText" text="Off Target">
      <formula>NOT(ISERROR(SEARCH("Off Target",I70)))</formula>
    </cfRule>
    <cfRule type="containsText" dxfId="1577" priority="1813" operator="containsText" text="On Track to be Achieved">
      <formula>NOT(ISERROR(SEARCH("On Track to be Achieved",I70)))</formula>
    </cfRule>
    <cfRule type="containsText" dxfId="1576" priority="1814" operator="containsText" text="Fully Achieved">
      <formula>NOT(ISERROR(SEARCH("Fully Achieved",I70)))</formula>
    </cfRule>
    <cfRule type="containsText" dxfId="1575" priority="1815" operator="containsText" text="Not yet due">
      <formula>NOT(ISERROR(SEARCH("Not yet due",I70)))</formula>
    </cfRule>
    <cfRule type="containsText" dxfId="1574" priority="1816" operator="containsText" text="Not Yet Due">
      <formula>NOT(ISERROR(SEARCH("Not Yet Due",I70)))</formula>
    </cfRule>
    <cfRule type="containsText" dxfId="1573" priority="1817" operator="containsText" text="Deferred">
      <formula>NOT(ISERROR(SEARCH("Deferred",I70)))</formula>
    </cfRule>
    <cfRule type="containsText" dxfId="1572" priority="1818" operator="containsText" text="Deleted">
      <formula>NOT(ISERROR(SEARCH("Deleted",I70)))</formula>
    </cfRule>
    <cfRule type="containsText" dxfId="1571" priority="1819" operator="containsText" text="In Danger of Falling Behind Target">
      <formula>NOT(ISERROR(SEARCH("In Danger of Falling Behind Target",I70)))</formula>
    </cfRule>
    <cfRule type="containsText" dxfId="1570" priority="1820" operator="containsText" text="Not yet due">
      <formula>NOT(ISERROR(SEARCH("Not yet due",I70)))</formula>
    </cfRule>
    <cfRule type="containsText" dxfId="1569" priority="1821" operator="containsText" text="Completed Behind Schedule">
      <formula>NOT(ISERROR(SEARCH("Completed Behind Schedule",I70)))</formula>
    </cfRule>
    <cfRule type="containsText" dxfId="1568" priority="1822" operator="containsText" text="Off Target">
      <formula>NOT(ISERROR(SEARCH("Off Target",I70)))</formula>
    </cfRule>
    <cfRule type="containsText" dxfId="1567" priority="1823" operator="containsText" text="In Danger of Falling Behind Target">
      <formula>NOT(ISERROR(SEARCH("In Danger of Falling Behind Target",I70)))</formula>
    </cfRule>
    <cfRule type="containsText" dxfId="1566" priority="1824" operator="containsText" text="On Track to be Achieved">
      <formula>NOT(ISERROR(SEARCH("On Track to be Achieved",I70)))</formula>
    </cfRule>
    <cfRule type="containsText" dxfId="1565" priority="1825" operator="containsText" text="Fully Achieved">
      <formula>NOT(ISERROR(SEARCH("Fully Achieved",I70)))</formula>
    </cfRule>
    <cfRule type="containsText" dxfId="1564" priority="1826" operator="containsText" text="Update not Provided">
      <formula>NOT(ISERROR(SEARCH("Update not Provided",I70)))</formula>
    </cfRule>
    <cfRule type="containsText" dxfId="1563" priority="1827" operator="containsText" text="Not yet due">
      <formula>NOT(ISERROR(SEARCH("Not yet due",I70)))</formula>
    </cfRule>
    <cfRule type="containsText" dxfId="1562" priority="1828" operator="containsText" text="Completed Behind Schedule">
      <formula>NOT(ISERROR(SEARCH("Completed Behind Schedule",I70)))</formula>
    </cfRule>
    <cfRule type="containsText" dxfId="1561" priority="1829" operator="containsText" text="Off Target">
      <formula>NOT(ISERROR(SEARCH("Off Target",I70)))</formula>
    </cfRule>
    <cfRule type="containsText" dxfId="1560" priority="1830" operator="containsText" text="In Danger of Falling Behind Target">
      <formula>NOT(ISERROR(SEARCH("In Danger of Falling Behind Target",I70)))</formula>
    </cfRule>
    <cfRule type="containsText" dxfId="1559" priority="1831" operator="containsText" text="On Track to be Achieved">
      <formula>NOT(ISERROR(SEARCH("On Track to be Achieved",I70)))</formula>
    </cfRule>
    <cfRule type="containsText" dxfId="1558" priority="1832" operator="containsText" text="Fully Achieved">
      <formula>NOT(ISERROR(SEARCH("Fully Achieved",I70)))</formula>
    </cfRule>
    <cfRule type="containsText" dxfId="1557" priority="1833" operator="containsText" text="Fully Achieved">
      <formula>NOT(ISERROR(SEARCH("Fully Achieved",I70)))</formula>
    </cfRule>
    <cfRule type="containsText" dxfId="1556" priority="1834" operator="containsText" text="Fully Achieved">
      <formula>NOT(ISERROR(SEARCH("Fully Achieved",I70)))</formula>
    </cfRule>
    <cfRule type="containsText" dxfId="1555" priority="1835" operator="containsText" text="Deferred">
      <formula>NOT(ISERROR(SEARCH("Deferred",I70)))</formula>
    </cfRule>
    <cfRule type="containsText" dxfId="1554" priority="1836" operator="containsText" text="Deleted">
      <formula>NOT(ISERROR(SEARCH("Deleted",I70)))</formula>
    </cfRule>
    <cfRule type="containsText" dxfId="1553" priority="1837" operator="containsText" text="In Danger of Falling Behind Target">
      <formula>NOT(ISERROR(SEARCH("In Danger of Falling Behind Target",I70)))</formula>
    </cfRule>
    <cfRule type="containsText" dxfId="1552" priority="1838" operator="containsText" text="Not yet due">
      <formula>NOT(ISERROR(SEARCH("Not yet due",I70)))</formula>
    </cfRule>
    <cfRule type="containsText" dxfId="1551" priority="1839" operator="containsText" text="Update not Provided">
      <formula>NOT(ISERROR(SEARCH("Update not Provided",I70)))</formula>
    </cfRule>
  </conditionalFormatting>
  <conditionalFormatting sqref="I70">
    <cfRule type="containsText" dxfId="1550" priority="1768" operator="containsText" text="On track to be achieved">
      <formula>NOT(ISERROR(SEARCH("On track to be achieved",I70)))</formula>
    </cfRule>
    <cfRule type="containsText" dxfId="1549" priority="1769" operator="containsText" text="Deferred">
      <formula>NOT(ISERROR(SEARCH("Deferred",I70)))</formula>
    </cfRule>
    <cfRule type="containsText" dxfId="1548" priority="1770" operator="containsText" text="Deleted">
      <formula>NOT(ISERROR(SEARCH("Deleted",I70)))</formula>
    </cfRule>
    <cfRule type="containsText" dxfId="1547" priority="1771" operator="containsText" text="In Danger of Falling Behind Target">
      <formula>NOT(ISERROR(SEARCH("In Danger of Falling Behind Target",I70)))</formula>
    </cfRule>
    <cfRule type="containsText" dxfId="1546" priority="1772" operator="containsText" text="Not yet due">
      <formula>NOT(ISERROR(SEARCH("Not yet due",I70)))</formula>
    </cfRule>
    <cfRule type="containsText" dxfId="1545" priority="1773" operator="containsText" text="Update not Provided">
      <formula>NOT(ISERROR(SEARCH("Update not Provided",I70)))</formula>
    </cfRule>
    <cfRule type="containsText" dxfId="1544" priority="1774" operator="containsText" text="Not yet due">
      <formula>NOT(ISERROR(SEARCH("Not yet due",I70)))</formula>
    </cfRule>
    <cfRule type="containsText" dxfId="1543" priority="1775" operator="containsText" text="Completed Behind Schedule">
      <formula>NOT(ISERROR(SEARCH("Completed Behind Schedule",I70)))</formula>
    </cfRule>
    <cfRule type="containsText" dxfId="1542" priority="1776" operator="containsText" text="Off Target">
      <formula>NOT(ISERROR(SEARCH("Off Target",I70)))</formula>
    </cfRule>
    <cfRule type="containsText" dxfId="1541" priority="1777" operator="containsText" text="On Track to be Achieved">
      <formula>NOT(ISERROR(SEARCH("On Track to be Achieved",I70)))</formula>
    </cfRule>
    <cfRule type="containsText" dxfId="1540" priority="1778" operator="containsText" text="Fully Achieved">
      <formula>NOT(ISERROR(SEARCH("Fully Achieved",I70)))</formula>
    </cfRule>
    <cfRule type="containsText" dxfId="1539" priority="1779" operator="containsText" text="Not yet due">
      <formula>NOT(ISERROR(SEARCH("Not yet due",I70)))</formula>
    </cfRule>
    <cfRule type="containsText" dxfId="1538" priority="1780" operator="containsText" text="Not Yet Due">
      <formula>NOT(ISERROR(SEARCH("Not Yet Due",I70)))</formula>
    </cfRule>
    <cfRule type="containsText" dxfId="1537" priority="1781" operator="containsText" text="Deferred">
      <formula>NOT(ISERROR(SEARCH("Deferred",I70)))</formula>
    </cfRule>
    <cfRule type="containsText" dxfId="1536" priority="1782" operator="containsText" text="Deleted">
      <formula>NOT(ISERROR(SEARCH("Deleted",I70)))</formula>
    </cfRule>
    <cfRule type="containsText" dxfId="1535" priority="1783" operator="containsText" text="In Danger of Falling Behind Target">
      <formula>NOT(ISERROR(SEARCH("In Danger of Falling Behind Target",I70)))</formula>
    </cfRule>
    <cfRule type="containsText" dxfId="1534" priority="1784" operator="containsText" text="Not yet due">
      <formula>NOT(ISERROR(SEARCH("Not yet due",I70)))</formula>
    </cfRule>
    <cfRule type="containsText" dxfId="1533" priority="1785" operator="containsText" text="Completed Behind Schedule">
      <formula>NOT(ISERROR(SEARCH("Completed Behind Schedule",I70)))</formula>
    </cfRule>
    <cfRule type="containsText" dxfId="1532" priority="1786" operator="containsText" text="Off Target">
      <formula>NOT(ISERROR(SEARCH("Off Target",I70)))</formula>
    </cfRule>
    <cfRule type="containsText" dxfId="1531" priority="1787" operator="containsText" text="In Danger of Falling Behind Target">
      <formula>NOT(ISERROR(SEARCH("In Danger of Falling Behind Target",I70)))</formula>
    </cfRule>
    <cfRule type="containsText" dxfId="1530" priority="1788" operator="containsText" text="On Track to be Achieved">
      <formula>NOT(ISERROR(SEARCH("On Track to be Achieved",I70)))</formula>
    </cfRule>
    <cfRule type="containsText" dxfId="1529" priority="1789" operator="containsText" text="Fully Achieved">
      <formula>NOT(ISERROR(SEARCH("Fully Achieved",I70)))</formula>
    </cfRule>
    <cfRule type="containsText" dxfId="1528" priority="1790" operator="containsText" text="Update not Provided">
      <formula>NOT(ISERROR(SEARCH("Update not Provided",I70)))</formula>
    </cfRule>
    <cfRule type="containsText" dxfId="1527" priority="1791" operator="containsText" text="Not yet due">
      <formula>NOT(ISERROR(SEARCH("Not yet due",I70)))</formula>
    </cfRule>
    <cfRule type="containsText" dxfId="1526" priority="1792" operator="containsText" text="Completed Behind Schedule">
      <formula>NOT(ISERROR(SEARCH("Completed Behind Schedule",I70)))</formula>
    </cfRule>
    <cfRule type="containsText" dxfId="1525" priority="1793" operator="containsText" text="Off Target">
      <formula>NOT(ISERROR(SEARCH("Off Target",I70)))</formula>
    </cfRule>
    <cfRule type="containsText" dxfId="1524" priority="1794" operator="containsText" text="In Danger of Falling Behind Target">
      <formula>NOT(ISERROR(SEARCH("In Danger of Falling Behind Target",I70)))</formula>
    </cfRule>
    <cfRule type="containsText" dxfId="1523" priority="1795" operator="containsText" text="On Track to be Achieved">
      <formula>NOT(ISERROR(SEARCH("On Track to be Achieved",I70)))</formula>
    </cfRule>
    <cfRule type="containsText" dxfId="1522" priority="1796" operator="containsText" text="Fully Achieved">
      <formula>NOT(ISERROR(SEARCH("Fully Achieved",I70)))</formula>
    </cfRule>
    <cfRule type="containsText" dxfId="1521" priority="1797" operator="containsText" text="Fully Achieved">
      <formula>NOT(ISERROR(SEARCH("Fully Achieved",I70)))</formula>
    </cfRule>
    <cfRule type="containsText" dxfId="1520" priority="1798" operator="containsText" text="Fully Achieved">
      <formula>NOT(ISERROR(SEARCH("Fully Achieved",I70)))</formula>
    </cfRule>
    <cfRule type="containsText" dxfId="1519" priority="1799" operator="containsText" text="Deferred">
      <formula>NOT(ISERROR(SEARCH("Deferred",I70)))</formula>
    </cfRule>
    <cfRule type="containsText" dxfId="1518" priority="1800" operator="containsText" text="Deleted">
      <formula>NOT(ISERROR(SEARCH("Deleted",I70)))</formula>
    </cfRule>
    <cfRule type="containsText" dxfId="1517" priority="1801" operator="containsText" text="In Danger of Falling Behind Target">
      <formula>NOT(ISERROR(SEARCH("In Danger of Falling Behind Target",I70)))</formula>
    </cfRule>
    <cfRule type="containsText" dxfId="1516" priority="1802" operator="containsText" text="Not yet due">
      <formula>NOT(ISERROR(SEARCH("Not yet due",I70)))</formula>
    </cfRule>
    <cfRule type="containsText" dxfId="1515" priority="1803" operator="containsText" text="Update not Provided">
      <formula>NOT(ISERROR(SEARCH("Update not Provided",I70)))</formula>
    </cfRule>
  </conditionalFormatting>
  <conditionalFormatting sqref="I70">
    <cfRule type="containsText" dxfId="1514" priority="1732" operator="containsText" text="On track to be achieved">
      <formula>NOT(ISERROR(SEARCH("On track to be achieved",I70)))</formula>
    </cfRule>
    <cfRule type="containsText" dxfId="1513" priority="1733" operator="containsText" text="Deferred">
      <formula>NOT(ISERROR(SEARCH("Deferred",I70)))</formula>
    </cfRule>
    <cfRule type="containsText" dxfId="1512" priority="1734" operator="containsText" text="Deleted">
      <formula>NOT(ISERROR(SEARCH("Deleted",I70)))</formula>
    </cfRule>
    <cfRule type="containsText" dxfId="1511" priority="1735" operator="containsText" text="In Danger of Falling Behind Target">
      <formula>NOT(ISERROR(SEARCH("In Danger of Falling Behind Target",I70)))</formula>
    </cfRule>
    <cfRule type="containsText" dxfId="1510" priority="1736" operator="containsText" text="Not yet due">
      <formula>NOT(ISERROR(SEARCH("Not yet due",I70)))</formula>
    </cfRule>
    <cfRule type="containsText" dxfId="1509" priority="1737" operator="containsText" text="Update not Provided">
      <formula>NOT(ISERROR(SEARCH("Update not Provided",I70)))</formula>
    </cfRule>
    <cfRule type="containsText" dxfId="1508" priority="1738" operator="containsText" text="Not yet due">
      <formula>NOT(ISERROR(SEARCH("Not yet due",I70)))</formula>
    </cfRule>
    <cfRule type="containsText" dxfId="1507" priority="1739" operator="containsText" text="Completed Behind Schedule">
      <formula>NOT(ISERROR(SEARCH("Completed Behind Schedule",I70)))</formula>
    </cfRule>
    <cfRule type="containsText" dxfId="1506" priority="1740" operator="containsText" text="Off Target">
      <formula>NOT(ISERROR(SEARCH("Off Target",I70)))</formula>
    </cfRule>
    <cfRule type="containsText" dxfId="1505" priority="1741" operator="containsText" text="On Track to be Achieved">
      <formula>NOT(ISERROR(SEARCH("On Track to be Achieved",I70)))</formula>
    </cfRule>
    <cfRule type="containsText" dxfId="1504" priority="1742" operator="containsText" text="Fully Achieved">
      <formula>NOT(ISERROR(SEARCH("Fully Achieved",I70)))</formula>
    </cfRule>
    <cfRule type="containsText" dxfId="1503" priority="1743" operator="containsText" text="Not yet due">
      <formula>NOT(ISERROR(SEARCH("Not yet due",I70)))</formula>
    </cfRule>
    <cfRule type="containsText" dxfId="1502" priority="1744" operator="containsText" text="Not Yet Due">
      <formula>NOT(ISERROR(SEARCH("Not Yet Due",I70)))</formula>
    </cfRule>
    <cfRule type="containsText" dxfId="1501" priority="1745" operator="containsText" text="Deferred">
      <formula>NOT(ISERROR(SEARCH("Deferred",I70)))</formula>
    </cfRule>
    <cfRule type="containsText" dxfId="1500" priority="1746" operator="containsText" text="Deleted">
      <formula>NOT(ISERROR(SEARCH("Deleted",I70)))</formula>
    </cfRule>
    <cfRule type="containsText" dxfId="1499" priority="1747" operator="containsText" text="In Danger of Falling Behind Target">
      <formula>NOT(ISERROR(SEARCH("In Danger of Falling Behind Target",I70)))</formula>
    </cfRule>
    <cfRule type="containsText" dxfId="1498" priority="1748" operator="containsText" text="Not yet due">
      <formula>NOT(ISERROR(SEARCH("Not yet due",I70)))</formula>
    </cfRule>
    <cfRule type="containsText" dxfId="1497" priority="1749" operator="containsText" text="Completed Behind Schedule">
      <formula>NOT(ISERROR(SEARCH("Completed Behind Schedule",I70)))</formula>
    </cfRule>
    <cfRule type="containsText" dxfId="1496" priority="1750" operator="containsText" text="Off Target">
      <formula>NOT(ISERROR(SEARCH("Off Target",I70)))</formula>
    </cfRule>
    <cfRule type="containsText" dxfId="1495" priority="1751" operator="containsText" text="In Danger of Falling Behind Target">
      <formula>NOT(ISERROR(SEARCH("In Danger of Falling Behind Target",I70)))</formula>
    </cfRule>
    <cfRule type="containsText" dxfId="1494" priority="1752" operator="containsText" text="On Track to be Achieved">
      <formula>NOT(ISERROR(SEARCH("On Track to be Achieved",I70)))</formula>
    </cfRule>
    <cfRule type="containsText" dxfId="1493" priority="1753" operator="containsText" text="Fully Achieved">
      <formula>NOT(ISERROR(SEARCH("Fully Achieved",I70)))</formula>
    </cfRule>
    <cfRule type="containsText" dxfId="1492" priority="1754" operator="containsText" text="Update not Provided">
      <formula>NOT(ISERROR(SEARCH("Update not Provided",I70)))</formula>
    </cfRule>
    <cfRule type="containsText" dxfId="1491" priority="1755" operator="containsText" text="Not yet due">
      <formula>NOT(ISERROR(SEARCH("Not yet due",I70)))</formula>
    </cfRule>
    <cfRule type="containsText" dxfId="1490" priority="1756" operator="containsText" text="Completed Behind Schedule">
      <formula>NOT(ISERROR(SEARCH("Completed Behind Schedule",I70)))</formula>
    </cfRule>
    <cfRule type="containsText" dxfId="1489" priority="1757" operator="containsText" text="Off Target">
      <formula>NOT(ISERROR(SEARCH("Off Target",I70)))</formula>
    </cfRule>
    <cfRule type="containsText" dxfId="1488" priority="1758" operator="containsText" text="In Danger of Falling Behind Target">
      <formula>NOT(ISERROR(SEARCH("In Danger of Falling Behind Target",I70)))</formula>
    </cfRule>
    <cfRule type="containsText" dxfId="1487" priority="1759" operator="containsText" text="On Track to be Achieved">
      <formula>NOT(ISERROR(SEARCH("On Track to be Achieved",I70)))</formula>
    </cfRule>
    <cfRule type="containsText" dxfId="1486" priority="1760" operator="containsText" text="Fully Achieved">
      <formula>NOT(ISERROR(SEARCH("Fully Achieved",I70)))</formula>
    </cfRule>
    <cfRule type="containsText" dxfId="1485" priority="1761" operator="containsText" text="Fully Achieved">
      <formula>NOT(ISERROR(SEARCH("Fully Achieved",I70)))</formula>
    </cfRule>
    <cfRule type="containsText" dxfId="1484" priority="1762" operator="containsText" text="Fully Achieved">
      <formula>NOT(ISERROR(SEARCH("Fully Achieved",I70)))</formula>
    </cfRule>
    <cfRule type="containsText" dxfId="1483" priority="1763" operator="containsText" text="Deferred">
      <formula>NOT(ISERROR(SEARCH("Deferred",I70)))</formula>
    </cfRule>
    <cfRule type="containsText" dxfId="1482" priority="1764" operator="containsText" text="Deleted">
      <formula>NOT(ISERROR(SEARCH("Deleted",I70)))</formula>
    </cfRule>
    <cfRule type="containsText" dxfId="1481" priority="1765" operator="containsText" text="In Danger of Falling Behind Target">
      <formula>NOT(ISERROR(SEARCH("In Danger of Falling Behind Target",I70)))</formula>
    </cfRule>
    <cfRule type="containsText" dxfId="1480" priority="1766" operator="containsText" text="Not yet due">
      <formula>NOT(ISERROR(SEARCH("Not yet due",I70)))</formula>
    </cfRule>
    <cfRule type="containsText" dxfId="1479" priority="1767" operator="containsText" text="Update not Provided">
      <formula>NOT(ISERROR(SEARCH("Update not Provided",I70)))</formula>
    </cfRule>
  </conditionalFormatting>
  <conditionalFormatting sqref="I70">
    <cfRule type="containsText" dxfId="1478" priority="1696" operator="containsText" text="On track to be achieved">
      <formula>NOT(ISERROR(SEARCH("On track to be achieved",I70)))</formula>
    </cfRule>
    <cfRule type="containsText" dxfId="1477" priority="1697" operator="containsText" text="Deferred">
      <formula>NOT(ISERROR(SEARCH("Deferred",I70)))</formula>
    </cfRule>
    <cfRule type="containsText" dxfId="1476" priority="1698" operator="containsText" text="Deleted">
      <formula>NOT(ISERROR(SEARCH("Deleted",I70)))</formula>
    </cfRule>
    <cfRule type="containsText" dxfId="1475" priority="1699" operator="containsText" text="In Danger of Falling Behind Target">
      <formula>NOT(ISERROR(SEARCH("In Danger of Falling Behind Target",I70)))</formula>
    </cfRule>
    <cfRule type="containsText" dxfId="1474" priority="1700" operator="containsText" text="Not yet due">
      <formula>NOT(ISERROR(SEARCH("Not yet due",I70)))</formula>
    </cfRule>
    <cfRule type="containsText" dxfId="1473" priority="1701" operator="containsText" text="Update not Provided">
      <formula>NOT(ISERROR(SEARCH("Update not Provided",I70)))</formula>
    </cfRule>
    <cfRule type="containsText" dxfId="1472" priority="1702" operator="containsText" text="Not yet due">
      <formula>NOT(ISERROR(SEARCH("Not yet due",I70)))</formula>
    </cfRule>
    <cfRule type="containsText" dxfId="1471" priority="1703" operator="containsText" text="Completed Behind Schedule">
      <formula>NOT(ISERROR(SEARCH("Completed Behind Schedule",I70)))</formula>
    </cfRule>
    <cfRule type="containsText" dxfId="1470" priority="1704" operator="containsText" text="Off Target">
      <formula>NOT(ISERROR(SEARCH("Off Target",I70)))</formula>
    </cfRule>
    <cfRule type="containsText" dxfId="1469" priority="1705" operator="containsText" text="On Track to be Achieved">
      <formula>NOT(ISERROR(SEARCH("On Track to be Achieved",I70)))</formula>
    </cfRule>
    <cfRule type="containsText" dxfId="1468" priority="1706" operator="containsText" text="Fully Achieved">
      <formula>NOT(ISERROR(SEARCH("Fully Achieved",I70)))</formula>
    </cfRule>
    <cfRule type="containsText" dxfId="1467" priority="1707" operator="containsText" text="Not yet due">
      <formula>NOT(ISERROR(SEARCH("Not yet due",I70)))</formula>
    </cfRule>
    <cfRule type="containsText" dxfId="1466" priority="1708" operator="containsText" text="Not Yet Due">
      <formula>NOT(ISERROR(SEARCH("Not Yet Due",I70)))</formula>
    </cfRule>
    <cfRule type="containsText" dxfId="1465" priority="1709" operator="containsText" text="Deferred">
      <formula>NOT(ISERROR(SEARCH("Deferred",I70)))</formula>
    </cfRule>
    <cfRule type="containsText" dxfId="1464" priority="1710" operator="containsText" text="Deleted">
      <formula>NOT(ISERROR(SEARCH("Deleted",I70)))</formula>
    </cfRule>
    <cfRule type="containsText" dxfId="1463" priority="1711" operator="containsText" text="In Danger of Falling Behind Target">
      <formula>NOT(ISERROR(SEARCH("In Danger of Falling Behind Target",I70)))</formula>
    </cfRule>
    <cfRule type="containsText" dxfId="1462" priority="1712" operator="containsText" text="Not yet due">
      <formula>NOT(ISERROR(SEARCH("Not yet due",I70)))</formula>
    </cfRule>
    <cfRule type="containsText" dxfId="1461" priority="1713" operator="containsText" text="Completed Behind Schedule">
      <formula>NOT(ISERROR(SEARCH("Completed Behind Schedule",I70)))</formula>
    </cfRule>
    <cfRule type="containsText" dxfId="1460" priority="1714" operator="containsText" text="Off Target">
      <formula>NOT(ISERROR(SEARCH("Off Target",I70)))</formula>
    </cfRule>
    <cfRule type="containsText" dxfId="1459" priority="1715" operator="containsText" text="In Danger of Falling Behind Target">
      <formula>NOT(ISERROR(SEARCH("In Danger of Falling Behind Target",I70)))</formula>
    </cfRule>
    <cfRule type="containsText" dxfId="1458" priority="1716" operator="containsText" text="On Track to be Achieved">
      <formula>NOT(ISERROR(SEARCH("On Track to be Achieved",I70)))</formula>
    </cfRule>
    <cfRule type="containsText" dxfId="1457" priority="1717" operator="containsText" text="Fully Achieved">
      <formula>NOT(ISERROR(SEARCH("Fully Achieved",I70)))</formula>
    </cfRule>
    <cfRule type="containsText" dxfId="1456" priority="1718" operator="containsText" text="Update not Provided">
      <formula>NOT(ISERROR(SEARCH("Update not Provided",I70)))</formula>
    </cfRule>
    <cfRule type="containsText" dxfId="1455" priority="1719" operator="containsText" text="Not yet due">
      <formula>NOT(ISERROR(SEARCH("Not yet due",I70)))</formula>
    </cfRule>
    <cfRule type="containsText" dxfId="1454" priority="1720" operator="containsText" text="Completed Behind Schedule">
      <formula>NOT(ISERROR(SEARCH("Completed Behind Schedule",I70)))</formula>
    </cfRule>
    <cfRule type="containsText" dxfId="1453" priority="1721" operator="containsText" text="Off Target">
      <formula>NOT(ISERROR(SEARCH("Off Target",I70)))</formula>
    </cfRule>
    <cfRule type="containsText" dxfId="1452" priority="1722" operator="containsText" text="In Danger of Falling Behind Target">
      <formula>NOT(ISERROR(SEARCH("In Danger of Falling Behind Target",I70)))</formula>
    </cfRule>
    <cfRule type="containsText" dxfId="1451" priority="1723" operator="containsText" text="On Track to be Achieved">
      <formula>NOT(ISERROR(SEARCH("On Track to be Achieved",I70)))</formula>
    </cfRule>
    <cfRule type="containsText" dxfId="1450" priority="1724" operator="containsText" text="Fully Achieved">
      <formula>NOT(ISERROR(SEARCH("Fully Achieved",I70)))</formula>
    </cfRule>
    <cfRule type="containsText" dxfId="1449" priority="1725" operator="containsText" text="Fully Achieved">
      <formula>NOT(ISERROR(SEARCH("Fully Achieved",I70)))</formula>
    </cfRule>
    <cfRule type="containsText" dxfId="1448" priority="1726" operator="containsText" text="Fully Achieved">
      <formula>NOT(ISERROR(SEARCH("Fully Achieved",I70)))</formula>
    </cfRule>
    <cfRule type="containsText" dxfId="1447" priority="1727" operator="containsText" text="Deferred">
      <formula>NOT(ISERROR(SEARCH("Deferred",I70)))</formula>
    </cfRule>
    <cfRule type="containsText" dxfId="1446" priority="1728" operator="containsText" text="Deleted">
      <formula>NOT(ISERROR(SEARCH("Deleted",I70)))</formula>
    </cfRule>
    <cfRule type="containsText" dxfId="1445" priority="1729" operator="containsText" text="In Danger of Falling Behind Target">
      <formula>NOT(ISERROR(SEARCH("In Danger of Falling Behind Target",I70)))</formula>
    </cfRule>
    <cfRule type="containsText" dxfId="1444" priority="1730" operator="containsText" text="Not yet due">
      <formula>NOT(ISERROR(SEARCH("Not yet due",I70)))</formula>
    </cfRule>
    <cfRule type="containsText" dxfId="1443" priority="1731" operator="containsText" text="Update not Provided">
      <formula>NOT(ISERROR(SEARCH("Update not Provided",I70)))</formula>
    </cfRule>
  </conditionalFormatting>
  <conditionalFormatting sqref="I71">
    <cfRule type="containsText" dxfId="1442" priority="1660" operator="containsText" text="On track to be achieved">
      <formula>NOT(ISERROR(SEARCH("On track to be achieved",I71)))</formula>
    </cfRule>
    <cfRule type="containsText" dxfId="1441" priority="1661" operator="containsText" text="Deferred">
      <formula>NOT(ISERROR(SEARCH("Deferred",I71)))</formula>
    </cfRule>
    <cfRule type="containsText" dxfId="1440" priority="1662" operator="containsText" text="Deleted">
      <formula>NOT(ISERROR(SEARCH("Deleted",I71)))</formula>
    </cfRule>
    <cfRule type="containsText" dxfId="1439" priority="1663" operator="containsText" text="In Danger of Falling Behind Target">
      <formula>NOT(ISERROR(SEARCH("In Danger of Falling Behind Target",I71)))</formula>
    </cfRule>
    <cfRule type="containsText" dxfId="1438" priority="1664" operator="containsText" text="Not yet due">
      <formula>NOT(ISERROR(SEARCH("Not yet due",I71)))</formula>
    </cfRule>
    <cfRule type="containsText" dxfId="1437" priority="1665" operator="containsText" text="Update not Provided">
      <formula>NOT(ISERROR(SEARCH("Update not Provided",I71)))</formula>
    </cfRule>
    <cfRule type="containsText" dxfId="1436" priority="1666" operator="containsText" text="Not yet due">
      <formula>NOT(ISERROR(SEARCH("Not yet due",I71)))</formula>
    </cfRule>
    <cfRule type="containsText" dxfId="1435" priority="1667" operator="containsText" text="Completed Behind Schedule">
      <formula>NOT(ISERROR(SEARCH("Completed Behind Schedule",I71)))</formula>
    </cfRule>
    <cfRule type="containsText" dxfId="1434" priority="1668" operator="containsText" text="Off Target">
      <formula>NOT(ISERROR(SEARCH("Off Target",I71)))</formula>
    </cfRule>
    <cfRule type="containsText" dxfId="1433" priority="1669" operator="containsText" text="On Track to be Achieved">
      <formula>NOT(ISERROR(SEARCH("On Track to be Achieved",I71)))</formula>
    </cfRule>
    <cfRule type="containsText" dxfId="1432" priority="1670" operator="containsText" text="Fully Achieved">
      <formula>NOT(ISERROR(SEARCH("Fully Achieved",I71)))</formula>
    </cfRule>
    <cfRule type="containsText" dxfId="1431" priority="1671" operator="containsText" text="Not yet due">
      <formula>NOT(ISERROR(SEARCH("Not yet due",I71)))</formula>
    </cfRule>
    <cfRule type="containsText" dxfId="1430" priority="1672" operator="containsText" text="Not Yet Due">
      <formula>NOT(ISERROR(SEARCH("Not Yet Due",I71)))</formula>
    </cfRule>
    <cfRule type="containsText" dxfId="1429" priority="1673" operator="containsText" text="Deferred">
      <formula>NOT(ISERROR(SEARCH("Deferred",I71)))</formula>
    </cfRule>
    <cfRule type="containsText" dxfId="1428" priority="1674" operator="containsText" text="Deleted">
      <formula>NOT(ISERROR(SEARCH("Deleted",I71)))</formula>
    </cfRule>
    <cfRule type="containsText" dxfId="1427" priority="1675" operator="containsText" text="In Danger of Falling Behind Target">
      <formula>NOT(ISERROR(SEARCH("In Danger of Falling Behind Target",I71)))</formula>
    </cfRule>
    <cfRule type="containsText" dxfId="1426" priority="1676" operator="containsText" text="Not yet due">
      <formula>NOT(ISERROR(SEARCH("Not yet due",I71)))</formula>
    </cfRule>
    <cfRule type="containsText" dxfId="1425" priority="1677" operator="containsText" text="Completed Behind Schedule">
      <formula>NOT(ISERROR(SEARCH("Completed Behind Schedule",I71)))</formula>
    </cfRule>
    <cfRule type="containsText" dxfId="1424" priority="1678" operator="containsText" text="Off Target">
      <formula>NOT(ISERROR(SEARCH("Off Target",I71)))</formula>
    </cfRule>
    <cfRule type="containsText" dxfId="1423" priority="1679" operator="containsText" text="In Danger of Falling Behind Target">
      <formula>NOT(ISERROR(SEARCH("In Danger of Falling Behind Target",I71)))</formula>
    </cfRule>
    <cfRule type="containsText" dxfId="1422" priority="1680" operator="containsText" text="On Track to be Achieved">
      <formula>NOT(ISERROR(SEARCH("On Track to be Achieved",I71)))</formula>
    </cfRule>
    <cfRule type="containsText" dxfId="1421" priority="1681" operator="containsText" text="Fully Achieved">
      <formula>NOT(ISERROR(SEARCH("Fully Achieved",I71)))</formula>
    </cfRule>
    <cfRule type="containsText" dxfId="1420" priority="1682" operator="containsText" text="Update not Provided">
      <formula>NOT(ISERROR(SEARCH("Update not Provided",I71)))</formula>
    </cfRule>
    <cfRule type="containsText" dxfId="1419" priority="1683" operator="containsText" text="Not yet due">
      <formula>NOT(ISERROR(SEARCH("Not yet due",I71)))</formula>
    </cfRule>
    <cfRule type="containsText" dxfId="1418" priority="1684" operator="containsText" text="Completed Behind Schedule">
      <formula>NOT(ISERROR(SEARCH("Completed Behind Schedule",I71)))</formula>
    </cfRule>
    <cfRule type="containsText" dxfId="1417" priority="1685" operator="containsText" text="Off Target">
      <formula>NOT(ISERROR(SEARCH("Off Target",I71)))</formula>
    </cfRule>
    <cfRule type="containsText" dxfId="1416" priority="1686" operator="containsText" text="In Danger of Falling Behind Target">
      <formula>NOT(ISERROR(SEARCH("In Danger of Falling Behind Target",I71)))</formula>
    </cfRule>
    <cfRule type="containsText" dxfId="1415" priority="1687" operator="containsText" text="On Track to be Achieved">
      <formula>NOT(ISERROR(SEARCH("On Track to be Achieved",I71)))</formula>
    </cfRule>
    <cfRule type="containsText" dxfId="1414" priority="1688" operator="containsText" text="Fully Achieved">
      <formula>NOT(ISERROR(SEARCH("Fully Achieved",I71)))</formula>
    </cfRule>
    <cfRule type="containsText" dxfId="1413" priority="1689" operator="containsText" text="Fully Achieved">
      <formula>NOT(ISERROR(SEARCH("Fully Achieved",I71)))</formula>
    </cfRule>
    <cfRule type="containsText" dxfId="1412" priority="1690" operator="containsText" text="Fully Achieved">
      <formula>NOT(ISERROR(SEARCH("Fully Achieved",I71)))</formula>
    </cfRule>
    <cfRule type="containsText" dxfId="1411" priority="1691" operator="containsText" text="Deferred">
      <formula>NOT(ISERROR(SEARCH("Deferred",I71)))</formula>
    </cfRule>
    <cfRule type="containsText" dxfId="1410" priority="1692" operator="containsText" text="Deleted">
      <formula>NOT(ISERROR(SEARCH("Deleted",I71)))</formula>
    </cfRule>
    <cfRule type="containsText" dxfId="1409" priority="1693" operator="containsText" text="In Danger of Falling Behind Target">
      <formula>NOT(ISERROR(SEARCH("In Danger of Falling Behind Target",I71)))</formula>
    </cfRule>
    <cfRule type="containsText" dxfId="1408" priority="1694" operator="containsText" text="Not yet due">
      <formula>NOT(ISERROR(SEARCH("Not yet due",I71)))</formula>
    </cfRule>
    <cfRule type="containsText" dxfId="1407" priority="1695" operator="containsText" text="Update not Provided">
      <formula>NOT(ISERROR(SEARCH("Update not Provided",I71)))</formula>
    </cfRule>
  </conditionalFormatting>
  <conditionalFormatting sqref="I71">
    <cfRule type="containsText" dxfId="1406" priority="1624" operator="containsText" text="On track to be achieved">
      <formula>NOT(ISERROR(SEARCH("On track to be achieved",I71)))</formula>
    </cfRule>
    <cfRule type="containsText" dxfId="1405" priority="1625" operator="containsText" text="Deferred">
      <formula>NOT(ISERROR(SEARCH("Deferred",I71)))</formula>
    </cfRule>
    <cfRule type="containsText" dxfId="1404" priority="1626" operator="containsText" text="Deleted">
      <formula>NOT(ISERROR(SEARCH("Deleted",I71)))</formula>
    </cfRule>
    <cfRule type="containsText" dxfId="1403" priority="1627" operator="containsText" text="In Danger of Falling Behind Target">
      <formula>NOT(ISERROR(SEARCH("In Danger of Falling Behind Target",I71)))</formula>
    </cfRule>
    <cfRule type="containsText" dxfId="1402" priority="1628" operator="containsText" text="Not yet due">
      <formula>NOT(ISERROR(SEARCH("Not yet due",I71)))</formula>
    </cfRule>
    <cfRule type="containsText" dxfId="1401" priority="1629" operator="containsText" text="Update not Provided">
      <formula>NOT(ISERROR(SEARCH("Update not Provided",I71)))</formula>
    </cfRule>
    <cfRule type="containsText" dxfId="1400" priority="1630" operator="containsText" text="Not yet due">
      <formula>NOT(ISERROR(SEARCH("Not yet due",I71)))</formula>
    </cfRule>
    <cfRule type="containsText" dxfId="1399" priority="1631" operator="containsText" text="Completed Behind Schedule">
      <formula>NOT(ISERROR(SEARCH("Completed Behind Schedule",I71)))</formula>
    </cfRule>
    <cfRule type="containsText" dxfId="1398" priority="1632" operator="containsText" text="Off Target">
      <formula>NOT(ISERROR(SEARCH("Off Target",I71)))</formula>
    </cfRule>
    <cfRule type="containsText" dxfId="1397" priority="1633" operator="containsText" text="On Track to be Achieved">
      <formula>NOT(ISERROR(SEARCH("On Track to be Achieved",I71)))</formula>
    </cfRule>
    <cfRule type="containsText" dxfId="1396" priority="1634" operator="containsText" text="Fully Achieved">
      <formula>NOT(ISERROR(SEARCH("Fully Achieved",I71)))</formula>
    </cfRule>
    <cfRule type="containsText" dxfId="1395" priority="1635" operator="containsText" text="Not yet due">
      <formula>NOT(ISERROR(SEARCH("Not yet due",I71)))</formula>
    </cfRule>
    <cfRule type="containsText" dxfId="1394" priority="1636" operator="containsText" text="Not Yet Due">
      <formula>NOT(ISERROR(SEARCH("Not Yet Due",I71)))</formula>
    </cfRule>
    <cfRule type="containsText" dxfId="1393" priority="1637" operator="containsText" text="Deferred">
      <formula>NOT(ISERROR(SEARCH("Deferred",I71)))</formula>
    </cfRule>
    <cfRule type="containsText" dxfId="1392" priority="1638" operator="containsText" text="Deleted">
      <formula>NOT(ISERROR(SEARCH("Deleted",I71)))</formula>
    </cfRule>
    <cfRule type="containsText" dxfId="1391" priority="1639" operator="containsText" text="In Danger of Falling Behind Target">
      <formula>NOT(ISERROR(SEARCH("In Danger of Falling Behind Target",I71)))</formula>
    </cfRule>
    <cfRule type="containsText" dxfId="1390" priority="1640" operator="containsText" text="Not yet due">
      <formula>NOT(ISERROR(SEARCH("Not yet due",I71)))</formula>
    </cfRule>
    <cfRule type="containsText" dxfId="1389" priority="1641" operator="containsText" text="Completed Behind Schedule">
      <formula>NOT(ISERROR(SEARCH("Completed Behind Schedule",I71)))</formula>
    </cfRule>
    <cfRule type="containsText" dxfId="1388" priority="1642" operator="containsText" text="Off Target">
      <formula>NOT(ISERROR(SEARCH("Off Target",I71)))</formula>
    </cfRule>
    <cfRule type="containsText" dxfId="1387" priority="1643" operator="containsText" text="In Danger of Falling Behind Target">
      <formula>NOT(ISERROR(SEARCH("In Danger of Falling Behind Target",I71)))</formula>
    </cfRule>
    <cfRule type="containsText" dxfId="1386" priority="1644" operator="containsText" text="On Track to be Achieved">
      <formula>NOT(ISERROR(SEARCH("On Track to be Achieved",I71)))</formula>
    </cfRule>
    <cfRule type="containsText" dxfId="1385" priority="1645" operator="containsText" text="Fully Achieved">
      <formula>NOT(ISERROR(SEARCH("Fully Achieved",I71)))</formula>
    </cfRule>
    <cfRule type="containsText" dxfId="1384" priority="1646" operator="containsText" text="Update not Provided">
      <formula>NOT(ISERROR(SEARCH("Update not Provided",I71)))</formula>
    </cfRule>
    <cfRule type="containsText" dxfId="1383" priority="1647" operator="containsText" text="Not yet due">
      <formula>NOT(ISERROR(SEARCH("Not yet due",I71)))</formula>
    </cfRule>
    <cfRule type="containsText" dxfId="1382" priority="1648" operator="containsText" text="Completed Behind Schedule">
      <formula>NOT(ISERROR(SEARCH("Completed Behind Schedule",I71)))</formula>
    </cfRule>
    <cfRule type="containsText" dxfId="1381" priority="1649" operator="containsText" text="Off Target">
      <formula>NOT(ISERROR(SEARCH("Off Target",I71)))</formula>
    </cfRule>
    <cfRule type="containsText" dxfId="1380" priority="1650" operator="containsText" text="In Danger of Falling Behind Target">
      <formula>NOT(ISERROR(SEARCH("In Danger of Falling Behind Target",I71)))</formula>
    </cfRule>
    <cfRule type="containsText" dxfId="1379" priority="1651" operator="containsText" text="On Track to be Achieved">
      <formula>NOT(ISERROR(SEARCH("On Track to be Achieved",I71)))</formula>
    </cfRule>
    <cfRule type="containsText" dxfId="1378" priority="1652" operator="containsText" text="Fully Achieved">
      <formula>NOT(ISERROR(SEARCH("Fully Achieved",I71)))</formula>
    </cfRule>
    <cfRule type="containsText" dxfId="1377" priority="1653" operator="containsText" text="Fully Achieved">
      <formula>NOT(ISERROR(SEARCH("Fully Achieved",I71)))</formula>
    </cfRule>
    <cfRule type="containsText" dxfId="1376" priority="1654" operator="containsText" text="Fully Achieved">
      <formula>NOT(ISERROR(SEARCH("Fully Achieved",I71)))</formula>
    </cfRule>
    <cfRule type="containsText" dxfId="1375" priority="1655" operator="containsText" text="Deferred">
      <formula>NOT(ISERROR(SEARCH("Deferred",I71)))</formula>
    </cfRule>
    <cfRule type="containsText" dxfId="1374" priority="1656" operator="containsText" text="Deleted">
      <formula>NOT(ISERROR(SEARCH("Deleted",I71)))</formula>
    </cfRule>
    <cfRule type="containsText" dxfId="1373" priority="1657" operator="containsText" text="In Danger of Falling Behind Target">
      <formula>NOT(ISERROR(SEARCH("In Danger of Falling Behind Target",I71)))</formula>
    </cfRule>
    <cfRule type="containsText" dxfId="1372" priority="1658" operator="containsText" text="Not yet due">
      <formula>NOT(ISERROR(SEARCH("Not yet due",I71)))</formula>
    </cfRule>
    <cfRule type="containsText" dxfId="1371" priority="1659" operator="containsText" text="Update not Provided">
      <formula>NOT(ISERROR(SEARCH("Update not Provided",I71)))</formula>
    </cfRule>
  </conditionalFormatting>
  <conditionalFormatting sqref="I71">
    <cfRule type="containsText" dxfId="1370" priority="1588" operator="containsText" text="On track to be achieved">
      <formula>NOT(ISERROR(SEARCH("On track to be achieved",I71)))</formula>
    </cfRule>
    <cfRule type="containsText" dxfId="1369" priority="1589" operator="containsText" text="Deferred">
      <formula>NOT(ISERROR(SEARCH("Deferred",I71)))</formula>
    </cfRule>
    <cfRule type="containsText" dxfId="1368" priority="1590" operator="containsText" text="Deleted">
      <formula>NOT(ISERROR(SEARCH("Deleted",I71)))</formula>
    </cfRule>
    <cfRule type="containsText" dxfId="1367" priority="1591" operator="containsText" text="In Danger of Falling Behind Target">
      <formula>NOT(ISERROR(SEARCH("In Danger of Falling Behind Target",I71)))</formula>
    </cfRule>
    <cfRule type="containsText" dxfId="1366" priority="1592" operator="containsText" text="Not yet due">
      <formula>NOT(ISERROR(SEARCH("Not yet due",I71)))</formula>
    </cfRule>
    <cfRule type="containsText" dxfId="1365" priority="1593" operator="containsText" text="Update not Provided">
      <formula>NOT(ISERROR(SEARCH("Update not Provided",I71)))</formula>
    </cfRule>
    <cfRule type="containsText" dxfId="1364" priority="1594" operator="containsText" text="Not yet due">
      <formula>NOT(ISERROR(SEARCH("Not yet due",I71)))</formula>
    </cfRule>
    <cfRule type="containsText" dxfId="1363" priority="1595" operator="containsText" text="Completed Behind Schedule">
      <formula>NOT(ISERROR(SEARCH("Completed Behind Schedule",I71)))</formula>
    </cfRule>
    <cfRule type="containsText" dxfId="1362" priority="1596" operator="containsText" text="Off Target">
      <formula>NOT(ISERROR(SEARCH("Off Target",I71)))</formula>
    </cfRule>
    <cfRule type="containsText" dxfId="1361" priority="1597" operator="containsText" text="On Track to be Achieved">
      <formula>NOT(ISERROR(SEARCH("On Track to be Achieved",I71)))</formula>
    </cfRule>
    <cfRule type="containsText" dxfId="1360" priority="1598" operator="containsText" text="Fully Achieved">
      <formula>NOT(ISERROR(SEARCH("Fully Achieved",I71)))</formula>
    </cfRule>
    <cfRule type="containsText" dxfId="1359" priority="1599" operator="containsText" text="Not yet due">
      <formula>NOT(ISERROR(SEARCH("Not yet due",I71)))</formula>
    </cfRule>
    <cfRule type="containsText" dxfId="1358" priority="1600" operator="containsText" text="Not Yet Due">
      <formula>NOT(ISERROR(SEARCH("Not Yet Due",I71)))</formula>
    </cfRule>
    <cfRule type="containsText" dxfId="1357" priority="1601" operator="containsText" text="Deferred">
      <formula>NOT(ISERROR(SEARCH("Deferred",I71)))</formula>
    </cfRule>
    <cfRule type="containsText" dxfId="1356" priority="1602" operator="containsText" text="Deleted">
      <formula>NOT(ISERROR(SEARCH("Deleted",I71)))</formula>
    </cfRule>
    <cfRule type="containsText" dxfId="1355" priority="1603" operator="containsText" text="In Danger of Falling Behind Target">
      <formula>NOT(ISERROR(SEARCH("In Danger of Falling Behind Target",I71)))</formula>
    </cfRule>
    <cfRule type="containsText" dxfId="1354" priority="1604" operator="containsText" text="Not yet due">
      <formula>NOT(ISERROR(SEARCH("Not yet due",I71)))</formula>
    </cfRule>
    <cfRule type="containsText" dxfId="1353" priority="1605" operator="containsText" text="Completed Behind Schedule">
      <formula>NOT(ISERROR(SEARCH("Completed Behind Schedule",I71)))</formula>
    </cfRule>
    <cfRule type="containsText" dxfId="1352" priority="1606" operator="containsText" text="Off Target">
      <formula>NOT(ISERROR(SEARCH("Off Target",I71)))</formula>
    </cfRule>
    <cfRule type="containsText" dxfId="1351" priority="1607" operator="containsText" text="In Danger of Falling Behind Target">
      <formula>NOT(ISERROR(SEARCH("In Danger of Falling Behind Target",I71)))</formula>
    </cfRule>
    <cfRule type="containsText" dxfId="1350" priority="1608" operator="containsText" text="On Track to be Achieved">
      <formula>NOT(ISERROR(SEARCH("On Track to be Achieved",I71)))</formula>
    </cfRule>
    <cfRule type="containsText" dxfId="1349" priority="1609" operator="containsText" text="Fully Achieved">
      <formula>NOT(ISERROR(SEARCH("Fully Achieved",I71)))</formula>
    </cfRule>
    <cfRule type="containsText" dxfId="1348" priority="1610" operator="containsText" text="Update not Provided">
      <formula>NOT(ISERROR(SEARCH("Update not Provided",I71)))</formula>
    </cfRule>
    <cfRule type="containsText" dxfId="1347" priority="1611" operator="containsText" text="Not yet due">
      <formula>NOT(ISERROR(SEARCH("Not yet due",I71)))</formula>
    </cfRule>
    <cfRule type="containsText" dxfId="1346" priority="1612" operator="containsText" text="Completed Behind Schedule">
      <formula>NOT(ISERROR(SEARCH("Completed Behind Schedule",I71)))</formula>
    </cfRule>
    <cfRule type="containsText" dxfId="1345" priority="1613" operator="containsText" text="Off Target">
      <formula>NOT(ISERROR(SEARCH("Off Target",I71)))</formula>
    </cfRule>
    <cfRule type="containsText" dxfId="1344" priority="1614" operator="containsText" text="In Danger of Falling Behind Target">
      <formula>NOT(ISERROR(SEARCH("In Danger of Falling Behind Target",I71)))</formula>
    </cfRule>
    <cfRule type="containsText" dxfId="1343" priority="1615" operator="containsText" text="On Track to be Achieved">
      <formula>NOT(ISERROR(SEARCH("On Track to be Achieved",I71)))</formula>
    </cfRule>
    <cfRule type="containsText" dxfId="1342" priority="1616" operator="containsText" text="Fully Achieved">
      <formula>NOT(ISERROR(SEARCH("Fully Achieved",I71)))</formula>
    </cfRule>
    <cfRule type="containsText" dxfId="1341" priority="1617" operator="containsText" text="Fully Achieved">
      <formula>NOT(ISERROR(SEARCH("Fully Achieved",I71)))</formula>
    </cfRule>
    <cfRule type="containsText" dxfId="1340" priority="1618" operator="containsText" text="Fully Achieved">
      <formula>NOT(ISERROR(SEARCH("Fully Achieved",I71)))</formula>
    </cfRule>
    <cfRule type="containsText" dxfId="1339" priority="1619" operator="containsText" text="Deferred">
      <formula>NOT(ISERROR(SEARCH("Deferred",I71)))</formula>
    </cfRule>
    <cfRule type="containsText" dxfId="1338" priority="1620" operator="containsText" text="Deleted">
      <formula>NOT(ISERROR(SEARCH("Deleted",I71)))</formula>
    </cfRule>
    <cfRule type="containsText" dxfId="1337" priority="1621" operator="containsText" text="In Danger of Falling Behind Target">
      <formula>NOT(ISERROR(SEARCH("In Danger of Falling Behind Target",I71)))</formula>
    </cfRule>
    <cfRule type="containsText" dxfId="1336" priority="1622" operator="containsText" text="Not yet due">
      <formula>NOT(ISERROR(SEARCH("Not yet due",I71)))</formula>
    </cfRule>
    <cfRule type="containsText" dxfId="1335" priority="1623" operator="containsText" text="Update not Provided">
      <formula>NOT(ISERROR(SEARCH("Update not Provided",I71)))</formula>
    </cfRule>
  </conditionalFormatting>
  <conditionalFormatting sqref="I71">
    <cfRule type="containsText" dxfId="1334" priority="1552" operator="containsText" text="On track to be achieved">
      <formula>NOT(ISERROR(SEARCH("On track to be achieved",I71)))</formula>
    </cfRule>
    <cfRule type="containsText" dxfId="1333" priority="1553" operator="containsText" text="Deferred">
      <formula>NOT(ISERROR(SEARCH("Deferred",I71)))</formula>
    </cfRule>
    <cfRule type="containsText" dxfId="1332" priority="1554" operator="containsText" text="Deleted">
      <formula>NOT(ISERROR(SEARCH("Deleted",I71)))</formula>
    </cfRule>
    <cfRule type="containsText" dxfId="1331" priority="1555" operator="containsText" text="In Danger of Falling Behind Target">
      <formula>NOT(ISERROR(SEARCH("In Danger of Falling Behind Target",I71)))</formula>
    </cfRule>
    <cfRule type="containsText" dxfId="1330" priority="1556" operator="containsText" text="Not yet due">
      <formula>NOT(ISERROR(SEARCH("Not yet due",I71)))</formula>
    </cfRule>
    <cfRule type="containsText" dxfId="1329" priority="1557" operator="containsText" text="Update not Provided">
      <formula>NOT(ISERROR(SEARCH("Update not Provided",I71)))</formula>
    </cfRule>
    <cfRule type="containsText" dxfId="1328" priority="1558" operator="containsText" text="Not yet due">
      <formula>NOT(ISERROR(SEARCH("Not yet due",I71)))</formula>
    </cfRule>
    <cfRule type="containsText" dxfId="1327" priority="1559" operator="containsText" text="Completed Behind Schedule">
      <formula>NOT(ISERROR(SEARCH("Completed Behind Schedule",I71)))</formula>
    </cfRule>
    <cfRule type="containsText" dxfId="1326" priority="1560" operator="containsText" text="Off Target">
      <formula>NOT(ISERROR(SEARCH("Off Target",I71)))</formula>
    </cfRule>
    <cfRule type="containsText" dxfId="1325" priority="1561" operator="containsText" text="On Track to be Achieved">
      <formula>NOT(ISERROR(SEARCH("On Track to be Achieved",I71)))</formula>
    </cfRule>
    <cfRule type="containsText" dxfId="1324" priority="1562" operator="containsText" text="Fully Achieved">
      <formula>NOT(ISERROR(SEARCH("Fully Achieved",I71)))</formula>
    </cfRule>
    <cfRule type="containsText" dxfId="1323" priority="1563" operator="containsText" text="Not yet due">
      <formula>NOT(ISERROR(SEARCH("Not yet due",I71)))</formula>
    </cfRule>
    <cfRule type="containsText" dxfId="1322" priority="1564" operator="containsText" text="Not Yet Due">
      <formula>NOT(ISERROR(SEARCH("Not Yet Due",I71)))</formula>
    </cfRule>
    <cfRule type="containsText" dxfId="1321" priority="1565" operator="containsText" text="Deferred">
      <formula>NOT(ISERROR(SEARCH("Deferred",I71)))</formula>
    </cfRule>
    <cfRule type="containsText" dxfId="1320" priority="1566" operator="containsText" text="Deleted">
      <formula>NOT(ISERROR(SEARCH("Deleted",I71)))</formula>
    </cfRule>
    <cfRule type="containsText" dxfId="1319" priority="1567" operator="containsText" text="In Danger of Falling Behind Target">
      <formula>NOT(ISERROR(SEARCH("In Danger of Falling Behind Target",I71)))</formula>
    </cfRule>
    <cfRule type="containsText" dxfId="1318" priority="1568" operator="containsText" text="Not yet due">
      <formula>NOT(ISERROR(SEARCH("Not yet due",I71)))</formula>
    </cfRule>
    <cfRule type="containsText" dxfId="1317" priority="1569" operator="containsText" text="Completed Behind Schedule">
      <formula>NOT(ISERROR(SEARCH("Completed Behind Schedule",I71)))</formula>
    </cfRule>
    <cfRule type="containsText" dxfId="1316" priority="1570" operator="containsText" text="Off Target">
      <formula>NOT(ISERROR(SEARCH("Off Target",I71)))</formula>
    </cfRule>
    <cfRule type="containsText" dxfId="1315" priority="1571" operator="containsText" text="In Danger of Falling Behind Target">
      <formula>NOT(ISERROR(SEARCH("In Danger of Falling Behind Target",I71)))</formula>
    </cfRule>
    <cfRule type="containsText" dxfId="1314" priority="1572" operator="containsText" text="On Track to be Achieved">
      <formula>NOT(ISERROR(SEARCH("On Track to be Achieved",I71)))</formula>
    </cfRule>
    <cfRule type="containsText" dxfId="1313" priority="1573" operator="containsText" text="Fully Achieved">
      <formula>NOT(ISERROR(SEARCH("Fully Achieved",I71)))</formula>
    </cfRule>
    <cfRule type="containsText" dxfId="1312" priority="1574" operator="containsText" text="Update not Provided">
      <formula>NOT(ISERROR(SEARCH("Update not Provided",I71)))</formula>
    </cfRule>
    <cfRule type="containsText" dxfId="1311" priority="1575" operator="containsText" text="Not yet due">
      <formula>NOT(ISERROR(SEARCH("Not yet due",I71)))</formula>
    </cfRule>
    <cfRule type="containsText" dxfId="1310" priority="1576" operator="containsText" text="Completed Behind Schedule">
      <formula>NOT(ISERROR(SEARCH("Completed Behind Schedule",I71)))</formula>
    </cfRule>
    <cfRule type="containsText" dxfId="1309" priority="1577" operator="containsText" text="Off Target">
      <formula>NOT(ISERROR(SEARCH("Off Target",I71)))</formula>
    </cfRule>
    <cfRule type="containsText" dxfId="1308" priority="1578" operator="containsText" text="In Danger of Falling Behind Target">
      <formula>NOT(ISERROR(SEARCH("In Danger of Falling Behind Target",I71)))</formula>
    </cfRule>
    <cfRule type="containsText" dxfId="1307" priority="1579" operator="containsText" text="On Track to be Achieved">
      <formula>NOT(ISERROR(SEARCH("On Track to be Achieved",I71)))</formula>
    </cfRule>
    <cfRule type="containsText" dxfId="1306" priority="1580" operator="containsText" text="Fully Achieved">
      <formula>NOT(ISERROR(SEARCH("Fully Achieved",I71)))</formula>
    </cfRule>
    <cfRule type="containsText" dxfId="1305" priority="1581" operator="containsText" text="Fully Achieved">
      <formula>NOT(ISERROR(SEARCH("Fully Achieved",I71)))</formula>
    </cfRule>
    <cfRule type="containsText" dxfId="1304" priority="1582" operator="containsText" text="Fully Achieved">
      <formula>NOT(ISERROR(SEARCH("Fully Achieved",I71)))</formula>
    </cfRule>
    <cfRule type="containsText" dxfId="1303" priority="1583" operator="containsText" text="Deferred">
      <formula>NOT(ISERROR(SEARCH("Deferred",I71)))</formula>
    </cfRule>
    <cfRule type="containsText" dxfId="1302" priority="1584" operator="containsText" text="Deleted">
      <formula>NOT(ISERROR(SEARCH("Deleted",I71)))</formula>
    </cfRule>
    <cfRule type="containsText" dxfId="1301" priority="1585" operator="containsText" text="In Danger of Falling Behind Target">
      <formula>NOT(ISERROR(SEARCH("In Danger of Falling Behind Target",I71)))</formula>
    </cfRule>
    <cfRule type="containsText" dxfId="1300" priority="1586" operator="containsText" text="Not yet due">
      <formula>NOT(ISERROR(SEARCH("Not yet due",I71)))</formula>
    </cfRule>
    <cfRule type="containsText" dxfId="1299" priority="1587" operator="containsText" text="Update not Provided">
      <formula>NOT(ISERROR(SEARCH("Update not Provided",I71)))</formula>
    </cfRule>
  </conditionalFormatting>
  <conditionalFormatting sqref="I72:I77">
    <cfRule type="containsText" dxfId="1298" priority="1516" operator="containsText" text="On track to be achieved">
      <formula>NOT(ISERROR(SEARCH("On track to be achieved",I72)))</formula>
    </cfRule>
    <cfRule type="containsText" dxfId="1297" priority="1517" operator="containsText" text="Deferred">
      <formula>NOT(ISERROR(SEARCH("Deferred",I72)))</formula>
    </cfRule>
    <cfRule type="containsText" dxfId="1296" priority="1518" operator="containsText" text="Deleted">
      <formula>NOT(ISERROR(SEARCH("Deleted",I72)))</formula>
    </cfRule>
    <cfRule type="containsText" dxfId="1295" priority="1519" operator="containsText" text="In Danger of Falling Behind Target">
      <formula>NOT(ISERROR(SEARCH("In Danger of Falling Behind Target",I72)))</formula>
    </cfRule>
    <cfRule type="containsText" dxfId="1294" priority="1520" operator="containsText" text="Not yet due">
      <formula>NOT(ISERROR(SEARCH("Not yet due",I72)))</formula>
    </cfRule>
    <cfRule type="containsText" dxfId="1293" priority="1521" operator="containsText" text="Update not Provided">
      <formula>NOT(ISERROR(SEARCH("Update not Provided",I72)))</formula>
    </cfRule>
    <cfRule type="containsText" dxfId="1292" priority="1522" operator="containsText" text="Not yet due">
      <formula>NOT(ISERROR(SEARCH("Not yet due",I72)))</formula>
    </cfRule>
    <cfRule type="containsText" dxfId="1291" priority="1523" operator="containsText" text="Completed Behind Schedule">
      <formula>NOT(ISERROR(SEARCH("Completed Behind Schedule",I72)))</formula>
    </cfRule>
    <cfRule type="containsText" dxfId="1290" priority="1524" operator="containsText" text="Off Target">
      <formula>NOT(ISERROR(SEARCH("Off Target",I72)))</formula>
    </cfRule>
    <cfRule type="containsText" dxfId="1289" priority="1525" operator="containsText" text="On Track to be Achieved">
      <formula>NOT(ISERROR(SEARCH("On Track to be Achieved",I72)))</formula>
    </cfRule>
    <cfRule type="containsText" dxfId="1288" priority="1526" operator="containsText" text="Fully Achieved">
      <formula>NOT(ISERROR(SEARCH("Fully Achieved",I72)))</formula>
    </cfRule>
    <cfRule type="containsText" dxfId="1287" priority="1527" operator="containsText" text="Not yet due">
      <formula>NOT(ISERROR(SEARCH("Not yet due",I72)))</formula>
    </cfRule>
    <cfRule type="containsText" dxfId="1286" priority="1528" operator="containsText" text="Not Yet Due">
      <formula>NOT(ISERROR(SEARCH("Not Yet Due",I72)))</formula>
    </cfRule>
    <cfRule type="containsText" dxfId="1285" priority="1529" operator="containsText" text="Deferred">
      <formula>NOT(ISERROR(SEARCH("Deferred",I72)))</formula>
    </cfRule>
    <cfRule type="containsText" dxfId="1284" priority="1530" operator="containsText" text="Deleted">
      <formula>NOT(ISERROR(SEARCH("Deleted",I72)))</formula>
    </cfRule>
    <cfRule type="containsText" dxfId="1283" priority="1531" operator="containsText" text="In Danger of Falling Behind Target">
      <formula>NOT(ISERROR(SEARCH("In Danger of Falling Behind Target",I72)))</formula>
    </cfRule>
    <cfRule type="containsText" dxfId="1282" priority="1532" operator="containsText" text="Not yet due">
      <formula>NOT(ISERROR(SEARCH("Not yet due",I72)))</formula>
    </cfRule>
    <cfRule type="containsText" dxfId="1281" priority="1533" operator="containsText" text="Completed Behind Schedule">
      <formula>NOT(ISERROR(SEARCH("Completed Behind Schedule",I72)))</formula>
    </cfRule>
    <cfRule type="containsText" dxfId="1280" priority="1534" operator="containsText" text="Off Target">
      <formula>NOT(ISERROR(SEARCH("Off Target",I72)))</formula>
    </cfRule>
    <cfRule type="containsText" dxfId="1279" priority="1535" operator="containsText" text="In Danger of Falling Behind Target">
      <formula>NOT(ISERROR(SEARCH("In Danger of Falling Behind Target",I72)))</formula>
    </cfRule>
    <cfRule type="containsText" dxfId="1278" priority="1536" operator="containsText" text="On Track to be Achieved">
      <formula>NOT(ISERROR(SEARCH("On Track to be Achieved",I72)))</formula>
    </cfRule>
    <cfRule type="containsText" dxfId="1277" priority="1537" operator="containsText" text="Fully Achieved">
      <formula>NOT(ISERROR(SEARCH("Fully Achieved",I72)))</formula>
    </cfRule>
    <cfRule type="containsText" dxfId="1276" priority="1538" operator="containsText" text="Update not Provided">
      <formula>NOT(ISERROR(SEARCH("Update not Provided",I72)))</formula>
    </cfRule>
    <cfRule type="containsText" dxfId="1275" priority="1539" operator="containsText" text="Not yet due">
      <formula>NOT(ISERROR(SEARCH("Not yet due",I72)))</formula>
    </cfRule>
    <cfRule type="containsText" dxfId="1274" priority="1540" operator="containsText" text="Completed Behind Schedule">
      <formula>NOT(ISERROR(SEARCH("Completed Behind Schedule",I72)))</formula>
    </cfRule>
    <cfRule type="containsText" dxfId="1273" priority="1541" operator="containsText" text="Off Target">
      <formula>NOT(ISERROR(SEARCH("Off Target",I72)))</formula>
    </cfRule>
    <cfRule type="containsText" dxfId="1272" priority="1542" operator="containsText" text="In Danger of Falling Behind Target">
      <formula>NOT(ISERROR(SEARCH("In Danger of Falling Behind Target",I72)))</formula>
    </cfRule>
    <cfRule type="containsText" dxfId="1271" priority="1543" operator="containsText" text="On Track to be Achieved">
      <formula>NOT(ISERROR(SEARCH("On Track to be Achieved",I72)))</formula>
    </cfRule>
    <cfRule type="containsText" dxfId="1270" priority="1544" operator="containsText" text="Fully Achieved">
      <formula>NOT(ISERROR(SEARCH("Fully Achieved",I72)))</formula>
    </cfRule>
    <cfRule type="containsText" dxfId="1269" priority="1545" operator="containsText" text="Fully Achieved">
      <formula>NOT(ISERROR(SEARCH("Fully Achieved",I72)))</formula>
    </cfRule>
    <cfRule type="containsText" dxfId="1268" priority="1546" operator="containsText" text="Fully Achieved">
      <formula>NOT(ISERROR(SEARCH("Fully Achieved",I72)))</formula>
    </cfRule>
    <cfRule type="containsText" dxfId="1267" priority="1547" operator="containsText" text="Deferred">
      <formula>NOT(ISERROR(SEARCH("Deferred",I72)))</formula>
    </cfRule>
    <cfRule type="containsText" dxfId="1266" priority="1548" operator="containsText" text="Deleted">
      <formula>NOT(ISERROR(SEARCH("Deleted",I72)))</formula>
    </cfRule>
    <cfRule type="containsText" dxfId="1265" priority="1549" operator="containsText" text="In Danger of Falling Behind Target">
      <formula>NOT(ISERROR(SEARCH("In Danger of Falling Behind Target",I72)))</formula>
    </cfRule>
    <cfRule type="containsText" dxfId="1264" priority="1550" operator="containsText" text="Not yet due">
      <formula>NOT(ISERROR(SEARCH("Not yet due",I72)))</formula>
    </cfRule>
    <cfRule type="containsText" dxfId="1263" priority="1551" operator="containsText" text="Update not Provided">
      <formula>NOT(ISERROR(SEARCH("Update not Provided",I72)))</formula>
    </cfRule>
  </conditionalFormatting>
  <conditionalFormatting sqref="I79:I81">
    <cfRule type="containsText" dxfId="1262" priority="1480" operator="containsText" text="On track to be achieved">
      <formula>NOT(ISERROR(SEARCH("On track to be achieved",I79)))</formula>
    </cfRule>
    <cfRule type="containsText" dxfId="1261" priority="1481" operator="containsText" text="Deferred">
      <formula>NOT(ISERROR(SEARCH("Deferred",I79)))</formula>
    </cfRule>
    <cfRule type="containsText" dxfId="1260" priority="1482" operator="containsText" text="Deleted">
      <formula>NOT(ISERROR(SEARCH("Deleted",I79)))</formula>
    </cfRule>
    <cfRule type="containsText" dxfId="1259" priority="1483" operator="containsText" text="In Danger of Falling Behind Target">
      <formula>NOT(ISERROR(SEARCH("In Danger of Falling Behind Target",I79)))</formula>
    </cfRule>
    <cfRule type="containsText" dxfId="1258" priority="1484" operator="containsText" text="Not yet due">
      <formula>NOT(ISERROR(SEARCH("Not yet due",I79)))</formula>
    </cfRule>
    <cfRule type="containsText" dxfId="1257" priority="1485" operator="containsText" text="Update not Provided">
      <formula>NOT(ISERROR(SEARCH("Update not Provided",I79)))</formula>
    </cfRule>
    <cfRule type="containsText" dxfId="1256" priority="1486" operator="containsText" text="Not yet due">
      <formula>NOT(ISERROR(SEARCH("Not yet due",I79)))</formula>
    </cfRule>
    <cfRule type="containsText" dxfId="1255" priority="1487" operator="containsText" text="Completed Behind Schedule">
      <formula>NOT(ISERROR(SEARCH("Completed Behind Schedule",I79)))</formula>
    </cfRule>
    <cfRule type="containsText" dxfId="1254" priority="1488" operator="containsText" text="Off Target">
      <formula>NOT(ISERROR(SEARCH("Off Target",I79)))</formula>
    </cfRule>
    <cfRule type="containsText" dxfId="1253" priority="1489" operator="containsText" text="On Track to be Achieved">
      <formula>NOT(ISERROR(SEARCH("On Track to be Achieved",I79)))</formula>
    </cfRule>
    <cfRule type="containsText" dxfId="1252" priority="1490" operator="containsText" text="Fully Achieved">
      <formula>NOT(ISERROR(SEARCH("Fully Achieved",I79)))</formula>
    </cfRule>
    <cfRule type="containsText" dxfId="1251" priority="1491" operator="containsText" text="Not yet due">
      <formula>NOT(ISERROR(SEARCH("Not yet due",I79)))</formula>
    </cfRule>
    <cfRule type="containsText" dxfId="1250" priority="1492" operator="containsText" text="Not Yet Due">
      <formula>NOT(ISERROR(SEARCH("Not Yet Due",I79)))</formula>
    </cfRule>
    <cfRule type="containsText" dxfId="1249" priority="1493" operator="containsText" text="Deferred">
      <formula>NOT(ISERROR(SEARCH("Deferred",I79)))</formula>
    </cfRule>
    <cfRule type="containsText" dxfId="1248" priority="1494" operator="containsText" text="Deleted">
      <formula>NOT(ISERROR(SEARCH("Deleted",I79)))</formula>
    </cfRule>
    <cfRule type="containsText" dxfId="1247" priority="1495" operator="containsText" text="In Danger of Falling Behind Target">
      <formula>NOT(ISERROR(SEARCH("In Danger of Falling Behind Target",I79)))</formula>
    </cfRule>
    <cfRule type="containsText" dxfId="1246" priority="1496" operator="containsText" text="Not yet due">
      <formula>NOT(ISERROR(SEARCH("Not yet due",I79)))</formula>
    </cfRule>
    <cfRule type="containsText" dxfId="1245" priority="1497" operator="containsText" text="Completed Behind Schedule">
      <formula>NOT(ISERROR(SEARCH("Completed Behind Schedule",I79)))</formula>
    </cfRule>
    <cfRule type="containsText" dxfId="1244" priority="1498" operator="containsText" text="Off Target">
      <formula>NOT(ISERROR(SEARCH("Off Target",I79)))</formula>
    </cfRule>
    <cfRule type="containsText" dxfId="1243" priority="1499" operator="containsText" text="In Danger of Falling Behind Target">
      <formula>NOT(ISERROR(SEARCH("In Danger of Falling Behind Target",I79)))</formula>
    </cfRule>
    <cfRule type="containsText" dxfId="1242" priority="1500" operator="containsText" text="On Track to be Achieved">
      <formula>NOT(ISERROR(SEARCH("On Track to be Achieved",I79)))</formula>
    </cfRule>
    <cfRule type="containsText" dxfId="1241" priority="1501" operator="containsText" text="Fully Achieved">
      <formula>NOT(ISERROR(SEARCH("Fully Achieved",I79)))</formula>
    </cfRule>
    <cfRule type="containsText" dxfId="1240" priority="1502" operator="containsText" text="Update not Provided">
      <formula>NOT(ISERROR(SEARCH("Update not Provided",I79)))</formula>
    </cfRule>
    <cfRule type="containsText" dxfId="1239" priority="1503" operator="containsText" text="Not yet due">
      <formula>NOT(ISERROR(SEARCH("Not yet due",I79)))</formula>
    </cfRule>
    <cfRule type="containsText" dxfId="1238" priority="1504" operator="containsText" text="Completed Behind Schedule">
      <formula>NOT(ISERROR(SEARCH("Completed Behind Schedule",I79)))</formula>
    </cfRule>
    <cfRule type="containsText" dxfId="1237" priority="1505" operator="containsText" text="Off Target">
      <formula>NOT(ISERROR(SEARCH("Off Target",I79)))</formula>
    </cfRule>
    <cfRule type="containsText" dxfId="1236" priority="1506" operator="containsText" text="In Danger of Falling Behind Target">
      <formula>NOT(ISERROR(SEARCH("In Danger of Falling Behind Target",I79)))</formula>
    </cfRule>
    <cfRule type="containsText" dxfId="1235" priority="1507" operator="containsText" text="On Track to be Achieved">
      <formula>NOT(ISERROR(SEARCH("On Track to be Achieved",I79)))</formula>
    </cfRule>
    <cfRule type="containsText" dxfId="1234" priority="1508" operator="containsText" text="Fully Achieved">
      <formula>NOT(ISERROR(SEARCH("Fully Achieved",I79)))</formula>
    </cfRule>
    <cfRule type="containsText" dxfId="1233" priority="1509" operator="containsText" text="Fully Achieved">
      <formula>NOT(ISERROR(SEARCH("Fully Achieved",I79)))</formula>
    </cfRule>
    <cfRule type="containsText" dxfId="1232" priority="1510" operator="containsText" text="Fully Achieved">
      <formula>NOT(ISERROR(SEARCH("Fully Achieved",I79)))</formula>
    </cfRule>
    <cfRule type="containsText" dxfId="1231" priority="1511" operator="containsText" text="Deferred">
      <formula>NOT(ISERROR(SEARCH("Deferred",I79)))</formula>
    </cfRule>
    <cfRule type="containsText" dxfId="1230" priority="1512" operator="containsText" text="Deleted">
      <formula>NOT(ISERROR(SEARCH("Deleted",I79)))</formula>
    </cfRule>
    <cfRule type="containsText" dxfId="1229" priority="1513" operator="containsText" text="In Danger of Falling Behind Target">
      <formula>NOT(ISERROR(SEARCH("In Danger of Falling Behind Target",I79)))</formula>
    </cfRule>
    <cfRule type="containsText" dxfId="1228" priority="1514" operator="containsText" text="Not yet due">
      <formula>NOT(ISERROR(SEARCH("Not yet due",I79)))</formula>
    </cfRule>
    <cfRule type="containsText" dxfId="1227" priority="1515" operator="containsText" text="Update not Provided">
      <formula>NOT(ISERROR(SEARCH("Update not Provided",I79)))</formula>
    </cfRule>
  </conditionalFormatting>
  <conditionalFormatting sqref="I82">
    <cfRule type="containsText" dxfId="1226" priority="1444" operator="containsText" text="On track to be achieved">
      <formula>NOT(ISERROR(SEARCH("On track to be achieved",I82)))</formula>
    </cfRule>
    <cfRule type="containsText" dxfId="1225" priority="1445" operator="containsText" text="Deferred">
      <formula>NOT(ISERROR(SEARCH("Deferred",I82)))</formula>
    </cfRule>
    <cfRule type="containsText" dxfId="1224" priority="1446" operator="containsText" text="Deleted">
      <formula>NOT(ISERROR(SEARCH("Deleted",I82)))</formula>
    </cfRule>
    <cfRule type="containsText" dxfId="1223" priority="1447" operator="containsText" text="In Danger of Falling Behind Target">
      <formula>NOT(ISERROR(SEARCH("In Danger of Falling Behind Target",I82)))</formula>
    </cfRule>
    <cfRule type="containsText" dxfId="1222" priority="1448" operator="containsText" text="Not yet due">
      <formula>NOT(ISERROR(SEARCH("Not yet due",I82)))</formula>
    </cfRule>
    <cfRule type="containsText" dxfId="1221" priority="1449" operator="containsText" text="Update not Provided">
      <formula>NOT(ISERROR(SEARCH("Update not Provided",I82)))</formula>
    </cfRule>
    <cfRule type="containsText" dxfId="1220" priority="1450" operator="containsText" text="Not yet due">
      <formula>NOT(ISERROR(SEARCH("Not yet due",I82)))</formula>
    </cfRule>
    <cfRule type="containsText" dxfId="1219" priority="1451" operator="containsText" text="Completed Behind Schedule">
      <formula>NOT(ISERROR(SEARCH("Completed Behind Schedule",I82)))</formula>
    </cfRule>
    <cfRule type="containsText" dxfId="1218" priority="1452" operator="containsText" text="Off Target">
      <formula>NOT(ISERROR(SEARCH("Off Target",I82)))</formula>
    </cfRule>
    <cfRule type="containsText" dxfId="1217" priority="1453" operator="containsText" text="On Track to be Achieved">
      <formula>NOT(ISERROR(SEARCH("On Track to be Achieved",I82)))</formula>
    </cfRule>
    <cfRule type="containsText" dxfId="1216" priority="1454" operator="containsText" text="Fully Achieved">
      <formula>NOT(ISERROR(SEARCH("Fully Achieved",I82)))</formula>
    </cfRule>
    <cfRule type="containsText" dxfId="1215" priority="1455" operator="containsText" text="Not yet due">
      <formula>NOT(ISERROR(SEARCH("Not yet due",I82)))</formula>
    </cfRule>
    <cfRule type="containsText" dxfId="1214" priority="1456" operator="containsText" text="Not Yet Due">
      <formula>NOT(ISERROR(SEARCH("Not Yet Due",I82)))</formula>
    </cfRule>
    <cfRule type="containsText" dxfId="1213" priority="1457" operator="containsText" text="Deferred">
      <formula>NOT(ISERROR(SEARCH("Deferred",I82)))</formula>
    </cfRule>
    <cfRule type="containsText" dxfId="1212" priority="1458" operator="containsText" text="Deleted">
      <formula>NOT(ISERROR(SEARCH("Deleted",I82)))</formula>
    </cfRule>
    <cfRule type="containsText" dxfId="1211" priority="1459" operator="containsText" text="In Danger of Falling Behind Target">
      <formula>NOT(ISERROR(SEARCH("In Danger of Falling Behind Target",I82)))</formula>
    </cfRule>
    <cfRule type="containsText" dxfId="1210" priority="1460" operator="containsText" text="Not yet due">
      <formula>NOT(ISERROR(SEARCH("Not yet due",I82)))</formula>
    </cfRule>
    <cfRule type="containsText" dxfId="1209" priority="1461" operator="containsText" text="Completed Behind Schedule">
      <formula>NOT(ISERROR(SEARCH("Completed Behind Schedule",I82)))</formula>
    </cfRule>
    <cfRule type="containsText" dxfId="1208" priority="1462" operator="containsText" text="Off Target">
      <formula>NOT(ISERROR(SEARCH("Off Target",I82)))</formula>
    </cfRule>
    <cfRule type="containsText" dxfId="1207" priority="1463" operator="containsText" text="In Danger of Falling Behind Target">
      <formula>NOT(ISERROR(SEARCH("In Danger of Falling Behind Target",I82)))</formula>
    </cfRule>
    <cfRule type="containsText" dxfId="1206" priority="1464" operator="containsText" text="On Track to be Achieved">
      <formula>NOT(ISERROR(SEARCH("On Track to be Achieved",I82)))</formula>
    </cfRule>
    <cfRule type="containsText" dxfId="1205" priority="1465" operator="containsText" text="Fully Achieved">
      <formula>NOT(ISERROR(SEARCH("Fully Achieved",I82)))</formula>
    </cfRule>
    <cfRule type="containsText" dxfId="1204" priority="1466" operator="containsText" text="Update not Provided">
      <formula>NOT(ISERROR(SEARCH("Update not Provided",I82)))</formula>
    </cfRule>
    <cfRule type="containsText" dxfId="1203" priority="1467" operator="containsText" text="Not yet due">
      <formula>NOT(ISERROR(SEARCH("Not yet due",I82)))</formula>
    </cfRule>
    <cfRule type="containsText" dxfId="1202" priority="1468" operator="containsText" text="Completed Behind Schedule">
      <formula>NOT(ISERROR(SEARCH("Completed Behind Schedule",I82)))</formula>
    </cfRule>
    <cfRule type="containsText" dxfId="1201" priority="1469" operator="containsText" text="Off Target">
      <formula>NOT(ISERROR(SEARCH("Off Target",I82)))</formula>
    </cfRule>
    <cfRule type="containsText" dxfId="1200" priority="1470" operator="containsText" text="In Danger of Falling Behind Target">
      <formula>NOT(ISERROR(SEARCH("In Danger of Falling Behind Target",I82)))</formula>
    </cfRule>
    <cfRule type="containsText" dxfId="1199" priority="1471" operator="containsText" text="On Track to be Achieved">
      <formula>NOT(ISERROR(SEARCH("On Track to be Achieved",I82)))</formula>
    </cfRule>
    <cfRule type="containsText" dxfId="1198" priority="1472" operator="containsText" text="Fully Achieved">
      <formula>NOT(ISERROR(SEARCH("Fully Achieved",I82)))</formula>
    </cfRule>
    <cfRule type="containsText" dxfId="1197" priority="1473" operator="containsText" text="Fully Achieved">
      <formula>NOT(ISERROR(SEARCH("Fully Achieved",I82)))</formula>
    </cfRule>
    <cfRule type="containsText" dxfId="1196" priority="1474" operator="containsText" text="Fully Achieved">
      <formula>NOT(ISERROR(SEARCH("Fully Achieved",I82)))</formula>
    </cfRule>
    <cfRule type="containsText" dxfId="1195" priority="1475" operator="containsText" text="Deferred">
      <formula>NOT(ISERROR(SEARCH("Deferred",I82)))</formula>
    </cfRule>
    <cfRule type="containsText" dxfId="1194" priority="1476" operator="containsText" text="Deleted">
      <formula>NOT(ISERROR(SEARCH("Deleted",I82)))</formula>
    </cfRule>
    <cfRule type="containsText" dxfId="1193" priority="1477" operator="containsText" text="In Danger of Falling Behind Target">
      <formula>NOT(ISERROR(SEARCH("In Danger of Falling Behind Target",I82)))</formula>
    </cfRule>
    <cfRule type="containsText" dxfId="1192" priority="1478" operator="containsText" text="Not yet due">
      <formula>NOT(ISERROR(SEARCH("Not yet due",I82)))</formula>
    </cfRule>
    <cfRule type="containsText" dxfId="1191" priority="1479" operator="containsText" text="Update not Provided">
      <formula>NOT(ISERROR(SEARCH("Update not Provided",I82)))</formula>
    </cfRule>
  </conditionalFormatting>
  <conditionalFormatting sqref="I84:I88">
    <cfRule type="containsText" dxfId="1190" priority="1408" operator="containsText" text="On track to be achieved">
      <formula>NOT(ISERROR(SEARCH("On track to be achieved",I84)))</formula>
    </cfRule>
    <cfRule type="containsText" dxfId="1189" priority="1409" operator="containsText" text="Deferred">
      <formula>NOT(ISERROR(SEARCH("Deferred",I84)))</formula>
    </cfRule>
    <cfRule type="containsText" dxfId="1188" priority="1410" operator="containsText" text="Deleted">
      <formula>NOT(ISERROR(SEARCH("Deleted",I84)))</formula>
    </cfRule>
    <cfRule type="containsText" dxfId="1187" priority="1411" operator="containsText" text="In Danger of Falling Behind Target">
      <formula>NOT(ISERROR(SEARCH("In Danger of Falling Behind Target",I84)))</formula>
    </cfRule>
    <cfRule type="containsText" dxfId="1186" priority="1412" operator="containsText" text="Not yet due">
      <formula>NOT(ISERROR(SEARCH("Not yet due",I84)))</formula>
    </cfRule>
    <cfRule type="containsText" dxfId="1185" priority="1413" operator="containsText" text="Update not Provided">
      <formula>NOT(ISERROR(SEARCH("Update not Provided",I84)))</formula>
    </cfRule>
    <cfRule type="containsText" dxfId="1184" priority="1414" operator="containsText" text="Not yet due">
      <formula>NOT(ISERROR(SEARCH("Not yet due",I84)))</formula>
    </cfRule>
    <cfRule type="containsText" dxfId="1183" priority="1415" operator="containsText" text="Completed Behind Schedule">
      <formula>NOT(ISERROR(SEARCH("Completed Behind Schedule",I84)))</formula>
    </cfRule>
    <cfRule type="containsText" dxfId="1182" priority="1416" operator="containsText" text="Off Target">
      <formula>NOT(ISERROR(SEARCH("Off Target",I84)))</formula>
    </cfRule>
    <cfRule type="containsText" dxfId="1181" priority="1417" operator="containsText" text="On Track to be Achieved">
      <formula>NOT(ISERROR(SEARCH("On Track to be Achieved",I84)))</formula>
    </cfRule>
    <cfRule type="containsText" dxfId="1180" priority="1418" operator="containsText" text="Fully Achieved">
      <formula>NOT(ISERROR(SEARCH("Fully Achieved",I84)))</formula>
    </cfRule>
    <cfRule type="containsText" dxfId="1179" priority="1419" operator="containsText" text="Not yet due">
      <formula>NOT(ISERROR(SEARCH("Not yet due",I84)))</formula>
    </cfRule>
    <cfRule type="containsText" dxfId="1178" priority="1420" operator="containsText" text="Not Yet Due">
      <formula>NOT(ISERROR(SEARCH("Not Yet Due",I84)))</formula>
    </cfRule>
    <cfRule type="containsText" dxfId="1177" priority="1421" operator="containsText" text="Deferred">
      <formula>NOT(ISERROR(SEARCH("Deferred",I84)))</formula>
    </cfRule>
    <cfRule type="containsText" dxfId="1176" priority="1422" operator="containsText" text="Deleted">
      <formula>NOT(ISERROR(SEARCH("Deleted",I84)))</formula>
    </cfRule>
    <cfRule type="containsText" dxfId="1175" priority="1423" operator="containsText" text="In Danger of Falling Behind Target">
      <formula>NOT(ISERROR(SEARCH("In Danger of Falling Behind Target",I84)))</formula>
    </cfRule>
    <cfRule type="containsText" dxfId="1174" priority="1424" operator="containsText" text="Not yet due">
      <formula>NOT(ISERROR(SEARCH("Not yet due",I84)))</formula>
    </cfRule>
    <cfRule type="containsText" dxfId="1173" priority="1425" operator="containsText" text="Completed Behind Schedule">
      <formula>NOT(ISERROR(SEARCH("Completed Behind Schedule",I84)))</formula>
    </cfRule>
    <cfRule type="containsText" dxfId="1172" priority="1426" operator="containsText" text="Off Target">
      <formula>NOT(ISERROR(SEARCH("Off Target",I84)))</formula>
    </cfRule>
    <cfRule type="containsText" dxfId="1171" priority="1427" operator="containsText" text="In Danger of Falling Behind Target">
      <formula>NOT(ISERROR(SEARCH("In Danger of Falling Behind Target",I84)))</formula>
    </cfRule>
    <cfRule type="containsText" dxfId="1170" priority="1428" operator="containsText" text="On Track to be Achieved">
      <formula>NOT(ISERROR(SEARCH("On Track to be Achieved",I84)))</formula>
    </cfRule>
    <cfRule type="containsText" dxfId="1169" priority="1429" operator="containsText" text="Fully Achieved">
      <formula>NOT(ISERROR(SEARCH("Fully Achieved",I84)))</formula>
    </cfRule>
    <cfRule type="containsText" dxfId="1168" priority="1430" operator="containsText" text="Update not Provided">
      <formula>NOT(ISERROR(SEARCH("Update not Provided",I84)))</formula>
    </cfRule>
    <cfRule type="containsText" dxfId="1167" priority="1431" operator="containsText" text="Not yet due">
      <formula>NOT(ISERROR(SEARCH("Not yet due",I84)))</formula>
    </cfRule>
    <cfRule type="containsText" dxfId="1166" priority="1432" operator="containsText" text="Completed Behind Schedule">
      <formula>NOT(ISERROR(SEARCH("Completed Behind Schedule",I84)))</formula>
    </cfRule>
    <cfRule type="containsText" dxfId="1165" priority="1433" operator="containsText" text="Off Target">
      <formula>NOT(ISERROR(SEARCH("Off Target",I84)))</formula>
    </cfRule>
    <cfRule type="containsText" dxfId="1164" priority="1434" operator="containsText" text="In Danger of Falling Behind Target">
      <formula>NOT(ISERROR(SEARCH("In Danger of Falling Behind Target",I84)))</formula>
    </cfRule>
    <cfRule type="containsText" dxfId="1163" priority="1435" operator="containsText" text="On Track to be Achieved">
      <formula>NOT(ISERROR(SEARCH("On Track to be Achieved",I84)))</formula>
    </cfRule>
    <cfRule type="containsText" dxfId="1162" priority="1436" operator="containsText" text="Fully Achieved">
      <formula>NOT(ISERROR(SEARCH("Fully Achieved",I84)))</formula>
    </cfRule>
    <cfRule type="containsText" dxfId="1161" priority="1437" operator="containsText" text="Fully Achieved">
      <formula>NOT(ISERROR(SEARCH("Fully Achieved",I84)))</formula>
    </cfRule>
    <cfRule type="containsText" dxfId="1160" priority="1438" operator="containsText" text="Fully Achieved">
      <formula>NOT(ISERROR(SEARCH("Fully Achieved",I84)))</formula>
    </cfRule>
    <cfRule type="containsText" dxfId="1159" priority="1439" operator="containsText" text="Deferred">
      <formula>NOT(ISERROR(SEARCH("Deferred",I84)))</formula>
    </cfRule>
    <cfRule type="containsText" dxfId="1158" priority="1440" operator="containsText" text="Deleted">
      <formula>NOT(ISERROR(SEARCH("Deleted",I84)))</formula>
    </cfRule>
    <cfRule type="containsText" dxfId="1157" priority="1441" operator="containsText" text="In Danger of Falling Behind Target">
      <formula>NOT(ISERROR(SEARCH("In Danger of Falling Behind Target",I84)))</formula>
    </cfRule>
    <cfRule type="containsText" dxfId="1156" priority="1442" operator="containsText" text="Not yet due">
      <formula>NOT(ISERROR(SEARCH("Not yet due",I84)))</formula>
    </cfRule>
    <cfRule type="containsText" dxfId="1155" priority="1443" operator="containsText" text="Update not Provided">
      <formula>NOT(ISERROR(SEARCH("Update not Provided",I84)))</formula>
    </cfRule>
  </conditionalFormatting>
  <conditionalFormatting sqref="I89:I91">
    <cfRule type="containsText" dxfId="1154" priority="1372" operator="containsText" text="On track to be achieved">
      <formula>NOT(ISERROR(SEARCH("On track to be achieved",I89)))</formula>
    </cfRule>
    <cfRule type="containsText" dxfId="1153" priority="1373" operator="containsText" text="Deferred">
      <formula>NOT(ISERROR(SEARCH("Deferred",I89)))</formula>
    </cfRule>
    <cfRule type="containsText" dxfId="1152" priority="1374" operator="containsText" text="Deleted">
      <formula>NOT(ISERROR(SEARCH("Deleted",I89)))</formula>
    </cfRule>
    <cfRule type="containsText" dxfId="1151" priority="1375" operator="containsText" text="In Danger of Falling Behind Target">
      <formula>NOT(ISERROR(SEARCH("In Danger of Falling Behind Target",I89)))</formula>
    </cfRule>
    <cfRule type="containsText" dxfId="1150" priority="1376" operator="containsText" text="Not yet due">
      <formula>NOT(ISERROR(SEARCH("Not yet due",I89)))</formula>
    </cfRule>
    <cfRule type="containsText" dxfId="1149" priority="1377" operator="containsText" text="Update not Provided">
      <formula>NOT(ISERROR(SEARCH("Update not Provided",I89)))</formula>
    </cfRule>
    <cfRule type="containsText" dxfId="1148" priority="1378" operator="containsText" text="Not yet due">
      <formula>NOT(ISERROR(SEARCH("Not yet due",I89)))</formula>
    </cfRule>
    <cfRule type="containsText" dxfId="1147" priority="1379" operator="containsText" text="Completed Behind Schedule">
      <formula>NOT(ISERROR(SEARCH("Completed Behind Schedule",I89)))</formula>
    </cfRule>
    <cfRule type="containsText" dxfId="1146" priority="1380" operator="containsText" text="Off Target">
      <formula>NOT(ISERROR(SEARCH("Off Target",I89)))</formula>
    </cfRule>
    <cfRule type="containsText" dxfId="1145" priority="1381" operator="containsText" text="On Track to be Achieved">
      <formula>NOT(ISERROR(SEARCH("On Track to be Achieved",I89)))</formula>
    </cfRule>
    <cfRule type="containsText" dxfId="1144" priority="1382" operator="containsText" text="Fully Achieved">
      <formula>NOT(ISERROR(SEARCH("Fully Achieved",I89)))</formula>
    </cfRule>
    <cfRule type="containsText" dxfId="1143" priority="1383" operator="containsText" text="Not yet due">
      <formula>NOT(ISERROR(SEARCH("Not yet due",I89)))</formula>
    </cfRule>
    <cfRule type="containsText" dxfId="1142" priority="1384" operator="containsText" text="Not Yet Due">
      <formula>NOT(ISERROR(SEARCH("Not Yet Due",I89)))</formula>
    </cfRule>
    <cfRule type="containsText" dxfId="1141" priority="1385" operator="containsText" text="Deferred">
      <formula>NOT(ISERROR(SEARCH("Deferred",I89)))</formula>
    </cfRule>
    <cfRule type="containsText" dxfId="1140" priority="1386" operator="containsText" text="Deleted">
      <formula>NOT(ISERROR(SEARCH("Deleted",I89)))</formula>
    </cfRule>
    <cfRule type="containsText" dxfId="1139" priority="1387" operator="containsText" text="In Danger of Falling Behind Target">
      <formula>NOT(ISERROR(SEARCH("In Danger of Falling Behind Target",I89)))</formula>
    </cfRule>
    <cfRule type="containsText" dxfId="1138" priority="1388" operator="containsText" text="Not yet due">
      <formula>NOT(ISERROR(SEARCH("Not yet due",I89)))</formula>
    </cfRule>
    <cfRule type="containsText" dxfId="1137" priority="1389" operator="containsText" text="Completed Behind Schedule">
      <formula>NOT(ISERROR(SEARCH("Completed Behind Schedule",I89)))</formula>
    </cfRule>
    <cfRule type="containsText" dxfId="1136" priority="1390" operator="containsText" text="Off Target">
      <formula>NOT(ISERROR(SEARCH("Off Target",I89)))</formula>
    </cfRule>
    <cfRule type="containsText" dxfId="1135" priority="1391" operator="containsText" text="In Danger of Falling Behind Target">
      <formula>NOT(ISERROR(SEARCH("In Danger of Falling Behind Target",I89)))</formula>
    </cfRule>
    <cfRule type="containsText" dxfId="1134" priority="1392" operator="containsText" text="On Track to be Achieved">
      <formula>NOT(ISERROR(SEARCH("On Track to be Achieved",I89)))</formula>
    </cfRule>
    <cfRule type="containsText" dxfId="1133" priority="1393" operator="containsText" text="Fully Achieved">
      <formula>NOT(ISERROR(SEARCH("Fully Achieved",I89)))</formula>
    </cfRule>
    <cfRule type="containsText" dxfId="1132" priority="1394" operator="containsText" text="Update not Provided">
      <formula>NOT(ISERROR(SEARCH("Update not Provided",I89)))</formula>
    </cfRule>
    <cfRule type="containsText" dxfId="1131" priority="1395" operator="containsText" text="Not yet due">
      <formula>NOT(ISERROR(SEARCH("Not yet due",I89)))</formula>
    </cfRule>
    <cfRule type="containsText" dxfId="1130" priority="1396" operator="containsText" text="Completed Behind Schedule">
      <formula>NOT(ISERROR(SEARCH("Completed Behind Schedule",I89)))</formula>
    </cfRule>
    <cfRule type="containsText" dxfId="1129" priority="1397" operator="containsText" text="Off Target">
      <formula>NOT(ISERROR(SEARCH("Off Target",I89)))</formula>
    </cfRule>
    <cfRule type="containsText" dxfId="1128" priority="1398" operator="containsText" text="In Danger of Falling Behind Target">
      <formula>NOT(ISERROR(SEARCH("In Danger of Falling Behind Target",I89)))</formula>
    </cfRule>
    <cfRule type="containsText" dxfId="1127" priority="1399" operator="containsText" text="On Track to be Achieved">
      <formula>NOT(ISERROR(SEARCH("On Track to be Achieved",I89)))</formula>
    </cfRule>
    <cfRule type="containsText" dxfId="1126" priority="1400" operator="containsText" text="Fully Achieved">
      <formula>NOT(ISERROR(SEARCH("Fully Achieved",I89)))</formula>
    </cfRule>
    <cfRule type="containsText" dxfId="1125" priority="1401" operator="containsText" text="Fully Achieved">
      <formula>NOT(ISERROR(SEARCH("Fully Achieved",I89)))</formula>
    </cfRule>
    <cfRule type="containsText" dxfId="1124" priority="1402" operator="containsText" text="Fully Achieved">
      <formula>NOT(ISERROR(SEARCH("Fully Achieved",I89)))</formula>
    </cfRule>
    <cfRule type="containsText" dxfId="1123" priority="1403" operator="containsText" text="Deferred">
      <formula>NOT(ISERROR(SEARCH("Deferred",I89)))</formula>
    </cfRule>
    <cfRule type="containsText" dxfId="1122" priority="1404" operator="containsText" text="Deleted">
      <formula>NOT(ISERROR(SEARCH("Deleted",I89)))</formula>
    </cfRule>
    <cfRule type="containsText" dxfId="1121" priority="1405" operator="containsText" text="In Danger of Falling Behind Target">
      <formula>NOT(ISERROR(SEARCH("In Danger of Falling Behind Target",I89)))</formula>
    </cfRule>
    <cfRule type="containsText" dxfId="1120" priority="1406" operator="containsText" text="Not yet due">
      <formula>NOT(ISERROR(SEARCH("Not yet due",I89)))</formula>
    </cfRule>
    <cfRule type="containsText" dxfId="1119" priority="1407" operator="containsText" text="Update not Provided">
      <formula>NOT(ISERROR(SEARCH("Update not Provided",I89)))</formula>
    </cfRule>
  </conditionalFormatting>
  <conditionalFormatting sqref="I92:I96">
    <cfRule type="containsText" dxfId="1118" priority="1336" operator="containsText" text="On track to be achieved">
      <formula>NOT(ISERROR(SEARCH("On track to be achieved",I92)))</formula>
    </cfRule>
    <cfRule type="containsText" dxfId="1117" priority="1337" operator="containsText" text="Deferred">
      <formula>NOT(ISERROR(SEARCH("Deferred",I92)))</formula>
    </cfRule>
    <cfRule type="containsText" dxfId="1116" priority="1338" operator="containsText" text="Deleted">
      <formula>NOT(ISERROR(SEARCH("Deleted",I92)))</formula>
    </cfRule>
    <cfRule type="containsText" dxfId="1115" priority="1339" operator="containsText" text="In Danger of Falling Behind Target">
      <formula>NOT(ISERROR(SEARCH("In Danger of Falling Behind Target",I92)))</formula>
    </cfRule>
    <cfRule type="containsText" dxfId="1114" priority="1340" operator="containsText" text="Not yet due">
      <formula>NOT(ISERROR(SEARCH("Not yet due",I92)))</formula>
    </cfRule>
    <cfRule type="containsText" dxfId="1113" priority="1341" operator="containsText" text="Update not Provided">
      <formula>NOT(ISERROR(SEARCH("Update not Provided",I92)))</formula>
    </cfRule>
    <cfRule type="containsText" dxfId="1112" priority="1342" operator="containsText" text="Not yet due">
      <formula>NOT(ISERROR(SEARCH("Not yet due",I92)))</formula>
    </cfRule>
    <cfRule type="containsText" dxfId="1111" priority="1343" operator="containsText" text="Completed Behind Schedule">
      <formula>NOT(ISERROR(SEARCH("Completed Behind Schedule",I92)))</formula>
    </cfRule>
    <cfRule type="containsText" dxfId="1110" priority="1344" operator="containsText" text="Off Target">
      <formula>NOT(ISERROR(SEARCH("Off Target",I92)))</formula>
    </cfRule>
    <cfRule type="containsText" dxfId="1109" priority="1345" operator="containsText" text="On Track to be Achieved">
      <formula>NOT(ISERROR(SEARCH("On Track to be Achieved",I92)))</formula>
    </cfRule>
    <cfRule type="containsText" dxfId="1108" priority="1346" operator="containsText" text="Fully Achieved">
      <formula>NOT(ISERROR(SEARCH("Fully Achieved",I92)))</formula>
    </cfRule>
    <cfRule type="containsText" dxfId="1107" priority="1347" operator="containsText" text="Not yet due">
      <formula>NOT(ISERROR(SEARCH("Not yet due",I92)))</formula>
    </cfRule>
    <cfRule type="containsText" dxfId="1106" priority="1348" operator="containsText" text="Not Yet Due">
      <formula>NOT(ISERROR(SEARCH("Not Yet Due",I92)))</formula>
    </cfRule>
    <cfRule type="containsText" dxfId="1105" priority="1349" operator="containsText" text="Deferred">
      <formula>NOT(ISERROR(SEARCH("Deferred",I92)))</formula>
    </cfRule>
    <cfRule type="containsText" dxfId="1104" priority="1350" operator="containsText" text="Deleted">
      <formula>NOT(ISERROR(SEARCH("Deleted",I92)))</formula>
    </cfRule>
    <cfRule type="containsText" dxfId="1103" priority="1351" operator="containsText" text="In Danger of Falling Behind Target">
      <formula>NOT(ISERROR(SEARCH("In Danger of Falling Behind Target",I92)))</formula>
    </cfRule>
    <cfRule type="containsText" dxfId="1102" priority="1352" operator="containsText" text="Not yet due">
      <formula>NOT(ISERROR(SEARCH("Not yet due",I92)))</formula>
    </cfRule>
    <cfRule type="containsText" dxfId="1101" priority="1353" operator="containsText" text="Completed Behind Schedule">
      <formula>NOT(ISERROR(SEARCH("Completed Behind Schedule",I92)))</formula>
    </cfRule>
    <cfRule type="containsText" dxfId="1100" priority="1354" operator="containsText" text="Off Target">
      <formula>NOT(ISERROR(SEARCH("Off Target",I92)))</formula>
    </cfRule>
    <cfRule type="containsText" dxfId="1099" priority="1355" operator="containsText" text="In Danger of Falling Behind Target">
      <formula>NOT(ISERROR(SEARCH("In Danger of Falling Behind Target",I92)))</formula>
    </cfRule>
    <cfRule type="containsText" dxfId="1098" priority="1356" operator="containsText" text="On Track to be Achieved">
      <formula>NOT(ISERROR(SEARCH("On Track to be Achieved",I92)))</formula>
    </cfRule>
    <cfRule type="containsText" dxfId="1097" priority="1357" operator="containsText" text="Fully Achieved">
      <formula>NOT(ISERROR(SEARCH("Fully Achieved",I92)))</formula>
    </cfRule>
    <cfRule type="containsText" dxfId="1096" priority="1358" operator="containsText" text="Update not Provided">
      <formula>NOT(ISERROR(SEARCH("Update not Provided",I92)))</formula>
    </cfRule>
    <cfRule type="containsText" dxfId="1095" priority="1359" operator="containsText" text="Not yet due">
      <formula>NOT(ISERROR(SEARCH("Not yet due",I92)))</formula>
    </cfRule>
    <cfRule type="containsText" dxfId="1094" priority="1360" operator="containsText" text="Completed Behind Schedule">
      <formula>NOT(ISERROR(SEARCH("Completed Behind Schedule",I92)))</formula>
    </cfRule>
    <cfRule type="containsText" dxfId="1093" priority="1361" operator="containsText" text="Off Target">
      <formula>NOT(ISERROR(SEARCH("Off Target",I92)))</formula>
    </cfRule>
    <cfRule type="containsText" dxfId="1092" priority="1362" operator="containsText" text="In Danger of Falling Behind Target">
      <formula>NOT(ISERROR(SEARCH("In Danger of Falling Behind Target",I92)))</formula>
    </cfRule>
    <cfRule type="containsText" dxfId="1091" priority="1363" operator="containsText" text="On Track to be Achieved">
      <formula>NOT(ISERROR(SEARCH("On Track to be Achieved",I92)))</formula>
    </cfRule>
    <cfRule type="containsText" dxfId="1090" priority="1364" operator="containsText" text="Fully Achieved">
      <formula>NOT(ISERROR(SEARCH("Fully Achieved",I92)))</formula>
    </cfRule>
    <cfRule type="containsText" dxfId="1089" priority="1365" operator="containsText" text="Fully Achieved">
      <formula>NOT(ISERROR(SEARCH("Fully Achieved",I92)))</formula>
    </cfRule>
    <cfRule type="containsText" dxfId="1088" priority="1366" operator="containsText" text="Fully Achieved">
      <formula>NOT(ISERROR(SEARCH("Fully Achieved",I92)))</formula>
    </cfRule>
    <cfRule type="containsText" dxfId="1087" priority="1367" operator="containsText" text="Deferred">
      <formula>NOT(ISERROR(SEARCH("Deferred",I92)))</formula>
    </cfRule>
    <cfRule type="containsText" dxfId="1086" priority="1368" operator="containsText" text="Deleted">
      <formula>NOT(ISERROR(SEARCH("Deleted",I92)))</formula>
    </cfRule>
    <cfRule type="containsText" dxfId="1085" priority="1369" operator="containsText" text="In Danger of Falling Behind Target">
      <formula>NOT(ISERROR(SEARCH("In Danger of Falling Behind Target",I92)))</formula>
    </cfRule>
    <cfRule type="containsText" dxfId="1084" priority="1370" operator="containsText" text="Not yet due">
      <formula>NOT(ISERROR(SEARCH("Not yet due",I92)))</formula>
    </cfRule>
    <cfRule type="containsText" dxfId="1083" priority="1371" operator="containsText" text="Update not Provided">
      <formula>NOT(ISERROR(SEARCH("Update not Provided",I92)))</formula>
    </cfRule>
  </conditionalFormatting>
  <conditionalFormatting sqref="I97:I98">
    <cfRule type="containsText" dxfId="1082" priority="1300" operator="containsText" text="On track to be achieved">
      <formula>NOT(ISERROR(SEARCH("On track to be achieved",I97)))</formula>
    </cfRule>
    <cfRule type="containsText" dxfId="1081" priority="1301" operator="containsText" text="Deferred">
      <formula>NOT(ISERROR(SEARCH("Deferred",I97)))</formula>
    </cfRule>
    <cfRule type="containsText" dxfId="1080" priority="1302" operator="containsText" text="Deleted">
      <formula>NOT(ISERROR(SEARCH("Deleted",I97)))</formula>
    </cfRule>
    <cfRule type="containsText" dxfId="1079" priority="1303" operator="containsText" text="In Danger of Falling Behind Target">
      <formula>NOT(ISERROR(SEARCH("In Danger of Falling Behind Target",I97)))</formula>
    </cfRule>
    <cfRule type="containsText" dxfId="1078" priority="1304" operator="containsText" text="Not yet due">
      <formula>NOT(ISERROR(SEARCH("Not yet due",I97)))</formula>
    </cfRule>
    <cfRule type="containsText" dxfId="1077" priority="1305" operator="containsText" text="Update not Provided">
      <formula>NOT(ISERROR(SEARCH("Update not Provided",I97)))</formula>
    </cfRule>
    <cfRule type="containsText" dxfId="1076" priority="1306" operator="containsText" text="Not yet due">
      <formula>NOT(ISERROR(SEARCH("Not yet due",I97)))</formula>
    </cfRule>
    <cfRule type="containsText" dxfId="1075" priority="1307" operator="containsText" text="Completed Behind Schedule">
      <formula>NOT(ISERROR(SEARCH("Completed Behind Schedule",I97)))</formula>
    </cfRule>
    <cfRule type="containsText" dxfId="1074" priority="1308" operator="containsText" text="Off Target">
      <formula>NOT(ISERROR(SEARCH("Off Target",I97)))</formula>
    </cfRule>
    <cfRule type="containsText" dxfId="1073" priority="1309" operator="containsText" text="On Track to be Achieved">
      <formula>NOT(ISERROR(SEARCH("On Track to be Achieved",I97)))</formula>
    </cfRule>
    <cfRule type="containsText" dxfId="1072" priority="1310" operator="containsText" text="Fully Achieved">
      <formula>NOT(ISERROR(SEARCH("Fully Achieved",I97)))</formula>
    </cfRule>
    <cfRule type="containsText" dxfId="1071" priority="1311" operator="containsText" text="Not yet due">
      <formula>NOT(ISERROR(SEARCH("Not yet due",I97)))</formula>
    </cfRule>
    <cfRule type="containsText" dxfId="1070" priority="1312" operator="containsText" text="Not Yet Due">
      <formula>NOT(ISERROR(SEARCH("Not Yet Due",I97)))</formula>
    </cfRule>
    <cfRule type="containsText" dxfId="1069" priority="1313" operator="containsText" text="Deferred">
      <formula>NOT(ISERROR(SEARCH("Deferred",I97)))</formula>
    </cfRule>
    <cfRule type="containsText" dxfId="1068" priority="1314" operator="containsText" text="Deleted">
      <formula>NOT(ISERROR(SEARCH("Deleted",I97)))</formula>
    </cfRule>
    <cfRule type="containsText" dxfId="1067" priority="1315" operator="containsText" text="In Danger of Falling Behind Target">
      <formula>NOT(ISERROR(SEARCH("In Danger of Falling Behind Target",I97)))</formula>
    </cfRule>
    <cfRule type="containsText" dxfId="1066" priority="1316" operator="containsText" text="Not yet due">
      <formula>NOT(ISERROR(SEARCH("Not yet due",I97)))</formula>
    </cfRule>
    <cfRule type="containsText" dxfId="1065" priority="1317" operator="containsText" text="Completed Behind Schedule">
      <formula>NOT(ISERROR(SEARCH("Completed Behind Schedule",I97)))</formula>
    </cfRule>
    <cfRule type="containsText" dxfId="1064" priority="1318" operator="containsText" text="Off Target">
      <formula>NOT(ISERROR(SEARCH("Off Target",I97)))</formula>
    </cfRule>
    <cfRule type="containsText" dxfId="1063" priority="1319" operator="containsText" text="In Danger of Falling Behind Target">
      <formula>NOT(ISERROR(SEARCH("In Danger of Falling Behind Target",I97)))</formula>
    </cfRule>
    <cfRule type="containsText" dxfId="1062" priority="1320" operator="containsText" text="On Track to be Achieved">
      <formula>NOT(ISERROR(SEARCH("On Track to be Achieved",I97)))</formula>
    </cfRule>
    <cfRule type="containsText" dxfId="1061" priority="1321" operator="containsText" text="Fully Achieved">
      <formula>NOT(ISERROR(SEARCH("Fully Achieved",I97)))</formula>
    </cfRule>
    <cfRule type="containsText" dxfId="1060" priority="1322" operator="containsText" text="Update not Provided">
      <formula>NOT(ISERROR(SEARCH("Update not Provided",I97)))</formula>
    </cfRule>
    <cfRule type="containsText" dxfId="1059" priority="1323" operator="containsText" text="Not yet due">
      <formula>NOT(ISERROR(SEARCH("Not yet due",I97)))</formula>
    </cfRule>
    <cfRule type="containsText" dxfId="1058" priority="1324" operator="containsText" text="Completed Behind Schedule">
      <formula>NOT(ISERROR(SEARCH("Completed Behind Schedule",I97)))</formula>
    </cfRule>
    <cfRule type="containsText" dxfId="1057" priority="1325" operator="containsText" text="Off Target">
      <formula>NOT(ISERROR(SEARCH("Off Target",I97)))</formula>
    </cfRule>
    <cfRule type="containsText" dxfId="1056" priority="1326" operator="containsText" text="In Danger of Falling Behind Target">
      <formula>NOT(ISERROR(SEARCH("In Danger of Falling Behind Target",I97)))</formula>
    </cfRule>
    <cfRule type="containsText" dxfId="1055" priority="1327" operator="containsText" text="On Track to be Achieved">
      <formula>NOT(ISERROR(SEARCH("On Track to be Achieved",I97)))</formula>
    </cfRule>
    <cfRule type="containsText" dxfId="1054" priority="1328" operator="containsText" text="Fully Achieved">
      <formula>NOT(ISERROR(SEARCH("Fully Achieved",I97)))</formula>
    </cfRule>
    <cfRule type="containsText" dxfId="1053" priority="1329" operator="containsText" text="Fully Achieved">
      <formula>NOT(ISERROR(SEARCH("Fully Achieved",I97)))</formula>
    </cfRule>
    <cfRule type="containsText" dxfId="1052" priority="1330" operator="containsText" text="Fully Achieved">
      <formula>NOT(ISERROR(SEARCH("Fully Achieved",I97)))</formula>
    </cfRule>
    <cfRule type="containsText" dxfId="1051" priority="1331" operator="containsText" text="Deferred">
      <formula>NOT(ISERROR(SEARCH("Deferred",I97)))</formula>
    </cfRule>
    <cfRule type="containsText" dxfId="1050" priority="1332" operator="containsText" text="Deleted">
      <formula>NOT(ISERROR(SEARCH("Deleted",I97)))</formula>
    </cfRule>
    <cfRule type="containsText" dxfId="1049" priority="1333" operator="containsText" text="In Danger of Falling Behind Target">
      <formula>NOT(ISERROR(SEARCH("In Danger of Falling Behind Target",I97)))</formula>
    </cfRule>
    <cfRule type="containsText" dxfId="1048" priority="1334" operator="containsText" text="Not yet due">
      <formula>NOT(ISERROR(SEARCH("Not yet due",I97)))</formula>
    </cfRule>
    <cfRule type="containsText" dxfId="1047" priority="1335" operator="containsText" text="Update not Provided">
      <formula>NOT(ISERROR(SEARCH("Update not Provided",I97)))</formula>
    </cfRule>
  </conditionalFormatting>
  <conditionalFormatting sqref="I99:I109">
    <cfRule type="containsText" dxfId="1046" priority="1264" operator="containsText" text="On track to be achieved">
      <formula>NOT(ISERROR(SEARCH("On track to be achieved",I99)))</formula>
    </cfRule>
    <cfRule type="containsText" dxfId="1045" priority="1265" operator="containsText" text="Deferred">
      <formula>NOT(ISERROR(SEARCH("Deferred",I99)))</formula>
    </cfRule>
    <cfRule type="containsText" dxfId="1044" priority="1266" operator="containsText" text="Deleted">
      <formula>NOT(ISERROR(SEARCH("Deleted",I99)))</formula>
    </cfRule>
    <cfRule type="containsText" dxfId="1043" priority="1267" operator="containsText" text="In Danger of Falling Behind Target">
      <formula>NOT(ISERROR(SEARCH("In Danger of Falling Behind Target",I99)))</formula>
    </cfRule>
    <cfRule type="containsText" dxfId="1042" priority="1268" operator="containsText" text="Not yet due">
      <formula>NOT(ISERROR(SEARCH("Not yet due",I99)))</formula>
    </cfRule>
    <cfRule type="containsText" dxfId="1041" priority="1269" operator="containsText" text="Update not Provided">
      <formula>NOT(ISERROR(SEARCH("Update not Provided",I99)))</formula>
    </cfRule>
    <cfRule type="containsText" dxfId="1040" priority="1270" operator="containsText" text="Not yet due">
      <formula>NOT(ISERROR(SEARCH("Not yet due",I99)))</formula>
    </cfRule>
    <cfRule type="containsText" dxfId="1039" priority="1271" operator="containsText" text="Completed Behind Schedule">
      <formula>NOT(ISERROR(SEARCH("Completed Behind Schedule",I99)))</formula>
    </cfRule>
    <cfRule type="containsText" dxfId="1038" priority="1272" operator="containsText" text="Off Target">
      <formula>NOT(ISERROR(SEARCH("Off Target",I99)))</formula>
    </cfRule>
    <cfRule type="containsText" dxfId="1037" priority="1273" operator="containsText" text="On Track to be Achieved">
      <formula>NOT(ISERROR(SEARCH("On Track to be Achieved",I99)))</formula>
    </cfRule>
    <cfRule type="containsText" dxfId="1036" priority="1274" operator="containsText" text="Fully Achieved">
      <formula>NOT(ISERROR(SEARCH("Fully Achieved",I99)))</formula>
    </cfRule>
    <cfRule type="containsText" dxfId="1035" priority="1275" operator="containsText" text="Not yet due">
      <formula>NOT(ISERROR(SEARCH("Not yet due",I99)))</formula>
    </cfRule>
    <cfRule type="containsText" dxfId="1034" priority="1276" operator="containsText" text="Not Yet Due">
      <formula>NOT(ISERROR(SEARCH("Not Yet Due",I99)))</formula>
    </cfRule>
    <cfRule type="containsText" dxfId="1033" priority="1277" operator="containsText" text="Deferred">
      <formula>NOT(ISERROR(SEARCH("Deferred",I99)))</formula>
    </cfRule>
    <cfRule type="containsText" dxfId="1032" priority="1278" operator="containsText" text="Deleted">
      <formula>NOT(ISERROR(SEARCH("Deleted",I99)))</formula>
    </cfRule>
    <cfRule type="containsText" dxfId="1031" priority="1279" operator="containsText" text="In Danger of Falling Behind Target">
      <formula>NOT(ISERROR(SEARCH("In Danger of Falling Behind Target",I99)))</formula>
    </cfRule>
    <cfRule type="containsText" dxfId="1030" priority="1280" operator="containsText" text="Not yet due">
      <formula>NOT(ISERROR(SEARCH("Not yet due",I99)))</formula>
    </cfRule>
    <cfRule type="containsText" dxfId="1029" priority="1281" operator="containsText" text="Completed Behind Schedule">
      <formula>NOT(ISERROR(SEARCH("Completed Behind Schedule",I99)))</formula>
    </cfRule>
    <cfRule type="containsText" dxfId="1028" priority="1282" operator="containsText" text="Off Target">
      <formula>NOT(ISERROR(SEARCH("Off Target",I99)))</formula>
    </cfRule>
    <cfRule type="containsText" dxfId="1027" priority="1283" operator="containsText" text="In Danger of Falling Behind Target">
      <formula>NOT(ISERROR(SEARCH("In Danger of Falling Behind Target",I99)))</formula>
    </cfRule>
    <cfRule type="containsText" dxfId="1026" priority="1284" operator="containsText" text="On Track to be Achieved">
      <formula>NOT(ISERROR(SEARCH("On Track to be Achieved",I99)))</formula>
    </cfRule>
    <cfRule type="containsText" dxfId="1025" priority="1285" operator="containsText" text="Fully Achieved">
      <formula>NOT(ISERROR(SEARCH("Fully Achieved",I99)))</formula>
    </cfRule>
    <cfRule type="containsText" dxfId="1024" priority="1286" operator="containsText" text="Update not Provided">
      <formula>NOT(ISERROR(SEARCH("Update not Provided",I99)))</formula>
    </cfRule>
    <cfRule type="containsText" dxfId="1023" priority="1287" operator="containsText" text="Not yet due">
      <formula>NOT(ISERROR(SEARCH("Not yet due",I99)))</formula>
    </cfRule>
    <cfRule type="containsText" dxfId="1022" priority="1288" operator="containsText" text="Completed Behind Schedule">
      <formula>NOT(ISERROR(SEARCH("Completed Behind Schedule",I99)))</formula>
    </cfRule>
    <cfRule type="containsText" dxfId="1021" priority="1289" operator="containsText" text="Off Target">
      <formula>NOT(ISERROR(SEARCH("Off Target",I99)))</formula>
    </cfRule>
    <cfRule type="containsText" dxfId="1020" priority="1290" operator="containsText" text="In Danger of Falling Behind Target">
      <formula>NOT(ISERROR(SEARCH("In Danger of Falling Behind Target",I99)))</formula>
    </cfRule>
    <cfRule type="containsText" dxfId="1019" priority="1291" operator="containsText" text="On Track to be Achieved">
      <formula>NOT(ISERROR(SEARCH("On Track to be Achieved",I99)))</formula>
    </cfRule>
    <cfRule type="containsText" dxfId="1018" priority="1292" operator="containsText" text="Fully Achieved">
      <formula>NOT(ISERROR(SEARCH("Fully Achieved",I99)))</formula>
    </cfRule>
    <cfRule type="containsText" dxfId="1017" priority="1293" operator="containsText" text="Fully Achieved">
      <formula>NOT(ISERROR(SEARCH("Fully Achieved",I99)))</formula>
    </cfRule>
    <cfRule type="containsText" dxfId="1016" priority="1294" operator="containsText" text="Fully Achieved">
      <formula>NOT(ISERROR(SEARCH("Fully Achieved",I99)))</formula>
    </cfRule>
    <cfRule type="containsText" dxfId="1015" priority="1295" operator="containsText" text="Deferred">
      <formula>NOT(ISERROR(SEARCH("Deferred",I99)))</formula>
    </cfRule>
    <cfRule type="containsText" dxfId="1014" priority="1296" operator="containsText" text="Deleted">
      <formula>NOT(ISERROR(SEARCH("Deleted",I99)))</formula>
    </cfRule>
    <cfRule type="containsText" dxfId="1013" priority="1297" operator="containsText" text="In Danger of Falling Behind Target">
      <formula>NOT(ISERROR(SEARCH("In Danger of Falling Behind Target",I99)))</formula>
    </cfRule>
    <cfRule type="containsText" dxfId="1012" priority="1298" operator="containsText" text="Not yet due">
      <formula>NOT(ISERROR(SEARCH("Not yet due",I99)))</formula>
    </cfRule>
    <cfRule type="containsText" dxfId="1011" priority="1299" operator="containsText" text="Update not Provided">
      <formula>NOT(ISERROR(SEARCH("Update not Provided",I99)))</formula>
    </cfRule>
  </conditionalFormatting>
  <conditionalFormatting sqref="J3:J110">
    <cfRule type="containsText" dxfId="1010" priority="1189" operator="containsText" text="reasonable tolerance">
      <formula>NOT(ISERROR(SEARCH("reasonable tolerance",J3)))</formula>
    </cfRule>
    <cfRule type="containsText" dxfId="1009" priority="1190" operator="containsText" text="significantly after">
      <formula>NOT(ISERROR(SEARCH("significantly after",J3)))</formula>
    </cfRule>
    <cfRule type="containsText" dxfId="1008" priority="1191" operator="containsText" text="10% tolerance">
      <formula>NOT(ISERROR(SEARCH("10% tolerance",J3)))</formula>
    </cfRule>
  </conditionalFormatting>
  <conditionalFormatting sqref="E4:E6">
    <cfRule type="containsText" dxfId="1007" priority="1153" operator="containsText" text="On track to be achieved">
      <formula>NOT(ISERROR(SEARCH("On track to be achieved",E4)))</formula>
    </cfRule>
    <cfRule type="containsText" dxfId="1006" priority="1154" operator="containsText" text="Deferred">
      <formula>NOT(ISERROR(SEARCH("Deferred",E4)))</formula>
    </cfRule>
    <cfRule type="containsText" dxfId="1005" priority="1155" operator="containsText" text="Deleted">
      <formula>NOT(ISERROR(SEARCH("Deleted",E4)))</formula>
    </cfRule>
    <cfRule type="containsText" dxfId="1004" priority="1156" operator="containsText" text="In Danger of Falling Behind Target">
      <formula>NOT(ISERROR(SEARCH("In Danger of Falling Behind Target",E4)))</formula>
    </cfRule>
    <cfRule type="containsText" dxfId="1003" priority="1157" operator="containsText" text="Not yet due">
      <formula>NOT(ISERROR(SEARCH("Not yet due",E4)))</formula>
    </cfRule>
    <cfRule type="containsText" dxfId="1002" priority="1158" operator="containsText" text="Update not Provided">
      <formula>NOT(ISERROR(SEARCH("Update not Provided",E4)))</formula>
    </cfRule>
    <cfRule type="containsText" dxfId="1001" priority="1159" operator="containsText" text="Not yet due">
      <formula>NOT(ISERROR(SEARCH("Not yet due",E4)))</formula>
    </cfRule>
    <cfRule type="containsText" dxfId="1000" priority="1160" operator="containsText" text="Completed Behind Schedule">
      <formula>NOT(ISERROR(SEARCH("Completed Behind Schedule",E4)))</formula>
    </cfRule>
    <cfRule type="containsText" dxfId="999" priority="1161" operator="containsText" text="Off Target">
      <formula>NOT(ISERROR(SEARCH("Off Target",E4)))</formula>
    </cfRule>
    <cfRule type="containsText" dxfId="998" priority="1162" operator="containsText" text="On Track to be Achieved">
      <formula>NOT(ISERROR(SEARCH("On Track to be Achieved",E4)))</formula>
    </cfRule>
    <cfRule type="containsText" dxfId="997" priority="1163" operator="containsText" text="Fully Achieved">
      <formula>NOT(ISERROR(SEARCH("Fully Achieved",E4)))</formula>
    </cfRule>
    <cfRule type="containsText" dxfId="996" priority="1164" operator="containsText" text="Not yet due">
      <formula>NOT(ISERROR(SEARCH("Not yet due",E4)))</formula>
    </cfRule>
    <cfRule type="containsText" dxfId="995" priority="1165" operator="containsText" text="Not Yet Due">
      <formula>NOT(ISERROR(SEARCH("Not Yet Due",E4)))</formula>
    </cfRule>
    <cfRule type="containsText" dxfId="994" priority="1166" operator="containsText" text="Deferred">
      <formula>NOT(ISERROR(SEARCH("Deferred",E4)))</formula>
    </cfRule>
    <cfRule type="containsText" dxfId="993" priority="1167" operator="containsText" text="Deleted">
      <formula>NOT(ISERROR(SEARCH("Deleted",E4)))</formula>
    </cfRule>
    <cfRule type="containsText" dxfId="992" priority="1168" operator="containsText" text="In Danger of Falling Behind Target">
      <formula>NOT(ISERROR(SEARCH("In Danger of Falling Behind Target",E4)))</formula>
    </cfRule>
    <cfRule type="containsText" dxfId="991" priority="1169" operator="containsText" text="Not yet due">
      <formula>NOT(ISERROR(SEARCH("Not yet due",E4)))</formula>
    </cfRule>
    <cfRule type="containsText" dxfId="990" priority="1170" operator="containsText" text="Completed Behind Schedule">
      <formula>NOT(ISERROR(SEARCH("Completed Behind Schedule",E4)))</formula>
    </cfRule>
    <cfRule type="containsText" dxfId="989" priority="1171" operator="containsText" text="Off Target">
      <formula>NOT(ISERROR(SEARCH("Off Target",E4)))</formula>
    </cfRule>
    <cfRule type="containsText" dxfId="988" priority="1172" operator="containsText" text="In Danger of Falling Behind Target">
      <formula>NOT(ISERROR(SEARCH("In Danger of Falling Behind Target",E4)))</formula>
    </cfRule>
    <cfRule type="containsText" dxfId="987" priority="1173" operator="containsText" text="On Track to be Achieved">
      <formula>NOT(ISERROR(SEARCH("On Track to be Achieved",E4)))</formula>
    </cfRule>
    <cfRule type="containsText" dxfId="986" priority="1174" operator="containsText" text="Fully Achieved">
      <formula>NOT(ISERROR(SEARCH("Fully Achieved",E4)))</formula>
    </cfRule>
    <cfRule type="containsText" dxfId="985" priority="1175" operator="containsText" text="Update not Provided">
      <formula>NOT(ISERROR(SEARCH("Update not Provided",E4)))</formula>
    </cfRule>
    <cfRule type="containsText" dxfId="984" priority="1176" operator="containsText" text="Not yet due">
      <formula>NOT(ISERROR(SEARCH("Not yet due",E4)))</formula>
    </cfRule>
    <cfRule type="containsText" dxfId="983" priority="1177" operator="containsText" text="Completed Behind Schedule">
      <formula>NOT(ISERROR(SEARCH("Completed Behind Schedule",E4)))</formula>
    </cfRule>
    <cfRule type="containsText" dxfId="982" priority="1178" operator="containsText" text="Off Target">
      <formula>NOT(ISERROR(SEARCH("Off Target",E4)))</formula>
    </cfRule>
    <cfRule type="containsText" dxfId="981" priority="1179" operator="containsText" text="In Danger of Falling Behind Target">
      <formula>NOT(ISERROR(SEARCH("In Danger of Falling Behind Target",E4)))</formula>
    </cfRule>
    <cfRule type="containsText" dxfId="980" priority="1180" operator="containsText" text="On Track to be Achieved">
      <formula>NOT(ISERROR(SEARCH("On Track to be Achieved",E4)))</formula>
    </cfRule>
    <cfRule type="containsText" dxfId="979" priority="1181" operator="containsText" text="Fully Achieved">
      <formula>NOT(ISERROR(SEARCH("Fully Achieved",E4)))</formula>
    </cfRule>
    <cfRule type="containsText" dxfId="978" priority="1182" operator="containsText" text="Fully Achieved">
      <formula>NOT(ISERROR(SEARCH("Fully Achieved",E4)))</formula>
    </cfRule>
    <cfRule type="containsText" dxfId="977" priority="1183" operator="containsText" text="Fully Achieved">
      <formula>NOT(ISERROR(SEARCH("Fully Achieved",E4)))</formula>
    </cfRule>
    <cfRule type="containsText" dxfId="976" priority="1184" operator="containsText" text="Deferred">
      <formula>NOT(ISERROR(SEARCH("Deferred",E4)))</formula>
    </cfRule>
    <cfRule type="containsText" dxfId="975" priority="1185" operator="containsText" text="Deleted">
      <formula>NOT(ISERROR(SEARCH("Deleted",E4)))</formula>
    </cfRule>
    <cfRule type="containsText" dxfId="974" priority="1186" operator="containsText" text="In Danger of Falling Behind Target">
      <formula>NOT(ISERROR(SEARCH("In Danger of Falling Behind Target",E4)))</formula>
    </cfRule>
    <cfRule type="containsText" dxfId="973" priority="1187" operator="containsText" text="Not yet due">
      <formula>NOT(ISERROR(SEARCH("Not yet due",E4)))</formula>
    </cfRule>
    <cfRule type="containsText" dxfId="972" priority="1188" operator="containsText" text="Update not Provided">
      <formula>NOT(ISERROR(SEARCH("Update not Provided",E4)))</formula>
    </cfRule>
  </conditionalFormatting>
  <conditionalFormatting sqref="E8">
    <cfRule type="containsText" dxfId="971" priority="1117" operator="containsText" text="On track to be achieved">
      <formula>NOT(ISERROR(SEARCH("On track to be achieved",E8)))</formula>
    </cfRule>
    <cfRule type="containsText" dxfId="970" priority="1118" operator="containsText" text="Deferred">
      <formula>NOT(ISERROR(SEARCH("Deferred",E8)))</formula>
    </cfRule>
    <cfRule type="containsText" dxfId="969" priority="1119" operator="containsText" text="Deleted">
      <formula>NOT(ISERROR(SEARCH("Deleted",E8)))</formula>
    </cfRule>
    <cfRule type="containsText" dxfId="968" priority="1120" operator="containsText" text="In Danger of Falling Behind Target">
      <formula>NOT(ISERROR(SEARCH("In Danger of Falling Behind Target",E8)))</formula>
    </cfRule>
    <cfRule type="containsText" dxfId="967" priority="1121" operator="containsText" text="Not yet due">
      <formula>NOT(ISERROR(SEARCH("Not yet due",E8)))</formula>
    </cfRule>
    <cfRule type="containsText" dxfId="966" priority="1122" operator="containsText" text="Update not Provided">
      <formula>NOT(ISERROR(SEARCH("Update not Provided",E8)))</formula>
    </cfRule>
    <cfRule type="containsText" dxfId="965" priority="1123" operator="containsText" text="Not yet due">
      <formula>NOT(ISERROR(SEARCH("Not yet due",E8)))</formula>
    </cfRule>
    <cfRule type="containsText" dxfId="964" priority="1124" operator="containsText" text="Completed Behind Schedule">
      <formula>NOT(ISERROR(SEARCH("Completed Behind Schedule",E8)))</formula>
    </cfRule>
    <cfRule type="containsText" dxfId="963" priority="1125" operator="containsText" text="Off Target">
      <formula>NOT(ISERROR(SEARCH("Off Target",E8)))</formula>
    </cfRule>
    <cfRule type="containsText" dxfId="962" priority="1126" operator="containsText" text="On Track to be Achieved">
      <formula>NOT(ISERROR(SEARCH("On Track to be Achieved",E8)))</formula>
    </cfRule>
    <cfRule type="containsText" dxfId="961" priority="1127" operator="containsText" text="Fully Achieved">
      <formula>NOT(ISERROR(SEARCH("Fully Achieved",E8)))</formula>
    </cfRule>
    <cfRule type="containsText" dxfId="960" priority="1128" operator="containsText" text="Not yet due">
      <formula>NOT(ISERROR(SEARCH("Not yet due",E8)))</formula>
    </cfRule>
    <cfRule type="containsText" dxfId="959" priority="1129" operator="containsText" text="Not Yet Due">
      <formula>NOT(ISERROR(SEARCH("Not Yet Due",E8)))</formula>
    </cfRule>
    <cfRule type="containsText" dxfId="958" priority="1130" operator="containsText" text="Deferred">
      <formula>NOT(ISERROR(SEARCH("Deferred",E8)))</formula>
    </cfRule>
    <cfRule type="containsText" dxfId="957" priority="1131" operator="containsText" text="Deleted">
      <formula>NOT(ISERROR(SEARCH("Deleted",E8)))</formula>
    </cfRule>
    <cfRule type="containsText" dxfId="956" priority="1132" operator="containsText" text="In Danger of Falling Behind Target">
      <formula>NOT(ISERROR(SEARCH("In Danger of Falling Behind Target",E8)))</formula>
    </cfRule>
    <cfRule type="containsText" dxfId="955" priority="1133" operator="containsText" text="Not yet due">
      <formula>NOT(ISERROR(SEARCH("Not yet due",E8)))</formula>
    </cfRule>
    <cfRule type="containsText" dxfId="954" priority="1134" operator="containsText" text="Completed Behind Schedule">
      <formula>NOT(ISERROR(SEARCH("Completed Behind Schedule",E8)))</formula>
    </cfRule>
    <cfRule type="containsText" dxfId="953" priority="1135" operator="containsText" text="Off Target">
      <formula>NOT(ISERROR(SEARCH("Off Target",E8)))</formula>
    </cfRule>
    <cfRule type="containsText" dxfId="952" priority="1136" operator="containsText" text="In Danger of Falling Behind Target">
      <formula>NOT(ISERROR(SEARCH("In Danger of Falling Behind Target",E8)))</formula>
    </cfRule>
    <cfRule type="containsText" dxfId="951" priority="1137" operator="containsText" text="On Track to be Achieved">
      <formula>NOT(ISERROR(SEARCH("On Track to be Achieved",E8)))</formula>
    </cfRule>
    <cfRule type="containsText" dxfId="950" priority="1138" operator="containsText" text="Fully Achieved">
      <formula>NOT(ISERROR(SEARCH("Fully Achieved",E8)))</formula>
    </cfRule>
    <cfRule type="containsText" dxfId="949" priority="1139" operator="containsText" text="Update not Provided">
      <formula>NOT(ISERROR(SEARCH("Update not Provided",E8)))</formula>
    </cfRule>
    <cfRule type="containsText" dxfId="948" priority="1140" operator="containsText" text="Not yet due">
      <formula>NOT(ISERROR(SEARCH("Not yet due",E8)))</formula>
    </cfRule>
    <cfRule type="containsText" dxfId="947" priority="1141" operator="containsText" text="Completed Behind Schedule">
      <formula>NOT(ISERROR(SEARCH("Completed Behind Schedule",E8)))</formula>
    </cfRule>
    <cfRule type="containsText" dxfId="946" priority="1142" operator="containsText" text="Off Target">
      <formula>NOT(ISERROR(SEARCH("Off Target",E8)))</formula>
    </cfRule>
    <cfRule type="containsText" dxfId="945" priority="1143" operator="containsText" text="In Danger of Falling Behind Target">
      <formula>NOT(ISERROR(SEARCH("In Danger of Falling Behind Target",E8)))</formula>
    </cfRule>
    <cfRule type="containsText" dxfId="944" priority="1144" operator="containsText" text="On Track to be Achieved">
      <formula>NOT(ISERROR(SEARCH("On Track to be Achieved",E8)))</formula>
    </cfRule>
    <cfRule type="containsText" dxfId="943" priority="1145" operator="containsText" text="Fully Achieved">
      <formula>NOT(ISERROR(SEARCH("Fully Achieved",E8)))</formula>
    </cfRule>
    <cfRule type="containsText" dxfId="942" priority="1146" operator="containsText" text="Fully Achieved">
      <formula>NOT(ISERROR(SEARCH("Fully Achieved",E8)))</formula>
    </cfRule>
    <cfRule type="containsText" dxfId="941" priority="1147" operator="containsText" text="Fully Achieved">
      <formula>NOT(ISERROR(SEARCH("Fully Achieved",E8)))</formula>
    </cfRule>
    <cfRule type="containsText" dxfId="940" priority="1148" operator="containsText" text="Deferred">
      <formula>NOT(ISERROR(SEARCH("Deferred",E8)))</formula>
    </cfRule>
    <cfRule type="containsText" dxfId="939" priority="1149" operator="containsText" text="Deleted">
      <formula>NOT(ISERROR(SEARCH("Deleted",E8)))</formula>
    </cfRule>
    <cfRule type="containsText" dxfId="938" priority="1150" operator="containsText" text="In Danger of Falling Behind Target">
      <formula>NOT(ISERROR(SEARCH("In Danger of Falling Behind Target",E8)))</formula>
    </cfRule>
    <cfRule type="containsText" dxfId="937" priority="1151" operator="containsText" text="Not yet due">
      <formula>NOT(ISERROR(SEARCH("Not yet due",E8)))</formula>
    </cfRule>
    <cfRule type="containsText" dxfId="936" priority="1152" operator="containsText" text="Update not Provided">
      <formula>NOT(ISERROR(SEARCH("Update not Provided",E8)))</formula>
    </cfRule>
  </conditionalFormatting>
  <conditionalFormatting sqref="E12:E18">
    <cfRule type="containsText" dxfId="935" priority="1081" operator="containsText" text="On track to be achieved">
      <formula>NOT(ISERROR(SEARCH("On track to be achieved",E12)))</formula>
    </cfRule>
    <cfRule type="containsText" dxfId="934" priority="1082" operator="containsText" text="Deferred">
      <formula>NOT(ISERROR(SEARCH("Deferred",E12)))</formula>
    </cfRule>
    <cfRule type="containsText" dxfId="933" priority="1083" operator="containsText" text="Deleted">
      <formula>NOT(ISERROR(SEARCH("Deleted",E12)))</formula>
    </cfRule>
    <cfRule type="containsText" dxfId="932" priority="1084" operator="containsText" text="In Danger of Falling Behind Target">
      <formula>NOT(ISERROR(SEARCH("In Danger of Falling Behind Target",E12)))</formula>
    </cfRule>
    <cfRule type="containsText" dxfId="931" priority="1085" operator="containsText" text="Not yet due">
      <formula>NOT(ISERROR(SEARCH("Not yet due",E12)))</formula>
    </cfRule>
    <cfRule type="containsText" dxfId="930" priority="1086" operator="containsText" text="Update not Provided">
      <formula>NOT(ISERROR(SEARCH("Update not Provided",E12)))</formula>
    </cfRule>
    <cfRule type="containsText" dxfId="929" priority="1087" operator="containsText" text="Not yet due">
      <formula>NOT(ISERROR(SEARCH("Not yet due",E12)))</formula>
    </cfRule>
    <cfRule type="containsText" dxfId="928" priority="1088" operator="containsText" text="Completed Behind Schedule">
      <formula>NOT(ISERROR(SEARCH("Completed Behind Schedule",E12)))</formula>
    </cfRule>
    <cfRule type="containsText" dxfId="927" priority="1089" operator="containsText" text="Off Target">
      <formula>NOT(ISERROR(SEARCH("Off Target",E12)))</formula>
    </cfRule>
    <cfRule type="containsText" dxfId="926" priority="1090" operator="containsText" text="On Track to be Achieved">
      <formula>NOT(ISERROR(SEARCH("On Track to be Achieved",E12)))</formula>
    </cfRule>
    <cfRule type="containsText" dxfId="925" priority="1091" operator="containsText" text="Fully Achieved">
      <formula>NOT(ISERROR(SEARCH("Fully Achieved",E12)))</formula>
    </cfRule>
    <cfRule type="containsText" dxfId="924" priority="1092" operator="containsText" text="Not yet due">
      <formula>NOT(ISERROR(SEARCH("Not yet due",E12)))</formula>
    </cfRule>
    <cfRule type="containsText" dxfId="923" priority="1093" operator="containsText" text="Not Yet Due">
      <formula>NOT(ISERROR(SEARCH("Not Yet Due",E12)))</formula>
    </cfRule>
    <cfRule type="containsText" dxfId="922" priority="1094" operator="containsText" text="Deferred">
      <formula>NOT(ISERROR(SEARCH("Deferred",E12)))</formula>
    </cfRule>
    <cfRule type="containsText" dxfId="921" priority="1095" operator="containsText" text="Deleted">
      <formula>NOT(ISERROR(SEARCH("Deleted",E12)))</formula>
    </cfRule>
    <cfRule type="containsText" dxfId="920" priority="1096" operator="containsText" text="In Danger of Falling Behind Target">
      <formula>NOT(ISERROR(SEARCH("In Danger of Falling Behind Target",E12)))</formula>
    </cfRule>
    <cfRule type="containsText" dxfId="919" priority="1097" operator="containsText" text="Not yet due">
      <formula>NOT(ISERROR(SEARCH("Not yet due",E12)))</formula>
    </cfRule>
    <cfRule type="containsText" dxfId="918" priority="1098" operator="containsText" text="Completed Behind Schedule">
      <formula>NOT(ISERROR(SEARCH("Completed Behind Schedule",E12)))</formula>
    </cfRule>
    <cfRule type="containsText" dxfId="917" priority="1099" operator="containsText" text="Off Target">
      <formula>NOT(ISERROR(SEARCH("Off Target",E12)))</formula>
    </cfRule>
    <cfRule type="containsText" dxfId="916" priority="1100" operator="containsText" text="In Danger of Falling Behind Target">
      <formula>NOT(ISERROR(SEARCH("In Danger of Falling Behind Target",E12)))</formula>
    </cfRule>
    <cfRule type="containsText" dxfId="915" priority="1101" operator="containsText" text="On Track to be Achieved">
      <formula>NOT(ISERROR(SEARCH("On Track to be Achieved",E12)))</formula>
    </cfRule>
    <cfRule type="containsText" dxfId="914" priority="1102" operator="containsText" text="Fully Achieved">
      <formula>NOT(ISERROR(SEARCH("Fully Achieved",E12)))</formula>
    </cfRule>
    <cfRule type="containsText" dxfId="913" priority="1103" operator="containsText" text="Update not Provided">
      <formula>NOT(ISERROR(SEARCH("Update not Provided",E12)))</formula>
    </cfRule>
    <cfRule type="containsText" dxfId="912" priority="1104" operator="containsText" text="Not yet due">
      <formula>NOT(ISERROR(SEARCH("Not yet due",E12)))</formula>
    </cfRule>
    <cfRule type="containsText" dxfId="911" priority="1105" operator="containsText" text="Completed Behind Schedule">
      <formula>NOT(ISERROR(SEARCH("Completed Behind Schedule",E12)))</formula>
    </cfRule>
    <cfRule type="containsText" dxfId="910" priority="1106" operator="containsText" text="Off Target">
      <formula>NOT(ISERROR(SEARCH("Off Target",E12)))</formula>
    </cfRule>
    <cfRule type="containsText" dxfId="909" priority="1107" operator="containsText" text="In Danger of Falling Behind Target">
      <formula>NOT(ISERROR(SEARCH("In Danger of Falling Behind Target",E12)))</formula>
    </cfRule>
    <cfRule type="containsText" dxfId="908" priority="1108" operator="containsText" text="On Track to be Achieved">
      <formula>NOT(ISERROR(SEARCH("On Track to be Achieved",E12)))</formula>
    </cfRule>
    <cfRule type="containsText" dxfId="907" priority="1109" operator="containsText" text="Fully Achieved">
      <formula>NOT(ISERROR(SEARCH("Fully Achieved",E12)))</formula>
    </cfRule>
    <cfRule type="containsText" dxfId="906" priority="1110" operator="containsText" text="Fully Achieved">
      <formula>NOT(ISERROR(SEARCH("Fully Achieved",E12)))</formula>
    </cfRule>
    <cfRule type="containsText" dxfId="905" priority="1111" operator="containsText" text="Fully Achieved">
      <formula>NOT(ISERROR(SEARCH("Fully Achieved",E12)))</formula>
    </cfRule>
    <cfRule type="containsText" dxfId="904" priority="1112" operator="containsText" text="Deferred">
      <formula>NOT(ISERROR(SEARCH("Deferred",E12)))</formula>
    </cfRule>
    <cfRule type="containsText" dxfId="903" priority="1113" operator="containsText" text="Deleted">
      <formula>NOT(ISERROR(SEARCH("Deleted",E12)))</formula>
    </cfRule>
    <cfRule type="containsText" dxfId="902" priority="1114" operator="containsText" text="In Danger of Falling Behind Target">
      <formula>NOT(ISERROR(SEARCH("In Danger of Falling Behind Target",E12)))</formula>
    </cfRule>
    <cfRule type="containsText" dxfId="901" priority="1115" operator="containsText" text="Not yet due">
      <formula>NOT(ISERROR(SEARCH("Not yet due",E12)))</formula>
    </cfRule>
    <cfRule type="containsText" dxfId="900" priority="1116" operator="containsText" text="Update not Provided">
      <formula>NOT(ISERROR(SEARCH("Update not Provided",E12)))</formula>
    </cfRule>
  </conditionalFormatting>
  <conditionalFormatting sqref="E21:E27">
    <cfRule type="containsText" dxfId="899" priority="1045" operator="containsText" text="On track to be achieved">
      <formula>NOT(ISERROR(SEARCH("On track to be achieved",E21)))</formula>
    </cfRule>
    <cfRule type="containsText" dxfId="898" priority="1046" operator="containsText" text="Deferred">
      <formula>NOT(ISERROR(SEARCH("Deferred",E21)))</formula>
    </cfRule>
    <cfRule type="containsText" dxfId="897" priority="1047" operator="containsText" text="Deleted">
      <formula>NOT(ISERROR(SEARCH("Deleted",E21)))</formula>
    </cfRule>
    <cfRule type="containsText" dxfId="896" priority="1048" operator="containsText" text="In Danger of Falling Behind Target">
      <formula>NOT(ISERROR(SEARCH("In Danger of Falling Behind Target",E21)))</formula>
    </cfRule>
    <cfRule type="containsText" dxfId="895" priority="1049" operator="containsText" text="Not yet due">
      <formula>NOT(ISERROR(SEARCH("Not yet due",E21)))</formula>
    </cfRule>
    <cfRule type="containsText" dxfId="894" priority="1050" operator="containsText" text="Update not Provided">
      <formula>NOT(ISERROR(SEARCH("Update not Provided",E21)))</formula>
    </cfRule>
    <cfRule type="containsText" dxfId="893" priority="1051" operator="containsText" text="Not yet due">
      <formula>NOT(ISERROR(SEARCH("Not yet due",E21)))</formula>
    </cfRule>
    <cfRule type="containsText" dxfId="892" priority="1052" operator="containsText" text="Completed Behind Schedule">
      <formula>NOT(ISERROR(SEARCH("Completed Behind Schedule",E21)))</formula>
    </cfRule>
    <cfRule type="containsText" dxfId="891" priority="1053" operator="containsText" text="Off Target">
      <formula>NOT(ISERROR(SEARCH("Off Target",E21)))</formula>
    </cfRule>
    <cfRule type="containsText" dxfId="890" priority="1054" operator="containsText" text="On Track to be Achieved">
      <formula>NOT(ISERROR(SEARCH("On Track to be Achieved",E21)))</formula>
    </cfRule>
    <cfRule type="containsText" dxfId="889" priority="1055" operator="containsText" text="Fully Achieved">
      <formula>NOT(ISERROR(SEARCH("Fully Achieved",E21)))</formula>
    </cfRule>
    <cfRule type="containsText" dxfId="888" priority="1056" operator="containsText" text="Not yet due">
      <formula>NOT(ISERROR(SEARCH("Not yet due",E21)))</formula>
    </cfRule>
    <cfRule type="containsText" dxfId="887" priority="1057" operator="containsText" text="Not Yet Due">
      <formula>NOT(ISERROR(SEARCH("Not Yet Due",E21)))</formula>
    </cfRule>
    <cfRule type="containsText" dxfId="886" priority="1058" operator="containsText" text="Deferred">
      <formula>NOT(ISERROR(SEARCH("Deferred",E21)))</formula>
    </cfRule>
    <cfRule type="containsText" dxfId="885" priority="1059" operator="containsText" text="Deleted">
      <formula>NOT(ISERROR(SEARCH("Deleted",E21)))</formula>
    </cfRule>
    <cfRule type="containsText" dxfId="884" priority="1060" operator="containsText" text="In Danger of Falling Behind Target">
      <formula>NOT(ISERROR(SEARCH("In Danger of Falling Behind Target",E21)))</formula>
    </cfRule>
    <cfRule type="containsText" dxfId="883" priority="1061" operator="containsText" text="Not yet due">
      <formula>NOT(ISERROR(SEARCH("Not yet due",E21)))</formula>
    </cfRule>
    <cfRule type="containsText" dxfId="882" priority="1062" operator="containsText" text="Completed Behind Schedule">
      <formula>NOT(ISERROR(SEARCH("Completed Behind Schedule",E21)))</formula>
    </cfRule>
    <cfRule type="containsText" dxfId="881" priority="1063" operator="containsText" text="Off Target">
      <formula>NOT(ISERROR(SEARCH("Off Target",E21)))</formula>
    </cfRule>
    <cfRule type="containsText" dxfId="880" priority="1064" operator="containsText" text="In Danger of Falling Behind Target">
      <formula>NOT(ISERROR(SEARCH("In Danger of Falling Behind Target",E21)))</formula>
    </cfRule>
    <cfRule type="containsText" dxfId="879" priority="1065" operator="containsText" text="On Track to be Achieved">
      <formula>NOT(ISERROR(SEARCH("On Track to be Achieved",E21)))</formula>
    </cfRule>
    <cfRule type="containsText" dxfId="878" priority="1066" operator="containsText" text="Fully Achieved">
      <formula>NOT(ISERROR(SEARCH("Fully Achieved",E21)))</formula>
    </cfRule>
    <cfRule type="containsText" dxfId="877" priority="1067" operator="containsText" text="Update not Provided">
      <formula>NOT(ISERROR(SEARCH("Update not Provided",E21)))</formula>
    </cfRule>
    <cfRule type="containsText" dxfId="876" priority="1068" operator="containsText" text="Not yet due">
      <formula>NOT(ISERROR(SEARCH("Not yet due",E21)))</formula>
    </cfRule>
    <cfRule type="containsText" dxfId="875" priority="1069" operator="containsText" text="Completed Behind Schedule">
      <formula>NOT(ISERROR(SEARCH("Completed Behind Schedule",E21)))</formula>
    </cfRule>
    <cfRule type="containsText" dxfId="874" priority="1070" operator="containsText" text="Off Target">
      <formula>NOT(ISERROR(SEARCH("Off Target",E21)))</formula>
    </cfRule>
    <cfRule type="containsText" dxfId="873" priority="1071" operator="containsText" text="In Danger of Falling Behind Target">
      <formula>NOT(ISERROR(SEARCH("In Danger of Falling Behind Target",E21)))</formula>
    </cfRule>
    <cfRule type="containsText" dxfId="872" priority="1072" operator="containsText" text="On Track to be Achieved">
      <formula>NOT(ISERROR(SEARCH("On Track to be Achieved",E21)))</formula>
    </cfRule>
    <cfRule type="containsText" dxfId="871" priority="1073" operator="containsText" text="Fully Achieved">
      <formula>NOT(ISERROR(SEARCH("Fully Achieved",E21)))</formula>
    </cfRule>
    <cfRule type="containsText" dxfId="870" priority="1074" operator="containsText" text="Fully Achieved">
      <formula>NOT(ISERROR(SEARCH("Fully Achieved",E21)))</formula>
    </cfRule>
    <cfRule type="containsText" dxfId="869" priority="1075" operator="containsText" text="Fully Achieved">
      <formula>NOT(ISERROR(SEARCH("Fully Achieved",E21)))</formula>
    </cfRule>
    <cfRule type="containsText" dxfId="868" priority="1076" operator="containsText" text="Deferred">
      <formula>NOT(ISERROR(SEARCH("Deferred",E21)))</formula>
    </cfRule>
    <cfRule type="containsText" dxfId="867" priority="1077" operator="containsText" text="Deleted">
      <formula>NOT(ISERROR(SEARCH("Deleted",E21)))</formula>
    </cfRule>
    <cfRule type="containsText" dxfId="866" priority="1078" operator="containsText" text="In Danger of Falling Behind Target">
      <formula>NOT(ISERROR(SEARCH("In Danger of Falling Behind Target",E21)))</formula>
    </cfRule>
    <cfRule type="containsText" dxfId="865" priority="1079" operator="containsText" text="Not yet due">
      <formula>NOT(ISERROR(SEARCH("Not yet due",E21)))</formula>
    </cfRule>
    <cfRule type="containsText" dxfId="864" priority="1080" operator="containsText" text="Update not Provided">
      <formula>NOT(ISERROR(SEARCH("Update not Provided",E21)))</formula>
    </cfRule>
  </conditionalFormatting>
  <conditionalFormatting sqref="E29:E30">
    <cfRule type="containsText" dxfId="863" priority="1009" operator="containsText" text="On track to be achieved">
      <formula>NOT(ISERROR(SEARCH("On track to be achieved",E29)))</formula>
    </cfRule>
    <cfRule type="containsText" dxfId="862" priority="1010" operator="containsText" text="Deferred">
      <formula>NOT(ISERROR(SEARCH("Deferred",E29)))</formula>
    </cfRule>
    <cfRule type="containsText" dxfId="861" priority="1011" operator="containsText" text="Deleted">
      <formula>NOT(ISERROR(SEARCH("Deleted",E29)))</formula>
    </cfRule>
    <cfRule type="containsText" dxfId="860" priority="1012" operator="containsText" text="In Danger of Falling Behind Target">
      <formula>NOT(ISERROR(SEARCH("In Danger of Falling Behind Target",E29)))</formula>
    </cfRule>
    <cfRule type="containsText" dxfId="859" priority="1013" operator="containsText" text="Not yet due">
      <formula>NOT(ISERROR(SEARCH("Not yet due",E29)))</formula>
    </cfRule>
    <cfRule type="containsText" dxfId="858" priority="1014" operator="containsText" text="Update not Provided">
      <formula>NOT(ISERROR(SEARCH("Update not Provided",E29)))</formula>
    </cfRule>
    <cfRule type="containsText" dxfId="857" priority="1015" operator="containsText" text="Not yet due">
      <formula>NOT(ISERROR(SEARCH("Not yet due",E29)))</formula>
    </cfRule>
    <cfRule type="containsText" dxfId="856" priority="1016" operator="containsText" text="Completed Behind Schedule">
      <formula>NOT(ISERROR(SEARCH("Completed Behind Schedule",E29)))</formula>
    </cfRule>
    <cfRule type="containsText" dxfId="855" priority="1017" operator="containsText" text="Off Target">
      <formula>NOT(ISERROR(SEARCH("Off Target",E29)))</formula>
    </cfRule>
    <cfRule type="containsText" dxfId="854" priority="1018" operator="containsText" text="On Track to be Achieved">
      <formula>NOT(ISERROR(SEARCH("On Track to be Achieved",E29)))</formula>
    </cfRule>
    <cfRule type="containsText" dxfId="853" priority="1019" operator="containsText" text="Fully Achieved">
      <formula>NOT(ISERROR(SEARCH("Fully Achieved",E29)))</formula>
    </cfRule>
    <cfRule type="containsText" dxfId="852" priority="1020" operator="containsText" text="Not yet due">
      <formula>NOT(ISERROR(SEARCH("Not yet due",E29)))</formula>
    </cfRule>
    <cfRule type="containsText" dxfId="851" priority="1021" operator="containsText" text="Not Yet Due">
      <formula>NOT(ISERROR(SEARCH("Not Yet Due",E29)))</formula>
    </cfRule>
    <cfRule type="containsText" dxfId="850" priority="1022" operator="containsText" text="Deferred">
      <formula>NOT(ISERROR(SEARCH("Deferred",E29)))</formula>
    </cfRule>
    <cfRule type="containsText" dxfId="849" priority="1023" operator="containsText" text="Deleted">
      <formula>NOT(ISERROR(SEARCH("Deleted",E29)))</formula>
    </cfRule>
    <cfRule type="containsText" dxfId="848" priority="1024" operator="containsText" text="In Danger of Falling Behind Target">
      <formula>NOT(ISERROR(SEARCH("In Danger of Falling Behind Target",E29)))</formula>
    </cfRule>
    <cfRule type="containsText" dxfId="847" priority="1025" operator="containsText" text="Not yet due">
      <formula>NOT(ISERROR(SEARCH("Not yet due",E29)))</formula>
    </cfRule>
    <cfRule type="containsText" dxfId="846" priority="1026" operator="containsText" text="Completed Behind Schedule">
      <formula>NOT(ISERROR(SEARCH("Completed Behind Schedule",E29)))</formula>
    </cfRule>
    <cfRule type="containsText" dxfId="845" priority="1027" operator="containsText" text="Off Target">
      <formula>NOT(ISERROR(SEARCH("Off Target",E29)))</formula>
    </cfRule>
    <cfRule type="containsText" dxfId="844" priority="1028" operator="containsText" text="In Danger of Falling Behind Target">
      <formula>NOT(ISERROR(SEARCH("In Danger of Falling Behind Target",E29)))</formula>
    </cfRule>
    <cfRule type="containsText" dxfId="843" priority="1029" operator="containsText" text="On Track to be Achieved">
      <formula>NOT(ISERROR(SEARCH("On Track to be Achieved",E29)))</formula>
    </cfRule>
    <cfRule type="containsText" dxfId="842" priority="1030" operator="containsText" text="Fully Achieved">
      <formula>NOT(ISERROR(SEARCH("Fully Achieved",E29)))</formula>
    </cfRule>
    <cfRule type="containsText" dxfId="841" priority="1031" operator="containsText" text="Update not Provided">
      <formula>NOT(ISERROR(SEARCH("Update not Provided",E29)))</formula>
    </cfRule>
    <cfRule type="containsText" dxfId="840" priority="1032" operator="containsText" text="Not yet due">
      <formula>NOT(ISERROR(SEARCH("Not yet due",E29)))</formula>
    </cfRule>
    <cfRule type="containsText" dxfId="839" priority="1033" operator="containsText" text="Completed Behind Schedule">
      <formula>NOT(ISERROR(SEARCH("Completed Behind Schedule",E29)))</formula>
    </cfRule>
    <cfRule type="containsText" dxfId="838" priority="1034" operator="containsText" text="Off Target">
      <formula>NOT(ISERROR(SEARCH("Off Target",E29)))</formula>
    </cfRule>
    <cfRule type="containsText" dxfId="837" priority="1035" operator="containsText" text="In Danger of Falling Behind Target">
      <formula>NOT(ISERROR(SEARCH("In Danger of Falling Behind Target",E29)))</formula>
    </cfRule>
    <cfRule type="containsText" dxfId="836" priority="1036" operator="containsText" text="On Track to be Achieved">
      <formula>NOT(ISERROR(SEARCH("On Track to be Achieved",E29)))</formula>
    </cfRule>
    <cfRule type="containsText" dxfId="835" priority="1037" operator="containsText" text="Fully Achieved">
      <formula>NOT(ISERROR(SEARCH("Fully Achieved",E29)))</formula>
    </cfRule>
    <cfRule type="containsText" dxfId="834" priority="1038" operator="containsText" text="Fully Achieved">
      <formula>NOT(ISERROR(SEARCH("Fully Achieved",E29)))</formula>
    </cfRule>
    <cfRule type="containsText" dxfId="833" priority="1039" operator="containsText" text="Fully Achieved">
      <formula>NOT(ISERROR(SEARCH("Fully Achieved",E29)))</formula>
    </cfRule>
    <cfRule type="containsText" dxfId="832" priority="1040" operator="containsText" text="Deferred">
      <formula>NOT(ISERROR(SEARCH("Deferred",E29)))</formula>
    </cfRule>
    <cfRule type="containsText" dxfId="831" priority="1041" operator="containsText" text="Deleted">
      <formula>NOT(ISERROR(SEARCH("Deleted",E29)))</formula>
    </cfRule>
    <cfRule type="containsText" dxfId="830" priority="1042" operator="containsText" text="In Danger of Falling Behind Target">
      <formula>NOT(ISERROR(SEARCH("In Danger of Falling Behind Target",E29)))</formula>
    </cfRule>
    <cfRule type="containsText" dxfId="829" priority="1043" operator="containsText" text="Not yet due">
      <formula>NOT(ISERROR(SEARCH("Not yet due",E29)))</formula>
    </cfRule>
    <cfRule type="containsText" dxfId="828" priority="1044" operator="containsText" text="Update not Provided">
      <formula>NOT(ISERROR(SEARCH("Update not Provided",E29)))</formula>
    </cfRule>
  </conditionalFormatting>
  <conditionalFormatting sqref="E31">
    <cfRule type="containsText" dxfId="827" priority="973" operator="containsText" text="On track to be achieved">
      <formula>NOT(ISERROR(SEARCH("On track to be achieved",E31)))</formula>
    </cfRule>
    <cfRule type="containsText" dxfId="826" priority="974" operator="containsText" text="Deferred">
      <formula>NOT(ISERROR(SEARCH("Deferred",E31)))</formula>
    </cfRule>
    <cfRule type="containsText" dxfId="825" priority="975" operator="containsText" text="Deleted">
      <formula>NOT(ISERROR(SEARCH("Deleted",E31)))</formula>
    </cfRule>
    <cfRule type="containsText" dxfId="824" priority="976" operator="containsText" text="In Danger of Falling Behind Target">
      <formula>NOT(ISERROR(SEARCH("In Danger of Falling Behind Target",E31)))</formula>
    </cfRule>
    <cfRule type="containsText" dxfId="823" priority="977" operator="containsText" text="Not yet due">
      <formula>NOT(ISERROR(SEARCH("Not yet due",E31)))</formula>
    </cfRule>
    <cfRule type="containsText" dxfId="822" priority="978" operator="containsText" text="Update not Provided">
      <formula>NOT(ISERROR(SEARCH("Update not Provided",E31)))</formula>
    </cfRule>
    <cfRule type="containsText" dxfId="821" priority="979" operator="containsText" text="Not yet due">
      <formula>NOT(ISERROR(SEARCH("Not yet due",E31)))</formula>
    </cfRule>
    <cfRule type="containsText" dxfId="820" priority="980" operator="containsText" text="Completed Behind Schedule">
      <formula>NOT(ISERROR(SEARCH("Completed Behind Schedule",E31)))</formula>
    </cfRule>
    <cfRule type="containsText" dxfId="819" priority="981" operator="containsText" text="Off Target">
      <formula>NOT(ISERROR(SEARCH("Off Target",E31)))</formula>
    </cfRule>
    <cfRule type="containsText" dxfId="818" priority="982" operator="containsText" text="On Track to be Achieved">
      <formula>NOT(ISERROR(SEARCH("On Track to be Achieved",E31)))</formula>
    </cfRule>
    <cfRule type="containsText" dxfId="817" priority="983" operator="containsText" text="Fully Achieved">
      <formula>NOT(ISERROR(SEARCH("Fully Achieved",E31)))</formula>
    </cfRule>
    <cfRule type="containsText" dxfId="816" priority="984" operator="containsText" text="Not yet due">
      <formula>NOT(ISERROR(SEARCH("Not yet due",E31)))</formula>
    </cfRule>
    <cfRule type="containsText" dxfId="815" priority="985" operator="containsText" text="Not Yet Due">
      <formula>NOT(ISERROR(SEARCH("Not Yet Due",E31)))</formula>
    </cfRule>
    <cfRule type="containsText" dxfId="814" priority="986" operator="containsText" text="Deferred">
      <formula>NOT(ISERROR(SEARCH("Deferred",E31)))</formula>
    </cfRule>
    <cfRule type="containsText" dxfId="813" priority="987" operator="containsText" text="Deleted">
      <formula>NOT(ISERROR(SEARCH("Deleted",E31)))</formula>
    </cfRule>
    <cfRule type="containsText" dxfId="812" priority="988" operator="containsText" text="In Danger of Falling Behind Target">
      <formula>NOT(ISERROR(SEARCH("In Danger of Falling Behind Target",E31)))</formula>
    </cfRule>
    <cfRule type="containsText" dxfId="811" priority="989" operator="containsText" text="Not yet due">
      <formula>NOT(ISERROR(SEARCH("Not yet due",E31)))</formula>
    </cfRule>
    <cfRule type="containsText" dxfId="810" priority="990" operator="containsText" text="Completed Behind Schedule">
      <formula>NOT(ISERROR(SEARCH("Completed Behind Schedule",E31)))</formula>
    </cfRule>
    <cfRule type="containsText" dxfId="809" priority="991" operator="containsText" text="Off Target">
      <formula>NOT(ISERROR(SEARCH("Off Target",E31)))</formula>
    </cfRule>
    <cfRule type="containsText" dxfId="808" priority="992" operator="containsText" text="In Danger of Falling Behind Target">
      <formula>NOT(ISERROR(SEARCH("In Danger of Falling Behind Target",E31)))</formula>
    </cfRule>
    <cfRule type="containsText" dxfId="807" priority="993" operator="containsText" text="On Track to be Achieved">
      <formula>NOT(ISERROR(SEARCH("On Track to be Achieved",E31)))</formula>
    </cfRule>
    <cfRule type="containsText" dxfId="806" priority="994" operator="containsText" text="Fully Achieved">
      <formula>NOT(ISERROR(SEARCH("Fully Achieved",E31)))</formula>
    </cfRule>
    <cfRule type="containsText" dxfId="805" priority="995" operator="containsText" text="Update not Provided">
      <formula>NOT(ISERROR(SEARCH("Update not Provided",E31)))</formula>
    </cfRule>
    <cfRule type="containsText" dxfId="804" priority="996" operator="containsText" text="Not yet due">
      <formula>NOT(ISERROR(SEARCH("Not yet due",E31)))</formula>
    </cfRule>
    <cfRule type="containsText" dxfId="803" priority="997" operator="containsText" text="Completed Behind Schedule">
      <formula>NOT(ISERROR(SEARCH("Completed Behind Schedule",E31)))</formula>
    </cfRule>
    <cfRule type="containsText" dxfId="802" priority="998" operator="containsText" text="Off Target">
      <formula>NOT(ISERROR(SEARCH("Off Target",E31)))</formula>
    </cfRule>
    <cfRule type="containsText" dxfId="801" priority="999" operator="containsText" text="In Danger of Falling Behind Target">
      <formula>NOT(ISERROR(SEARCH("In Danger of Falling Behind Target",E31)))</formula>
    </cfRule>
    <cfRule type="containsText" dxfId="800" priority="1000" operator="containsText" text="On Track to be Achieved">
      <formula>NOT(ISERROR(SEARCH("On Track to be Achieved",E31)))</formula>
    </cfRule>
    <cfRule type="containsText" dxfId="799" priority="1001" operator="containsText" text="Fully Achieved">
      <formula>NOT(ISERROR(SEARCH("Fully Achieved",E31)))</formula>
    </cfRule>
    <cfRule type="containsText" dxfId="798" priority="1002" operator="containsText" text="Fully Achieved">
      <formula>NOT(ISERROR(SEARCH("Fully Achieved",E31)))</formula>
    </cfRule>
    <cfRule type="containsText" dxfId="797" priority="1003" operator="containsText" text="Fully Achieved">
      <formula>NOT(ISERROR(SEARCH("Fully Achieved",E31)))</formula>
    </cfRule>
    <cfRule type="containsText" dxfId="796" priority="1004" operator="containsText" text="Deferred">
      <formula>NOT(ISERROR(SEARCH("Deferred",E31)))</formula>
    </cfRule>
    <cfRule type="containsText" dxfId="795" priority="1005" operator="containsText" text="Deleted">
      <formula>NOT(ISERROR(SEARCH("Deleted",E31)))</formula>
    </cfRule>
    <cfRule type="containsText" dxfId="794" priority="1006" operator="containsText" text="In Danger of Falling Behind Target">
      <formula>NOT(ISERROR(SEARCH("In Danger of Falling Behind Target",E31)))</formula>
    </cfRule>
    <cfRule type="containsText" dxfId="793" priority="1007" operator="containsText" text="Not yet due">
      <formula>NOT(ISERROR(SEARCH("Not yet due",E31)))</formula>
    </cfRule>
    <cfRule type="containsText" dxfId="792" priority="1008" operator="containsText" text="Update not Provided">
      <formula>NOT(ISERROR(SEARCH("Update not Provided",E31)))</formula>
    </cfRule>
  </conditionalFormatting>
  <conditionalFormatting sqref="E33">
    <cfRule type="containsText" dxfId="791" priority="937" operator="containsText" text="On track to be achieved">
      <formula>NOT(ISERROR(SEARCH("On track to be achieved",E33)))</formula>
    </cfRule>
    <cfRule type="containsText" dxfId="790" priority="938" operator="containsText" text="Deferred">
      <formula>NOT(ISERROR(SEARCH("Deferred",E33)))</formula>
    </cfRule>
    <cfRule type="containsText" dxfId="789" priority="939" operator="containsText" text="Deleted">
      <formula>NOT(ISERROR(SEARCH("Deleted",E33)))</formula>
    </cfRule>
    <cfRule type="containsText" dxfId="788" priority="940" operator="containsText" text="In Danger of Falling Behind Target">
      <formula>NOT(ISERROR(SEARCH("In Danger of Falling Behind Target",E33)))</formula>
    </cfRule>
    <cfRule type="containsText" dxfId="787" priority="941" operator="containsText" text="Not yet due">
      <formula>NOT(ISERROR(SEARCH("Not yet due",E33)))</formula>
    </cfRule>
    <cfRule type="containsText" dxfId="786" priority="942" operator="containsText" text="Update not Provided">
      <formula>NOT(ISERROR(SEARCH("Update not Provided",E33)))</formula>
    </cfRule>
    <cfRule type="containsText" dxfId="785" priority="943" operator="containsText" text="Not yet due">
      <formula>NOT(ISERROR(SEARCH("Not yet due",E33)))</formula>
    </cfRule>
    <cfRule type="containsText" dxfId="784" priority="944" operator="containsText" text="Completed Behind Schedule">
      <formula>NOT(ISERROR(SEARCH("Completed Behind Schedule",E33)))</formula>
    </cfRule>
    <cfRule type="containsText" dxfId="783" priority="945" operator="containsText" text="Off Target">
      <formula>NOT(ISERROR(SEARCH("Off Target",E33)))</formula>
    </cfRule>
    <cfRule type="containsText" dxfId="782" priority="946" operator="containsText" text="On Track to be Achieved">
      <formula>NOT(ISERROR(SEARCH("On Track to be Achieved",E33)))</formula>
    </cfRule>
    <cfRule type="containsText" dxfId="781" priority="947" operator="containsText" text="Fully Achieved">
      <formula>NOT(ISERROR(SEARCH("Fully Achieved",E33)))</formula>
    </cfRule>
    <cfRule type="containsText" dxfId="780" priority="948" operator="containsText" text="Not yet due">
      <formula>NOT(ISERROR(SEARCH("Not yet due",E33)))</formula>
    </cfRule>
    <cfRule type="containsText" dxfId="779" priority="949" operator="containsText" text="Not Yet Due">
      <formula>NOT(ISERROR(SEARCH("Not Yet Due",E33)))</formula>
    </cfRule>
    <cfRule type="containsText" dxfId="778" priority="950" operator="containsText" text="Deferred">
      <formula>NOT(ISERROR(SEARCH("Deferred",E33)))</formula>
    </cfRule>
    <cfRule type="containsText" dxfId="777" priority="951" operator="containsText" text="Deleted">
      <formula>NOT(ISERROR(SEARCH("Deleted",E33)))</formula>
    </cfRule>
    <cfRule type="containsText" dxfId="776" priority="952" operator="containsText" text="In Danger of Falling Behind Target">
      <formula>NOT(ISERROR(SEARCH("In Danger of Falling Behind Target",E33)))</formula>
    </cfRule>
    <cfRule type="containsText" dxfId="775" priority="953" operator="containsText" text="Not yet due">
      <formula>NOT(ISERROR(SEARCH("Not yet due",E33)))</formula>
    </cfRule>
    <cfRule type="containsText" dxfId="774" priority="954" operator="containsText" text="Completed Behind Schedule">
      <formula>NOT(ISERROR(SEARCH("Completed Behind Schedule",E33)))</formula>
    </cfRule>
    <cfRule type="containsText" dxfId="773" priority="955" operator="containsText" text="Off Target">
      <formula>NOT(ISERROR(SEARCH("Off Target",E33)))</formula>
    </cfRule>
    <cfRule type="containsText" dxfId="772" priority="956" operator="containsText" text="In Danger of Falling Behind Target">
      <formula>NOT(ISERROR(SEARCH("In Danger of Falling Behind Target",E33)))</formula>
    </cfRule>
    <cfRule type="containsText" dxfId="771" priority="957" operator="containsText" text="On Track to be Achieved">
      <formula>NOT(ISERROR(SEARCH("On Track to be Achieved",E33)))</formula>
    </cfRule>
    <cfRule type="containsText" dxfId="770" priority="958" operator="containsText" text="Fully Achieved">
      <formula>NOT(ISERROR(SEARCH("Fully Achieved",E33)))</formula>
    </cfRule>
    <cfRule type="containsText" dxfId="769" priority="959" operator="containsText" text="Update not Provided">
      <formula>NOT(ISERROR(SEARCH("Update not Provided",E33)))</formula>
    </cfRule>
    <cfRule type="containsText" dxfId="768" priority="960" operator="containsText" text="Not yet due">
      <formula>NOT(ISERROR(SEARCH("Not yet due",E33)))</formula>
    </cfRule>
    <cfRule type="containsText" dxfId="767" priority="961" operator="containsText" text="Completed Behind Schedule">
      <formula>NOT(ISERROR(SEARCH("Completed Behind Schedule",E33)))</formula>
    </cfRule>
    <cfRule type="containsText" dxfId="766" priority="962" operator="containsText" text="Off Target">
      <formula>NOT(ISERROR(SEARCH("Off Target",E33)))</formula>
    </cfRule>
    <cfRule type="containsText" dxfId="765" priority="963" operator="containsText" text="In Danger of Falling Behind Target">
      <formula>NOT(ISERROR(SEARCH("In Danger of Falling Behind Target",E33)))</formula>
    </cfRule>
    <cfRule type="containsText" dxfId="764" priority="964" operator="containsText" text="On Track to be Achieved">
      <formula>NOT(ISERROR(SEARCH("On Track to be Achieved",E33)))</formula>
    </cfRule>
    <cfRule type="containsText" dxfId="763" priority="965" operator="containsText" text="Fully Achieved">
      <formula>NOT(ISERROR(SEARCH("Fully Achieved",E33)))</formula>
    </cfRule>
    <cfRule type="containsText" dxfId="762" priority="966" operator="containsText" text="Fully Achieved">
      <formula>NOT(ISERROR(SEARCH("Fully Achieved",E33)))</formula>
    </cfRule>
    <cfRule type="containsText" dxfId="761" priority="967" operator="containsText" text="Fully Achieved">
      <formula>NOT(ISERROR(SEARCH("Fully Achieved",E33)))</formula>
    </cfRule>
    <cfRule type="containsText" dxfId="760" priority="968" operator="containsText" text="Deferred">
      <formula>NOT(ISERROR(SEARCH("Deferred",E33)))</formula>
    </cfRule>
    <cfRule type="containsText" dxfId="759" priority="969" operator="containsText" text="Deleted">
      <formula>NOT(ISERROR(SEARCH("Deleted",E33)))</formula>
    </cfRule>
    <cfRule type="containsText" dxfId="758" priority="970" operator="containsText" text="In Danger of Falling Behind Target">
      <formula>NOT(ISERROR(SEARCH("In Danger of Falling Behind Target",E33)))</formula>
    </cfRule>
    <cfRule type="containsText" dxfId="757" priority="971" operator="containsText" text="Not yet due">
      <formula>NOT(ISERROR(SEARCH("Not yet due",E33)))</formula>
    </cfRule>
    <cfRule type="containsText" dxfId="756" priority="972" operator="containsText" text="Update not Provided">
      <formula>NOT(ISERROR(SEARCH("Update not Provided",E33)))</formula>
    </cfRule>
  </conditionalFormatting>
  <conditionalFormatting sqref="E34">
    <cfRule type="containsText" dxfId="755" priority="901" operator="containsText" text="On track to be achieved">
      <formula>NOT(ISERROR(SEARCH("On track to be achieved",E34)))</formula>
    </cfRule>
    <cfRule type="containsText" dxfId="754" priority="902" operator="containsText" text="Deferred">
      <formula>NOT(ISERROR(SEARCH("Deferred",E34)))</formula>
    </cfRule>
    <cfRule type="containsText" dxfId="753" priority="903" operator="containsText" text="Deleted">
      <formula>NOT(ISERROR(SEARCH("Deleted",E34)))</formula>
    </cfRule>
    <cfRule type="containsText" dxfId="752" priority="904" operator="containsText" text="In Danger of Falling Behind Target">
      <formula>NOT(ISERROR(SEARCH("In Danger of Falling Behind Target",E34)))</formula>
    </cfRule>
    <cfRule type="containsText" dxfId="751" priority="905" operator="containsText" text="Not yet due">
      <formula>NOT(ISERROR(SEARCH("Not yet due",E34)))</formula>
    </cfRule>
    <cfRule type="containsText" dxfId="750" priority="906" operator="containsText" text="Update not Provided">
      <formula>NOT(ISERROR(SEARCH("Update not Provided",E34)))</formula>
    </cfRule>
    <cfRule type="containsText" dxfId="749" priority="907" operator="containsText" text="Not yet due">
      <formula>NOT(ISERROR(SEARCH("Not yet due",E34)))</formula>
    </cfRule>
    <cfRule type="containsText" dxfId="748" priority="908" operator="containsText" text="Completed Behind Schedule">
      <formula>NOT(ISERROR(SEARCH("Completed Behind Schedule",E34)))</formula>
    </cfRule>
    <cfRule type="containsText" dxfId="747" priority="909" operator="containsText" text="Off Target">
      <formula>NOT(ISERROR(SEARCH("Off Target",E34)))</formula>
    </cfRule>
    <cfRule type="containsText" dxfId="746" priority="910" operator="containsText" text="On Track to be Achieved">
      <formula>NOT(ISERROR(SEARCH("On Track to be Achieved",E34)))</formula>
    </cfRule>
    <cfRule type="containsText" dxfId="745" priority="911" operator="containsText" text="Fully Achieved">
      <formula>NOT(ISERROR(SEARCH("Fully Achieved",E34)))</formula>
    </cfRule>
    <cfRule type="containsText" dxfId="744" priority="912" operator="containsText" text="Not yet due">
      <formula>NOT(ISERROR(SEARCH("Not yet due",E34)))</formula>
    </cfRule>
    <cfRule type="containsText" dxfId="743" priority="913" operator="containsText" text="Not Yet Due">
      <formula>NOT(ISERROR(SEARCH("Not Yet Due",E34)))</formula>
    </cfRule>
    <cfRule type="containsText" dxfId="742" priority="914" operator="containsText" text="Deferred">
      <formula>NOT(ISERROR(SEARCH("Deferred",E34)))</formula>
    </cfRule>
    <cfRule type="containsText" dxfId="741" priority="915" operator="containsText" text="Deleted">
      <formula>NOT(ISERROR(SEARCH("Deleted",E34)))</formula>
    </cfRule>
    <cfRule type="containsText" dxfId="740" priority="916" operator="containsText" text="In Danger of Falling Behind Target">
      <formula>NOT(ISERROR(SEARCH("In Danger of Falling Behind Target",E34)))</formula>
    </cfRule>
    <cfRule type="containsText" dxfId="739" priority="917" operator="containsText" text="Not yet due">
      <formula>NOT(ISERROR(SEARCH("Not yet due",E34)))</formula>
    </cfRule>
    <cfRule type="containsText" dxfId="738" priority="918" operator="containsText" text="Completed Behind Schedule">
      <formula>NOT(ISERROR(SEARCH("Completed Behind Schedule",E34)))</formula>
    </cfRule>
    <cfRule type="containsText" dxfId="737" priority="919" operator="containsText" text="Off Target">
      <formula>NOT(ISERROR(SEARCH("Off Target",E34)))</formula>
    </cfRule>
    <cfRule type="containsText" dxfId="736" priority="920" operator="containsText" text="In Danger of Falling Behind Target">
      <formula>NOT(ISERROR(SEARCH("In Danger of Falling Behind Target",E34)))</formula>
    </cfRule>
    <cfRule type="containsText" dxfId="735" priority="921" operator="containsText" text="On Track to be Achieved">
      <formula>NOT(ISERROR(SEARCH("On Track to be Achieved",E34)))</formula>
    </cfRule>
    <cfRule type="containsText" dxfId="734" priority="922" operator="containsText" text="Fully Achieved">
      <formula>NOT(ISERROR(SEARCH("Fully Achieved",E34)))</formula>
    </cfRule>
    <cfRule type="containsText" dxfId="733" priority="923" operator="containsText" text="Update not Provided">
      <formula>NOT(ISERROR(SEARCH("Update not Provided",E34)))</formula>
    </cfRule>
    <cfRule type="containsText" dxfId="732" priority="924" operator="containsText" text="Not yet due">
      <formula>NOT(ISERROR(SEARCH("Not yet due",E34)))</formula>
    </cfRule>
    <cfRule type="containsText" dxfId="731" priority="925" operator="containsText" text="Completed Behind Schedule">
      <formula>NOT(ISERROR(SEARCH("Completed Behind Schedule",E34)))</formula>
    </cfRule>
    <cfRule type="containsText" dxfId="730" priority="926" operator="containsText" text="Off Target">
      <formula>NOT(ISERROR(SEARCH("Off Target",E34)))</formula>
    </cfRule>
    <cfRule type="containsText" dxfId="729" priority="927" operator="containsText" text="In Danger of Falling Behind Target">
      <formula>NOT(ISERROR(SEARCH("In Danger of Falling Behind Target",E34)))</formula>
    </cfRule>
    <cfRule type="containsText" dxfId="728" priority="928" operator="containsText" text="On Track to be Achieved">
      <formula>NOT(ISERROR(SEARCH("On Track to be Achieved",E34)))</formula>
    </cfRule>
    <cfRule type="containsText" dxfId="727" priority="929" operator="containsText" text="Fully Achieved">
      <formula>NOT(ISERROR(SEARCH("Fully Achieved",E34)))</formula>
    </cfRule>
    <cfRule type="containsText" dxfId="726" priority="930" operator="containsText" text="Fully Achieved">
      <formula>NOT(ISERROR(SEARCH("Fully Achieved",E34)))</formula>
    </cfRule>
    <cfRule type="containsText" dxfId="725" priority="931" operator="containsText" text="Fully Achieved">
      <formula>NOT(ISERROR(SEARCH("Fully Achieved",E34)))</formula>
    </cfRule>
    <cfRule type="containsText" dxfId="724" priority="932" operator="containsText" text="Deferred">
      <formula>NOT(ISERROR(SEARCH("Deferred",E34)))</formula>
    </cfRule>
    <cfRule type="containsText" dxfId="723" priority="933" operator="containsText" text="Deleted">
      <formula>NOT(ISERROR(SEARCH("Deleted",E34)))</formula>
    </cfRule>
    <cfRule type="containsText" dxfId="722" priority="934" operator="containsText" text="In Danger of Falling Behind Target">
      <formula>NOT(ISERROR(SEARCH("In Danger of Falling Behind Target",E34)))</formula>
    </cfRule>
    <cfRule type="containsText" dxfId="721" priority="935" operator="containsText" text="Not yet due">
      <formula>NOT(ISERROR(SEARCH("Not yet due",E34)))</formula>
    </cfRule>
    <cfRule type="containsText" dxfId="720" priority="936" operator="containsText" text="Update not Provided">
      <formula>NOT(ISERROR(SEARCH("Update not Provided",E34)))</formula>
    </cfRule>
  </conditionalFormatting>
  <conditionalFormatting sqref="E36">
    <cfRule type="containsText" dxfId="719" priority="865" operator="containsText" text="On track to be achieved">
      <formula>NOT(ISERROR(SEARCH("On track to be achieved",E36)))</formula>
    </cfRule>
    <cfRule type="containsText" dxfId="718" priority="866" operator="containsText" text="Deferred">
      <formula>NOT(ISERROR(SEARCH("Deferred",E36)))</formula>
    </cfRule>
    <cfRule type="containsText" dxfId="717" priority="867" operator="containsText" text="Deleted">
      <formula>NOT(ISERROR(SEARCH("Deleted",E36)))</formula>
    </cfRule>
    <cfRule type="containsText" dxfId="716" priority="868" operator="containsText" text="In Danger of Falling Behind Target">
      <formula>NOT(ISERROR(SEARCH("In Danger of Falling Behind Target",E36)))</formula>
    </cfRule>
    <cfRule type="containsText" dxfId="715" priority="869" operator="containsText" text="Not yet due">
      <formula>NOT(ISERROR(SEARCH("Not yet due",E36)))</formula>
    </cfRule>
    <cfRule type="containsText" dxfId="714" priority="870" operator="containsText" text="Update not Provided">
      <formula>NOT(ISERROR(SEARCH("Update not Provided",E36)))</formula>
    </cfRule>
    <cfRule type="containsText" dxfId="713" priority="871" operator="containsText" text="Not yet due">
      <formula>NOT(ISERROR(SEARCH("Not yet due",E36)))</formula>
    </cfRule>
    <cfRule type="containsText" dxfId="712" priority="872" operator="containsText" text="Completed Behind Schedule">
      <formula>NOT(ISERROR(SEARCH("Completed Behind Schedule",E36)))</formula>
    </cfRule>
    <cfRule type="containsText" dxfId="711" priority="873" operator="containsText" text="Off Target">
      <formula>NOT(ISERROR(SEARCH("Off Target",E36)))</formula>
    </cfRule>
    <cfRule type="containsText" dxfId="710" priority="874" operator="containsText" text="On Track to be Achieved">
      <formula>NOT(ISERROR(SEARCH("On Track to be Achieved",E36)))</formula>
    </cfRule>
    <cfRule type="containsText" dxfId="709" priority="875" operator="containsText" text="Fully Achieved">
      <formula>NOT(ISERROR(SEARCH("Fully Achieved",E36)))</formula>
    </cfRule>
    <cfRule type="containsText" dxfId="708" priority="876" operator="containsText" text="Not yet due">
      <formula>NOT(ISERROR(SEARCH("Not yet due",E36)))</formula>
    </cfRule>
    <cfRule type="containsText" dxfId="707" priority="877" operator="containsText" text="Not Yet Due">
      <formula>NOT(ISERROR(SEARCH("Not Yet Due",E36)))</formula>
    </cfRule>
    <cfRule type="containsText" dxfId="706" priority="878" operator="containsText" text="Deferred">
      <formula>NOT(ISERROR(SEARCH("Deferred",E36)))</formula>
    </cfRule>
    <cfRule type="containsText" dxfId="705" priority="879" operator="containsText" text="Deleted">
      <formula>NOT(ISERROR(SEARCH("Deleted",E36)))</formula>
    </cfRule>
    <cfRule type="containsText" dxfId="704" priority="880" operator="containsText" text="In Danger of Falling Behind Target">
      <formula>NOT(ISERROR(SEARCH("In Danger of Falling Behind Target",E36)))</formula>
    </cfRule>
    <cfRule type="containsText" dxfId="703" priority="881" operator="containsText" text="Not yet due">
      <formula>NOT(ISERROR(SEARCH("Not yet due",E36)))</formula>
    </cfRule>
    <cfRule type="containsText" dxfId="702" priority="882" operator="containsText" text="Completed Behind Schedule">
      <formula>NOT(ISERROR(SEARCH("Completed Behind Schedule",E36)))</formula>
    </cfRule>
    <cfRule type="containsText" dxfId="701" priority="883" operator="containsText" text="Off Target">
      <formula>NOT(ISERROR(SEARCH("Off Target",E36)))</formula>
    </cfRule>
    <cfRule type="containsText" dxfId="700" priority="884" operator="containsText" text="In Danger of Falling Behind Target">
      <formula>NOT(ISERROR(SEARCH("In Danger of Falling Behind Target",E36)))</formula>
    </cfRule>
    <cfRule type="containsText" dxfId="699" priority="885" operator="containsText" text="On Track to be Achieved">
      <formula>NOT(ISERROR(SEARCH("On Track to be Achieved",E36)))</formula>
    </cfRule>
    <cfRule type="containsText" dxfId="698" priority="886" operator="containsText" text="Fully Achieved">
      <formula>NOT(ISERROR(SEARCH("Fully Achieved",E36)))</formula>
    </cfRule>
    <cfRule type="containsText" dxfId="697" priority="887" operator="containsText" text="Update not Provided">
      <formula>NOT(ISERROR(SEARCH("Update not Provided",E36)))</formula>
    </cfRule>
    <cfRule type="containsText" dxfId="696" priority="888" operator="containsText" text="Not yet due">
      <formula>NOT(ISERROR(SEARCH("Not yet due",E36)))</formula>
    </cfRule>
    <cfRule type="containsText" dxfId="695" priority="889" operator="containsText" text="Completed Behind Schedule">
      <formula>NOT(ISERROR(SEARCH("Completed Behind Schedule",E36)))</formula>
    </cfRule>
    <cfRule type="containsText" dxfId="694" priority="890" operator="containsText" text="Off Target">
      <formula>NOT(ISERROR(SEARCH("Off Target",E36)))</formula>
    </cfRule>
    <cfRule type="containsText" dxfId="693" priority="891" operator="containsText" text="In Danger of Falling Behind Target">
      <formula>NOT(ISERROR(SEARCH("In Danger of Falling Behind Target",E36)))</formula>
    </cfRule>
    <cfRule type="containsText" dxfId="692" priority="892" operator="containsText" text="On Track to be Achieved">
      <formula>NOT(ISERROR(SEARCH("On Track to be Achieved",E36)))</formula>
    </cfRule>
    <cfRule type="containsText" dxfId="691" priority="893" operator="containsText" text="Fully Achieved">
      <formula>NOT(ISERROR(SEARCH("Fully Achieved",E36)))</formula>
    </cfRule>
    <cfRule type="containsText" dxfId="690" priority="894" operator="containsText" text="Fully Achieved">
      <formula>NOT(ISERROR(SEARCH("Fully Achieved",E36)))</formula>
    </cfRule>
    <cfRule type="containsText" dxfId="689" priority="895" operator="containsText" text="Fully Achieved">
      <formula>NOT(ISERROR(SEARCH("Fully Achieved",E36)))</formula>
    </cfRule>
    <cfRule type="containsText" dxfId="688" priority="896" operator="containsText" text="Deferred">
      <formula>NOT(ISERROR(SEARCH("Deferred",E36)))</formula>
    </cfRule>
    <cfRule type="containsText" dxfId="687" priority="897" operator="containsText" text="Deleted">
      <formula>NOT(ISERROR(SEARCH("Deleted",E36)))</formula>
    </cfRule>
    <cfRule type="containsText" dxfId="686" priority="898" operator="containsText" text="In Danger of Falling Behind Target">
      <formula>NOT(ISERROR(SEARCH("In Danger of Falling Behind Target",E36)))</formula>
    </cfRule>
    <cfRule type="containsText" dxfId="685" priority="899" operator="containsText" text="Not yet due">
      <formula>NOT(ISERROR(SEARCH("Not yet due",E36)))</formula>
    </cfRule>
    <cfRule type="containsText" dxfId="684" priority="900" operator="containsText" text="Update not Provided">
      <formula>NOT(ISERROR(SEARCH("Update not Provided",E36)))</formula>
    </cfRule>
  </conditionalFormatting>
  <conditionalFormatting sqref="E38">
    <cfRule type="containsText" dxfId="683" priority="829" operator="containsText" text="On track to be achieved">
      <formula>NOT(ISERROR(SEARCH("On track to be achieved",E38)))</formula>
    </cfRule>
    <cfRule type="containsText" dxfId="682" priority="830" operator="containsText" text="Deferred">
      <formula>NOT(ISERROR(SEARCH("Deferred",E38)))</formula>
    </cfRule>
    <cfRule type="containsText" dxfId="681" priority="831" operator="containsText" text="Deleted">
      <formula>NOT(ISERROR(SEARCH("Deleted",E38)))</formula>
    </cfRule>
    <cfRule type="containsText" dxfId="680" priority="832" operator="containsText" text="In Danger of Falling Behind Target">
      <formula>NOT(ISERROR(SEARCH("In Danger of Falling Behind Target",E38)))</formula>
    </cfRule>
    <cfRule type="containsText" dxfId="679" priority="833" operator="containsText" text="Not yet due">
      <formula>NOT(ISERROR(SEARCH("Not yet due",E38)))</formula>
    </cfRule>
    <cfRule type="containsText" dxfId="678" priority="834" operator="containsText" text="Update not Provided">
      <formula>NOT(ISERROR(SEARCH("Update not Provided",E38)))</formula>
    </cfRule>
    <cfRule type="containsText" dxfId="677" priority="835" operator="containsText" text="Not yet due">
      <formula>NOT(ISERROR(SEARCH("Not yet due",E38)))</formula>
    </cfRule>
    <cfRule type="containsText" dxfId="676" priority="836" operator="containsText" text="Completed Behind Schedule">
      <formula>NOT(ISERROR(SEARCH("Completed Behind Schedule",E38)))</formula>
    </cfRule>
    <cfRule type="containsText" dxfId="675" priority="837" operator="containsText" text="Off Target">
      <formula>NOT(ISERROR(SEARCH("Off Target",E38)))</formula>
    </cfRule>
    <cfRule type="containsText" dxfId="674" priority="838" operator="containsText" text="On Track to be Achieved">
      <formula>NOT(ISERROR(SEARCH("On Track to be Achieved",E38)))</formula>
    </cfRule>
    <cfRule type="containsText" dxfId="673" priority="839" operator="containsText" text="Fully Achieved">
      <formula>NOT(ISERROR(SEARCH("Fully Achieved",E38)))</formula>
    </cfRule>
    <cfRule type="containsText" dxfId="672" priority="840" operator="containsText" text="Not yet due">
      <formula>NOT(ISERROR(SEARCH("Not yet due",E38)))</formula>
    </cfRule>
    <cfRule type="containsText" dxfId="671" priority="841" operator="containsText" text="Not Yet Due">
      <formula>NOT(ISERROR(SEARCH("Not Yet Due",E38)))</formula>
    </cfRule>
    <cfRule type="containsText" dxfId="670" priority="842" operator="containsText" text="Deferred">
      <formula>NOT(ISERROR(SEARCH("Deferred",E38)))</formula>
    </cfRule>
    <cfRule type="containsText" dxfId="669" priority="843" operator="containsText" text="Deleted">
      <formula>NOT(ISERROR(SEARCH("Deleted",E38)))</formula>
    </cfRule>
    <cfRule type="containsText" dxfId="668" priority="844" operator="containsText" text="In Danger of Falling Behind Target">
      <formula>NOT(ISERROR(SEARCH("In Danger of Falling Behind Target",E38)))</formula>
    </cfRule>
    <cfRule type="containsText" dxfId="667" priority="845" operator="containsText" text="Not yet due">
      <formula>NOT(ISERROR(SEARCH("Not yet due",E38)))</formula>
    </cfRule>
    <cfRule type="containsText" dxfId="666" priority="846" operator="containsText" text="Completed Behind Schedule">
      <formula>NOT(ISERROR(SEARCH("Completed Behind Schedule",E38)))</formula>
    </cfRule>
    <cfRule type="containsText" dxfId="665" priority="847" operator="containsText" text="Off Target">
      <formula>NOT(ISERROR(SEARCH("Off Target",E38)))</formula>
    </cfRule>
    <cfRule type="containsText" dxfId="664" priority="848" operator="containsText" text="In Danger of Falling Behind Target">
      <formula>NOT(ISERROR(SEARCH("In Danger of Falling Behind Target",E38)))</formula>
    </cfRule>
    <cfRule type="containsText" dxfId="663" priority="849" operator="containsText" text="On Track to be Achieved">
      <formula>NOT(ISERROR(SEARCH("On Track to be Achieved",E38)))</formula>
    </cfRule>
    <cfRule type="containsText" dxfId="662" priority="850" operator="containsText" text="Fully Achieved">
      <formula>NOT(ISERROR(SEARCH("Fully Achieved",E38)))</formula>
    </cfRule>
    <cfRule type="containsText" dxfId="661" priority="851" operator="containsText" text="Update not Provided">
      <formula>NOT(ISERROR(SEARCH("Update not Provided",E38)))</formula>
    </cfRule>
    <cfRule type="containsText" dxfId="660" priority="852" operator="containsText" text="Not yet due">
      <formula>NOT(ISERROR(SEARCH("Not yet due",E38)))</formula>
    </cfRule>
    <cfRule type="containsText" dxfId="659" priority="853" operator="containsText" text="Completed Behind Schedule">
      <formula>NOT(ISERROR(SEARCH("Completed Behind Schedule",E38)))</formula>
    </cfRule>
    <cfRule type="containsText" dxfId="658" priority="854" operator="containsText" text="Off Target">
      <formula>NOT(ISERROR(SEARCH("Off Target",E38)))</formula>
    </cfRule>
    <cfRule type="containsText" dxfId="657" priority="855" operator="containsText" text="In Danger of Falling Behind Target">
      <formula>NOT(ISERROR(SEARCH("In Danger of Falling Behind Target",E38)))</formula>
    </cfRule>
    <cfRule type="containsText" dxfId="656" priority="856" operator="containsText" text="On Track to be Achieved">
      <formula>NOT(ISERROR(SEARCH("On Track to be Achieved",E38)))</formula>
    </cfRule>
    <cfRule type="containsText" dxfId="655" priority="857" operator="containsText" text="Fully Achieved">
      <formula>NOT(ISERROR(SEARCH("Fully Achieved",E38)))</formula>
    </cfRule>
    <cfRule type="containsText" dxfId="654" priority="858" operator="containsText" text="Fully Achieved">
      <formula>NOT(ISERROR(SEARCH("Fully Achieved",E38)))</formula>
    </cfRule>
    <cfRule type="containsText" dxfId="653" priority="859" operator="containsText" text="Fully Achieved">
      <formula>NOT(ISERROR(SEARCH("Fully Achieved",E38)))</formula>
    </cfRule>
    <cfRule type="containsText" dxfId="652" priority="860" operator="containsText" text="Deferred">
      <formula>NOT(ISERROR(SEARCH("Deferred",E38)))</formula>
    </cfRule>
    <cfRule type="containsText" dxfId="651" priority="861" operator="containsText" text="Deleted">
      <formula>NOT(ISERROR(SEARCH("Deleted",E38)))</formula>
    </cfRule>
    <cfRule type="containsText" dxfId="650" priority="862" operator="containsText" text="In Danger of Falling Behind Target">
      <formula>NOT(ISERROR(SEARCH("In Danger of Falling Behind Target",E38)))</formula>
    </cfRule>
    <cfRule type="containsText" dxfId="649" priority="863" operator="containsText" text="Not yet due">
      <formula>NOT(ISERROR(SEARCH("Not yet due",E38)))</formula>
    </cfRule>
    <cfRule type="containsText" dxfId="648" priority="864" operator="containsText" text="Update not Provided">
      <formula>NOT(ISERROR(SEARCH("Update not Provided",E38)))</formula>
    </cfRule>
  </conditionalFormatting>
  <conditionalFormatting sqref="E40:E41">
    <cfRule type="containsText" dxfId="647" priority="793" operator="containsText" text="On track to be achieved">
      <formula>NOT(ISERROR(SEARCH("On track to be achieved",E40)))</formula>
    </cfRule>
    <cfRule type="containsText" dxfId="646" priority="794" operator="containsText" text="Deferred">
      <formula>NOT(ISERROR(SEARCH("Deferred",E40)))</formula>
    </cfRule>
    <cfRule type="containsText" dxfId="645" priority="795" operator="containsText" text="Deleted">
      <formula>NOT(ISERROR(SEARCH("Deleted",E40)))</formula>
    </cfRule>
    <cfRule type="containsText" dxfId="644" priority="796" operator="containsText" text="In Danger of Falling Behind Target">
      <formula>NOT(ISERROR(SEARCH("In Danger of Falling Behind Target",E40)))</formula>
    </cfRule>
    <cfRule type="containsText" dxfId="643" priority="797" operator="containsText" text="Not yet due">
      <formula>NOT(ISERROR(SEARCH("Not yet due",E40)))</formula>
    </cfRule>
    <cfRule type="containsText" dxfId="642" priority="798" operator="containsText" text="Update not Provided">
      <formula>NOT(ISERROR(SEARCH("Update not Provided",E40)))</formula>
    </cfRule>
    <cfRule type="containsText" dxfId="641" priority="799" operator="containsText" text="Not yet due">
      <formula>NOT(ISERROR(SEARCH("Not yet due",E40)))</formula>
    </cfRule>
    <cfRule type="containsText" dxfId="640" priority="800" operator="containsText" text="Completed Behind Schedule">
      <formula>NOT(ISERROR(SEARCH("Completed Behind Schedule",E40)))</formula>
    </cfRule>
    <cfRule type="containsText" dxfId="639" priority="801" operator="containsText" text="Off Target">
      <formula>NOT(ISERROR(SEARCH("Off Target",E40)))</formula>
    </cfRule>
    <cfRule type="containsText" dxfId="638" priority="802" operator="containsText" text="On Track to be Achieved">
      <formula>NOT(ISERROR(SEARCH("On Track to be Achieved",E40)))</formula>
    </cfRule>
    <cfRule type="containsText" dxfId="637" priority="803" operator="containsText" text="Fully Achieved">
      <formula>NOT(ISERROR(SEARCH("Fully Achieved",E40)))</formula>
    </cfRule>
    <cfRule type="containsText" dxfId="636" priority="804" operator="containsText" text="Not yet due">
      <formula>NOT(ISERROR(SEARCH("Not yet due",E40)))</formula>
    </cfRule>
    <cfRule type="containsText" dxfId="635" priority="805" operator="containsText" text="Not Yet Due">
      <formula>NOT(ISERROR(SEARCH("Not Yet Due",E40)))</formula>
    </cfRule>
    <cfRule type="containsText" dxfId="634" priority="806" operator="containsText" text="Deferred">
      <formula>NOT(ISERROR(SEARCH("Deferred",E40)))</formula>
    </cfRule>
    <cfRule type="containsText" dxfId="633" priority="807" operator="containsText" text="Deleted">
      <formula>NOT(ISERROR(SEARCH("Deleted",E40)))</formula>
    </cfRule>
    <cfRule type="containsText" dxfId="632" priority="808" operator="containsText" text="In Danger of Falling Behind Target">
      <formula>NOT(ISERROR(SEARCH("In Danger of Falling Behind Target",E40)))</formula>
    </cfRule>
    <cfRule type="containsText" dxfId="631" priority="809" operator="containsText" text="Not yet due">
      <formula>NOT(ISERROR(SEARCH("Not yet due",E40)))</formula>
    </cfRule>
    <cfRule type="containsText" dxfId="630" priority="810" operator="containsText" text="Completed Behind Schedule">
      <formula>NOT(ISERROR(SEARCH("Completed Behind Schedule",E40)))</formula>
    </cfRule>
    <cfRule type="containsText" dxfId="629" priority="811" operator="containsText" text="Off Target">
      <formula>NOT(ISERROR(SEARCH("Off Target",E40)))</formula>
    </cfRule>
    <cfRule type="containsText" dxfId="628" priority="812" operator="containsText" text="In Danger of Falling Behind Target">
      <formula>NOT(ISERROR(SEARCH("In Danger of Falling Behind Target",E40)))</formula>
    </cfRule>
    <cfRule type="containsText" dxfId="627" priority="813" operator="containsText" text="On Track to be Achieved">
      <formula>NOT(ISERROR(SEARCH("On Track to be Achieved",E40)))</formula>
    </cfRule>
    <cfRule type="containsText" dxfId="626" priority="814" operator="containsText" text="Fully Achieved">
      <formula>NOT(ISERROR(SEARCH("Fully Achieved",E40)))</formula>
    </cfRule>
    <cfRule type="containsText" dxfId="625" priority="815" operator="containsText" text="Update not Provided">
      <formula>NOT(ISERROR(SEARCH("Update not Provided",E40)))</formula>
    </cfRule>
    <cfRule type="containsText" dxfId="624" priority="816" operator="containsText" text="Not yet due">
      <formula>NOT(ISERROR(SEARCH("Not yet due",E40)))</formula>
    </cfRule>
    <cfRule type="containsText" dxfId="623" priority="817" operator="containsText" text="Completed Behind Schedule">
      <formula>NOT(ISERROR(SEARCH("Completed Behind Schedule",E40)))</formula>
    </cfRule>
    <cfRule type="containsText" dxfId="622" priority="818" operator="containsText" text="Off Target">
      <formula>NOT(ISERROR(SEARCH("Off Target",E40)))</formula>
    </cfRule>
    <cfRule type="containsText" dxfId="621" priority="819" operator="containsText" text="In Danger of Falling Behind Target">
      <formula>NOT(ISERROR(SEARCH("In Danger of Falling Behind Target",E40)))</formula>
    </cfRule>
    <cfRule type="containsText" dxfId="620" priority="820" operator="containsText" text="On Track to be Achieved">
      <formula>NOT(ISERROR(SEARCH("On Track to be Achieved",E40)))</formula>
    </cfRule>
    <cfRule type="containsText" dxfId="619" priority="821" operator="containsText" text="Fully Achieved">
      <formula>NOT(ISERROR(SEARCH("Fully Achieved",E40)))</formula>
    </cfRule>
    <cfRule type="containsText" dxfId="618" priority="822" operator="containsText" text="Fully Achieved">
      <formula>NOT(ISERROR(SEARCH("Fully Achieved",E40)))</formula>
    </cfRule>
    <cfRule type="containsText" dxfId="617" priority="823" operator="containsText" text="Fully Achieved">
      <formula>NOT(ISERROR(SEARCH("Fully Achieved",E40)))</formula>
    </cfRule>
    <cfRule type="containsText" dxfId="616" priority="824" operator="containsText" text="Deferred">
      <formula>NOT(ISERROR(SEARCH("Deferred",E40)))</formula>
    </cfRule>
    <cfRule type="containsText" dxfId="615" priority="825" operator="containsText" text="Deleted">
      <formula>NOT(ISERROR(SEARCH("Deleted",E40)))</formula>
    </cfRule>
    <cfRule type="containsText" dxfId="614" priority="826" operator="containsText" text="In Danger of Falling Behind Target">
      <formula>NOT(ISERROR(SEARCH("In Danger of Falling Behind Target",E40)))</formula>
    </cfRule>
    <cfRule type="containsText" dxfId="613" priority="827" operator="containsText" text="Not yet due">
      <formula>NOT(ISERROR(SEARCH("Not yet due",E40)))</formula>
    </cfRule>
    <cfRule type="containsText" dxfId="612" priority="828" operator="containsText" text="Update not Provided">
      <formula>NOT(ISERROR(SEARCH("Update not Provided",E40)))</formula>
    </cfRule>
  </conditionalFormatting>
  <conditionalFormatting sqref="E45:E46">
    <cfRule type="containsText" dxfId="611" priority="757" operator="containsText" text="On track to be achieved">
      <formula>NOT(ISERROR(SEARCH("On track to be achieved",E45)))</formula>
    </cfRule>
    <cfRule type="containsText" dxfId="610" priority="758" operator="containsText" text="Deferred">
      <formula>NOT(ISERROR(SEARCH("Deferred",E45)))</formula>
    </cfRule>
    <cfRule type="containsText" dxfId="609" priority="759" operator="containsText" text="Deleted">
      <formula>NOT(ISERROR(SEARCH("Deleted",E45)))</formula>
    </cfRule>
    <cfRule type="containsText" dxfId="608" priority="760" operator="containsText" text="In Danger of Falling Behind Target">
      <formula>NOT(ISERROR(SEARCH("In Danger of Falling Behind Target",E45)))</formula>
    </cfRule>
    <cfRule type="containsText" dxfId="607" priority="761" operator="containsText" text="Not yet due">
      <formula>NOT(ISERROR(SEARCH("Not yet due",E45)))</formula>
    </cfRule>
    <cfRule type="containsText" dxfId="606" priority="762" operator="containsText" text="Update not Provided">
      <formula>NOT(ISERROR(SEARCH("Update not Provided",E45)))</formula>
    </cfRule>
    <cfRule type="containsText" dxfId="605" priority="763" operator="containsText" text="Not yet due">
      <formula>NOT(ISERROR(SEARCH("Not yet due",E45)))</formula>
    </cfRule>
    <cfRule type="containsText" dxfId="604" priority="764" operator="containsText" text="Completed Behind Schedule">
      <formula>NOT(ISERROR(SEARCH("Completed Behind Schedule",E45)))</formula>
    </cfRule>
    <cfRule type="containsText" dxfId="603" priority="765" operator="containsText" text="Off Target">
      <formula>NOT(ISERROR(SEARCH("Off Target",E45)))</formula>
    </cfRule>
    <cfRule type="containsText" dxfId="602" priority="766" operator="containsText" text="On Track to be Achieved">
      <formula>NOT(ISERROR(SEARCH("On Track to be Achieved",E45)))</formula>
    </cfRule>
    <cfRule type="containsText" dxfId="601" priority="767" operator="containsText" text="Fully Achieved">
      <formula>NOT(ISERROR(SEARCH("Fully Achieved",E45)))</formula>
    </cfRule>
    <cfRule type="containsText" dxfId="600" priority="768" operator="containsText" text="Not yet due">
      <formula>NOT(ISERROR(SEARCH("Not yet due",E45)))</formula>
    </cfRule>
    <cfRule type="containsText" dxfId="599" priority="769" operator="containsText" text="Not Yet Due">
      <formula>NOT(ISERROR(SEARCH("Not Yet Due",E45)))</formula>
    </cfRule>
    <cfRule type="containsText" dxfId="598" priority="770" operator="containsText" text="Deferred">
      <formula>NOT(ISERROR(SEARCH("Deferred",E45)))</formula>
    </cfRule>
    <cfRule type="containsText" dxfId="597" priority="771" operator="containsText" text="Deleted">
      <formula>NOT(ISERROR(SEARCH("Deleted",E45)))</formula>
    </cfRule>
    <cfRule type="containsText" dxfId="596" priority="772" operator="containsText" text="In Danger of Falling Behind Target">
      <formula>NOT(ISERROR(SEARCH("In Danger of Falling Behind Target",E45)))</formula>
    </cfRule>
    <cfRule type="containsText" dxfId="595" priority="773" operator="containsText" text="Not yet due">
      <formula>NOT(ISERROR(SEARCH("Not yet due",E45)))</formula>
    </cfRule>
    <cfRule type="containsText" dxfId="594" priority="774" operator="containsText" text="Completed Behind Schedule">
      <formula>NOT(ISERROR(SEARCH("Completed Behind Schedule",E45)))</formula>
    </cfRule>
    <cfRule type="containsText" dxfId="593" priority="775" operator="containsText" text="Off Target">
      <formula>NOT(ISERROR(SEARCH("Off Target",E45)))</formula>
    </cfRule>
    <cfRule type="containsText" dxfId="592" priority="776" operator="containsText" text="In Danger of Falling Behind Target">
      <formula>NOT(ISERROR(SEARCH("In Danger of Falling Behind Target",E45)))</formula>
    </cfRule>
    <cfRule type="containsText" dxfId="591" priority="777" operator="containsText" text="On Track to be Achieved">
      <formula>NOT(ISERROR(SEARCH("On Track to be Achieved",E45)))</formula>
    </cfRule>
    <cfRule type="containsText" dxfId="590" priority="778" operator="containsText" text="Fully Achieved">
      <formula>NOT(ISERROR(SEARCH("Fully Achieved",E45)))</formula>
    </cfRule>
    <cfRule type="containsText" dxfId="589" priority="779" operator="containsText" text="Update not Provided">
      <formula>NOT(ISERROR(SEARCH("Update not Provided",E45)))</formula>
    </cfRule>
    <cfRule type="containsText" dxfId="588" priority="780" operator="containsText" text="Not yet due">
      <formula>NOT(ISERROR(SEARCH("Not yet due",E45)))</formula>
    </cfRule>
    <cfRule type="containsText" dxfId="587" priority="781" operator="containsText" text="Completed Behind Schedule">
      <formula>NOT(ISERROR(SEARCH("Completed Behind Schedule",E45)))</formula>
    </cfRule>
    <cfRule type="containsText" dxfId="586" priority="782" operator="containsText" text="Off Target">
      <formula>NOT(ISERROR(SEARCH("Off Target",E45)))</formula>
    </cfRule>
    <cfRule type="containsText" dxfId="585" priority="783" operator="containsText" text="In Danger of Falling Behind Target">
      <formula>NOT(ISERROR(SEARCH("In Danger of Falling Behind Target",E45)))</formula>
    </cfRule>
    <cfRule type="containsText" dxfId="584" priority="784" operator="containsText" text="On Track to be Achieved">
      <formula>NOT(ISERROR(SEARCH("On Track to be Achieved",E45)))</formula>
    </cfRule>
    <cfRule type="containsText" dxfId="583" priority="785" operator="containsText" text="Fully Achieved">
      <formula>NOT(ISERROR(SEARCH("Fully Achieved",E45)))</formula>
    </cfRule>
    <cfRule type="containsText" dxfId="582" priority="786" operator="containsText" text="Fully Achieved">
      <formula>NOT(ISERROR(SEARCH("Fully Achieved",E45)))</formula>
    </cfRule>
    <cfRule type="containsText" dxfId="581" priority="787" operator="containsText" text="Fully Achieved">
      <formula>NOT(ISERROR(SEARCH("Fully Achieved",E45)))</formula>
    </cfRule>
    <cfRule type="containsText" dxfId="580" priority="788" operator="containsText" text="Deferred">
      <formula>NOT(ISERROR(SEARCH("Deferred",E45)))</formula>
    </cfRule>
    <cfRule type="containsText" dxfId="579" priority="789" operator="containsText" text="Deleted">
      <formula>NOT(ISERROR(SEARCH("Deleted",E45)))</formula>
    </cfRule>
    <cfRule type="containsText" dxfId="578" priority="790" operator="containsText" text="In Danger of Falling Behind Target">
      <formula>NOT(ISERROR(SEARCH("In Danger of Falling Behind Target",E45)))</formula>
    </cfRule>
    <cfRule type="containsText" dxfId="577" priority="791" operator="containsText" text="Not yet due">
      <formula>NOT(ISERROR(SEARCH("Not yet due",E45)))</formula>
    </cfRule>
    <cfRule type="containsText" dxfId="576" priority="792" operator="containsText" text="Update not Provided">
      <formula>NOT(ISERROR(SEARCH("Update not Provided",E45)))</formula>
    </cfRule>
  </conditionalFormatting>
  <conditionalFormatting sqref="E47:E50">
    <cfRule type="containsText" dxfId="575" priority="721" operator="containsText" text="On track to be achieved">
      <formula>NOT(ISERROR(SEARCH("On track to be achieved",E47)))</formula>
    </cfRule>
    <cfRule type="containsText" dxfId="574" priority="722" operator="containsText" text="Deferred">
      <formula>NOT(ISERROR(SEARCH("Deferred",E47)))</formula>
    </cfRule>
    <cfRule type="containsText" dxfId="573" priority="723" operator="containsText" text="Deleted">
      <formula>NOT(ISERROR(SEARCH("Deleted",E47)))</formula>
    </cfRule>
    <cfRule type="containsText" dxfId="572" priority="724" operator="containsText" text="In Danger of Falling Behind Target">
      <formula>NOT(ISERROR(SEARCH("In Danger of Falling Behind Target",E47)))</formula>
    </cfRule>
    <cfRule type="containsText" dxfId="571" priority="725" operator="containsText" text="Not yet due">
      <formula>NOT(ISERROR(SEARCH("Not yet due",E47)))</formula>
    </cfRule>
    <cfRule type="containsText" dxfId="570" priority="726" operator="containsText" text="Update not Provided">
      <formula>NOT(ISERROR(SEARCH("Update not Provided",E47)))</formula>
    </cfRule>
    <cfRule type="containsText" dxfId="569" priority="727" operator="containsText" text="Not yet due">
      <formula>NOT(ISERROR(SEARCH("Not yet due",E47)))</formula>
    </cfRule>
    <cfRule type="containsText" dxfId="568" priority="728" operator="containsText" text="Completed Behind Schedule">
      <formula>NOT(ISERROR(SEARCH("Completed Behind Schedule",E47)))</formula>
    </cfRule>
    <cfRule type="containsText" dxfId="567" priority="729" operator="containsText" text="Off Target">
      <formula>NOT(ISERROR(SEARCH("Off Target",E47)))</formula>
    </cfRule>
    <cfRule type="containsText" dxfId="566" priority="730" operator="containsText" text="On Track to be Achieved">
      <formula>NOT(ISERROR(SEARCH("On Track to be Achieved",E47)))</formula>
    </cfRule>
    <cfRule type="containsText" dxfId="565" priority="731" operator="containsText" text="Fully Achieved">
      <formula>NOT(ISERROR(SEARCH("Fully Achieved",E47)))</formula>
    </cfRule>
    <cfRule type="containsText" dxfId="564" priority="732" operator="containsText" text="Not yet due">
      <formula>NOT(ISERROR(SEARCH("Not yet due",E47)))</formula>
    </cfRule>
    <cfRule type="containsText" dxfId="563" priority="733" operator="containsText" text="Not Yet Due">
      <formula>NOT(ISERROR(SEARCH("Not Yet Due",E47)))</formula>
    </cfRule>
    <cfRule type="containsText" dxfId="562" priority="734" operator="containsText" text="Deferred">
      <formula>NOT(ISERROR(SEARCH("Deferred",E47)))</formula>
    </cfRule>
    <cfRule type="containsText" dxfId="561" priority="735" operator="containsText" text="Deleted">
      <formula>NOT(ISERROR(SEARCH("Deleted",E47)))</formula>
    </cfRule>
    <cfRule type="containsText" dxfId="560" priority="736" operator="containsText" text="In Danger of Falling Behind Target">
      <formula>NOT(ISERROR(SEARCH("In Danger of Falling Behind Target",E47)))</formula>
    </cfRule>
    <cfRule type="containsText" dxfId="559" priority="737" operator="containsText" text="Not yet due">
      <formula>NOT(ISERROR(SEARCH("Not yet due",E47)))</formula>
    </cfRule>
    <cfRule type="containsText" dxfId="558" priority="738" operator="containsText" text="Completed Behind Schedule">
      <formula>NOT(ISERROR(SEARCH("Completed Behind Schedule",E47)))</formula>
    </cfRule>
    <cfRule type="containsText" dxfId="557" priority="739" operator="containsText" text="Off Target">
      <formula>NOT(ISERROR(SEARCH("Off Target",E47)))</formula>
    </cfRule>
    <cfRule type="containsText" dxfId="556" priority="740" operator="containsText" text="In Danger of Falling Behind Target">
      <formula>NOT(ISERROR(SEARCH("In Danger of Falling Behind Target",E47)))</formula>
    </cfRule>
    <cfRule type="containsText" dxfId="555" priority="741" operator="containsText" text="On Track to be Achieved">
      <formula>NOT(ISERROR(SEARCH("On Track to be Achieved",E47)))</formula>
    </cfRule>
    <cfRule type="containsText" dxfId="554" priority="742" operator="containsText" text="Fully Achieved">
      <formula>NOT(ISERROR(SEARCH("Fully Achieved",E47)))</formula>
    </cfRule>
    <cfRule type="containsText" dxfId="553" priority="743" operator="containsText" text="Update not Provided">
      <formula>NOT(ISERROR(SEARCH("Update not Provided",E47)))</formula>
    </cfRule>
    <cfRule type="containsText" dxfId="552" priority="744" operator="containsText" text="Not yet due">
      <formula>NOT(ISERROR(SEARCH("Not yet due",E47)))</formula>
    </cfRule>
    <cfRule type="containsText" dxfId="551" priority="745" operator="containsText" text="Completed Behind Schedule">
      <formula>NOT(ISERROR(SEARCH("Completed Behind Schedule",E47)))</formula>
    </cfRule>
    <cfRule type="containsText" dxfId="550" priority="746" operator="containsText" text="Off Target">
      <formula>NOT(ISERROR(SEARCH("Off Target",E47)))</formula>
    </cfRule>
    <cfRule type="containsText" dxfId="549" priority="747" operator="containsText" text="In Danger of Falling Behind Target">
      <formula>NOT(ISERROR(SEARCH("In Danger of Falling Behind Target",E47)))</formula>
    </cfRule>
    <cfRule type="containsText" dxfId="548" priority="748" operator="containsText" text="On Track to be Achieved">
      <formula>NOT(ISERROR(SEARCH("On Track to be Achieved",E47)))</formula>
    </cfRule>
    <cfRule type="containsText" dxfId="547" priority="749" operator="containsText" text="Fully Achieved">
      <formula>NOT(ISERROR(SEARCH("Fully Achieved",E47)))</formula>
    </cfRule>
    <cfRule type="containsText" dxfId="546" priority="750" operator="containsText" text="Fully Achieved">
      <formula>NOT(ISERROR(SEARCH("Fully Achieved",E47)))</formula>
    </cfRule>
    <cfRule type="containsText" dxfId="545" priority="751" operator="containsText" text="Fully Achieved">
      <formula>NOT(ISERROR(SEARCH("Fully Achieved",E47)))</formula>
    </cfRule>
    <cfRule type="containsText" dxfId="544" priority="752" operator="containsText" text="Deferred">
      <formula>NOT(ISERROR(SEARCH("Deferred",E47)))</formula>
    </cfRule>
    <cfRule type="containsText" dxfId="543" priority="753" operator="containsText" text="Deleted">
      <formula>NOT(ISERROR(SEARCH("Deleted",E47)))</formula>
    </cfRule>
    <cfRule type="containsText" dxfId="542" priority="754" operator="containsText" text="In Danger of Falling Behind Target">
      <formula>NOT(ISERROR(SEARCH("In Danger of Falling Behind Target",E47)))</formula>
    </cfRule>
    <cfRule type="containsText" dxfId="541" priority="755" operator="containsText" text="Not yet due">
      <formula>NOT(ISERROR(SEARCH("Not yet due",E47)))</formula>
    </cfRule>
    <cfRule type="containsText" dxfId="540" priority="756" operator="containsText" text="Update not Provided">
      <formula>NOT(ISERROR(SEARCH("Update not Provided",E47)))</formula>
    </cfRule>
  </conditionalFormatting>
  <conditionalFormatting sqref="E53">
    <cfRule type="containsText" dxfId="539" priority="685" operator="containsText" text="On track to be achieved">
      <formula>NOT(ISERROR(SEARCH("On track to be achieved",E53)))</formula>
    </cfRule>
    <cfRule type="containsText" dxfId="538" priority="686" operator="containsText" text="Deferred">
      <formula>NOT(ISERROR(SEARCH("Deferred",E53)))</formula>
    </cfRule>
    <cfRule type="containsText" dxfId="537" priority="687" operator="containsText" text="Deleted">
      <formula>NOT(ISERROR(SEARCH("Deleted",E53)))</formula>
    </cfRule>
    <cfRule type="containsText" dxfId="536" priority="688" operator="containsText" text="In Danger of Falling Behind Target">
      <formula>NOT(ISERROR(SEARCH("In Danger of Falling Behind Target",E53)))</formula>
    </cfRule>
    <cfRule type="containsText" dxfId="535" priority="689" operator="containsText" text="Not yet due">
      <formula>NOT(ISERROR(SEARCH("Not yet due",E53)))</formula>
    </cfRule>
    <cfRule type="containsText" dxfId="534" priority="690" operator="containsText" text="Update not Provided">
      <formula>NOT(ISERROR(SEARCH("Update not Provided",E53)))</formula>
    </cfRule>
    <cfRule type="containsText" dxfId="533" priority="691" operator="containsText" text="Not yet due">
      <formula>NOT(ISERROR(SEARCH("Not yet due",E53)))</formula>
    </cfRule>
    <cfRule type="containsText" dxfId="532" priority="692" operator="containsText" text="Completed Behind Schedule">
      <formula>NOT(ISERROR(SEARCH("Completed Behind Schedule",E53)))</formula>
    </cfRule>
    <cfRule type="containsText" dxfId="531" priority="693" operator="containsText" text="Off Target">
      <formula>NOT(ISERROR(SEARCH("Off Target",E53)))</formula>
    </cfRule>
    <cfRule type="containsText" dxfId="530" priority="694" operator="containsText" text="On Track to be Achieved">
      <formula>NOT(ISERROR(SEARCH("On Track to be Achieved",E53)))</formula>
    </cfRule>
    <cfRule type="containsText" dxfId="529" priority="695" operator="containsText" text="Fully Achieved">
      <formula>NOT(ISERROR(SEARCH("Fully Achieved",E53)))</formula>
    </cfRule>
    <cfRule type="containsText" dxfId="528" priority="696" operator="containsText" text="Not yet due">
      <formula>NOT(ISERROR(SEARCH("Not yet due",E53)))</formula>
    </cfRule>
    <cfRule type="containsText" dxfId="527" priority="697" operator="containsText" text="Not Yet Due">
      <formula>NOT(ISERROR(SEARCH("Not Yet Due",E53)))</formula>
    </cfRule>
    <cfRule type="containsText" dxfId="526" priority="698" operator="containsText" text="Deferred">
      <formula>NOT(ISERROR(SEARCH("Deferred",E53)))</formula>
    </cfRule>
    <cfRule type="containsText" dxfId="525" priority="699" operator="containsText" text="Deleted">
      <formula>NOT(ISERROR(SEARCH("Deleted",E53)))</formula>
    </cfRule>
    <cfRule type="containsText" dxfId="524" priority="700" operator="containsText" text="In Danger of Falling Behind Target">
      <formula>NOT(ISERROR(SEARCH("In Danger of Falling Behind Target",E53)))</formula>
    </cfRule>
    <cfRule type="containsText" dxfId="523" priority="701" operator="containsText" text="Not yet due">
      <formula>NOT(ISERROR(SEARCH("Not yet due",E53)))</formula>
    </cfRule>
    <cfRule type="containsText" dxfId="522" priority="702" operator="containsText" text="Completed Behind Schedule">
      <formula>NOT(ISERROR(SEARCH("Completed Behind Schedule",E53)))</formula>
    </cfRule>
    <cfRule type="containsText" dxfId="521" priority="703" operator="containsText" text="Off Target">
      <formula>NOT(ISERROR(SEARCH("Off Target",E53)))</formula>
    </cfRule>
    <cfRule type="containsText" dxfId="520" priority="704" operator="containsText" text="In Danger of Falling Behind Target">
      <formula>NOT(ISERROR(SEARCH("In Danger of Falling Behind Target",E53)))</formula>
    </cfRule>
    <cfRule type="containsText" dxfId="519" priority="705" operator="containsText" text="On Track to be Achieved">
      <formula>NOT(ISERROR(SEARCH("On Track to be Achieved",E53)))</formula>
    </cfRule>
    <cfRule type="containsText" dxfId="518" priority="706" operator="containsText" text="Fully Achieved">
      <formula>NOT(ISERROR(SEARCH("Fully Achieved",E53)))</formula>
    </cfRule>
    <cfRule type="containsText" dxfId="517" priority="707" operator="containsText" text="Update not Provided">
      <formula>NOT(ISERROR(SEARCH("Update not Provided",E53)))</formula>
    </cfRule>
    <cfRule type="containsText" dxfId="516" priority="708" operator="containsText" text="Not yet due">
      <formula>NOT(ISERROR(SEARCH("Not yet due",E53)))</formula>
    </cfRule>
    <cfRule type="containsText" dxfId="515" priority="709" operator="containsText" text="Completed Behind Schedule">
      <formula>NOT(ISERROR(SEARCH("Completed Behind Schedule",E53)))</formula>
    </cfRule>
    <cfRule type="containsText" dxfId="514" priority="710" operator="containsText" text="Off Target">
      <formula>NOT(ISERROR(SEARCH("Off Target",E53)))</formula>
    </cfRule>
    <cfRule type="containsText" dxfId="513" priority="711" operator="containsText" text="In Danger of Falling Behind Target">
      <formula>NOT(ISERROR(SEARCH("In Danger of Falling Behind Target",E53)))</formula>
    </cfRule>
    <cfRule type="containsText" dxfId="512" priority="712" operator="containsText" text="On Track to be Achieved">
      <formula>NOT(ISERROR(SEARCH("On Track to be Achieved",E53)))</formula>
    </cfRule>
    <cfRule type="containsText" dxfId="511" priority="713" operator="containsText" text="Fully Achieved">
      <formula>NOT(ISERROR(SEARCH("Fully Achieved",E53)))</formula>
    </cfRule>
    <cfRule type="containsText" dxfId="510" priority="714" operator="containsText" text="Fully Achieved">
      <formula>NOT(ISERROR(SEARCH("Fully Achieved",E53)))</formula>
    </cfRule>
    <cfRule type="containsText" dxfId="509" priority="715" operator="containsText" text="Fully Achieved">
      <formula>NOT(ISERROR(SEARCH("Fully Achieved",E53)))</formula>
    </cfRule>
    <cfRule type="containsText" dxfId="508" priority="716" operator="containsText" text="Deferred">
      <formula>NOT(ISERROR(SEARCH("Deferred",E53)))</formula>
    </cfRule>
    <cfRule type="containsText" dxfId="507" priority="717" operator="containsText" text="Deleted">
      <formula>NOT(ISERROR(SEARCH("Deleted",E53)))</formula>
    </cfRule>
    <cfRule type="containsText" dxfId="506" priority="718" operator="containsText" text="In Danger of Falling Behind Target">
      <formula>NOT(ISERROR(SEARCH("In Danger of Falling Behind Target",E53)))</formula>
    </cfRule>
    <cfRule type="containsText" dxfId="505" priority="719" operator="containsText" text="Not yet due">
      <formula>NOT(ISERROR(SEARCH("Not yet due",E53)))</formula>
    </cfRule>
    <cfRule type="containsText" dxfId="504" priority="720" operator="containsText" text="Update not Provided">
      <formula>NOT(ISERROR(SEARCH("Update not Provided",E53)))</formula>
    </cfRule>
  </conditionalFormatting>
  <conditionalFormatting sqref="E55:E56">
    <cfRule type="containsText" dxfId="503" priority="649" operator="containsText" text="On track to be achieved">
      <formula>NOT(ISERROR(SEARCH("On track to be achieved",E55)))</formula>
    </cfRule>
    <cfRule type="containsText" dxfId="502" priority="650" operator="containsText" text="Deferred">
      <formula>NOT(ISERROR(SEARCH("Deferred",E55)))</formula>
    </cfRule>
    <cfRule type="containsText" dxfId="501" priority="651" operator="containsText" text="Deleted">
      <formula>NOT(ISERROR(SEARCH("Deleted",E55)))</formula>
    </cfRule>
    <cfRule type="containsText" dxfId="500" priority="652" operator="containsText" text="In Danger of Falling Behind Target">
      <formula>NOT(ISERROR(SEARCH("In Danger of Falling Behind Target",E55)))</formula>
    </cfRule>
    <cfRule type="containsText" dxfId="499" priority="653" operator="containsText" text="Not yet due">
      <formula>NOT(ISERROR(SEARCH("Not yet due",E55)))</formula>
    </cfRule>
    <cfRule type="containsText" dxfId="498" priority="654" operator="containsText" text="Update not Provided">
      <formula>NOT(ISERROR(SEARCH("Update not Provided",E55)))</formula>
    </cfRule>
    <cfRule type="containsText" dxfId="497" priority="655" operator="containsText" text="Not yet due">
      <formula>NOT(ISERROR(SEARCH("Not yet due",E55)))</formula>
    </cfRule>
    <cfRule type="containsText" dxfId="496" priority="656" operator="containsText" text="Completed Behind Schedule">
      <formula>NOT(ISERROR(SEARCH("Completed Behind Schedule",E55)))</formula>
    </cfRule>
    <cfRule type="containsText" dxfId="495" priority="657" operator="containsText" text="Off Target">
      <formula>NOT(ISERROR(SEARCH("Off Target",E55)))</formula>
    </cfRule>
    <cfRule type="containsText" dxfId="494" priority="658" operator="containsText" text="On Track to be Achieved">
      <formula>NOT(ISERROR(SEARCH("On Track to be Achieved",E55)))</formula>
    </cfRule>
    <cfRule type="containsText" dxfId="493" priority="659" operator="containsText" text="Fully Achieved">
      <formula>NOT(ISERROR(SEARCH("Fully Achieved",E55)))</formula>
    </cfRule>
    <cfRule type="containsText" dxfId="492" priority="660" operator="containsText" text="Not yet due">
      <formula>NOT(ISERROR(SEARCH("Not yet due",E55)))</formula>
    </cfRule>
    <cfRule type="containsText" dxfId="491" priority="661" operator="containsText" text="Not Yet Due">
      <formula>NOT(ISERROR(SEARCH("Not Yet Due",E55)))</formula>
    </cfRule>
    <cfRule type="containsText" dxfId="490" priority="662" operator="containsText" text="Deferred">
      <formula>NOT(ISERROR(SEARCH("Deferred",E55)))</formula>
    </cfRule>
    <cfRule type="containsText" dxfId="489" priority="663" operator="containsText" text="Deleted">
      <formula>NOT(ISERROR(SEARCH("Deleted",E55)))</formula>
    </cfRule>
    <cfRule type="containsText" dxfId="488" priority="664" operator="containsText" text="In Danger of Falling Behind Target">
      <formula>NOT(ISERROR(SEARCH("In Danger of Falling Behind Target",E55)))</formula>
    </cfRule>
    <cfRule type="containsText" dxfId="487" priority="665" operator="containsText" text="Not yet due">
      <formula>NOT(ISERROR(SEARCH("Not yet due",E55)))</formula>
    </cfRule>
    <cfRule type="containsText" dxfId="486" priority="666" operator="containsText" text="Completed Behind Schedule">
      <formula>NOT(ISERROR(SEARCH("Completed Behind Schedule",E55)))</formula>
    </cfRule>
    <cfRule type="containsText" dxfId="485" priority="667" operator="containsText" text="Off Target">
      <formula>NOT(ISERROR(SEARCH("Off Target",E55)))</formula>
    </cfRule>
    <cfRule type="containsText" dxfId="484" priority="668" operator="containsText" text="In Danger of Falling Behind Target">
      <formula>NOT(ISERROR(SEARCH("In Danger of Falling Behind Target",E55)))</formula>
    </cfRule>
    <cfRule type="containsText" dxfId="483" priority="669" operator="containsText" text="On Track to be Achieved">
      <formula>NOT(ISERROR(SEARCH("On Track to be Achieved",E55)))</formula>
    </cfRule>
    <cfRule type="containsText" dxfId="482" priority="670" operator="containsText" text="Fully Achieved">
      <formula>NOT(ISERROR(SEARCH("Fully Achieved",E55)))</formula>
    </cfRule>
    <cfRule type="containsText" dxfId="481" priority="671" operator="containsText" text="Update not Provided">
      <formula>NOT(ISERROR(SEARCH("Update not Provided",E55)))</formula>
    </cfRule>
    <cfRule type="containsText" dxfId="480" priority="672" operator="containsText" text="Not yet due">
      <formula>NOT(ISERROR(SEARCH("Not yet due",E55)))</formula>
    </cfRule>
    <cfRule type="containsText" dxfId="479" priority="673" operator="containsText" text="Completed Behind Schedule">
      <formula>NOT(ISERROR(SEARCH("Completed Behind Schedule",E55)))</formula>
    </cfRule>
    <cfRule type="containsText" dxfId="478" priority="674" operator="containsText" text="Off Target">
      <formula>NOT(ISERROR(SEARCH("Off Target",E55)))</formula>
    </cfRule>
    <cfRule type="containsText" dxfId="477" priority="675" operator="containsText" text="In Danger of Falling Behind Target">
      <formula>NOT(ISERROR(SEARCH("In Danger of Falling Behind Target",E55)))</formula>
    </cfRule>
    <cfRule type="containsText" dxfId="476" priority="676" operator="containsText" text="On Track to be Achieved">
      <formula>NOT(ISERROR(SEARCH("On Track to be Achieved",E55)))</formula>
    </cfRule>
    <cfRule type="containsText" dxfId="475" priority="677" operator="containsText" text="Fully Achieved">
      <formula>NOT(ISERROR(SEARCH("Fully Achieved",E55)))</formula>
    </cfRule>
    <cfRule type="containsText" dxfId="474" priority="678" operator="containsText" text="Fully Achieved">
      <formula>NOT(ISERROR(SEARCH("Fully Achieved",E55)))</formula>
    </cfRule>
    <cfRule type="containsText" dxfId="473" priority="679" operator="containsText" text="Fully Achieved">
      <formula>NOT(ISERROR(SEARCH("Fully Achieved",E55)))</formula>
    </cfRule>
    <cfRule type="containsText" dxfId="472" priority="680" operator="containsText" text="Deferred">
      <formula>NOT(ISERROR(SEARCH("Deferred",E55)))</formula>
    </cfRule>
    <cfRule type="containsText" dxfId="471" priority="681" operator="containsText" text="Deleted">
      <formula>NOT(ISERROR(SEARCH("Deleted",E55)))</formula>
    </cfRule>
    <cfRule type="containsText" dxfId="470" priority="682" operator="containsText" text="In Danger of Falling Behind Target">
      <formula>NOT(ISERROR(SEARCH("In Danger of Falling Behind Target",E55)))</formula>
    </cfRule>
    <cfRule type="containsText" dxfId="469" priority="683" operator="containsText" text="Not yet due">
      <formula>NOT(ISERROR(SEARCH("Not yet due",E55)))</formula>
    </cfRule>
    <cfRule type="containsText" dxfId="468" priority="684" operator="containsText" text="Update not Provided">
      <formula>NOT(ISERROR(SEARCH("Update not Provided",E55)))</formula>
    </cfRule>
  </conditionalFormatting>
  <conditionalFormatting sqref="E58">
    <cfRule type="containsText" dxfId="467" priority="613" operator="containsText" text="On track to be achieved">
      <formula>NOT(ISERROR(SEARCH("On track to be achieved",E58)))</formula>
    </cfRule>
    <cfRule type="containsText" dxfId="466" priority="614" operator="containsText" text="Deferred">
      <formula>NOT(ISERROR(SEARCH("Deferred",E58)))</formula>
    </cfRule>
    <cfRule type="containsText" dxfId="465" priority="615" operator="containsText" text="Deleted">
      <formula>NOT(ISERROR(SEARCH("Deleted",E58)))</formula>
    </cfRule>
    <cfRule type="containsText" dxfId="464" priority="616" operator="containsText" text="In Danger of Falling Behind Target">
      <formula>NOT(ISERROR(SEARCH("In Danger of Falling Behind Target",E58)))</formula>
    </cfRule>
    <cfRule type="containsText" dxfId="463" priority="617" operator="containsText" text="Not yet due">
      <formula>NOT(ISERROR(SEARCH("Not yet due",E58)))</formula>
    </cfRule>
    <cfRule type="containsText" dxfId="462" priority="618" operator="containsText" text="Update not Provided">
      <formula>NOT(ISERROR(SEARCH("Update not Provided",E58)))</formula>
    </cfRule>
    <cfRule type="containsText" dxfId="461" priority="619" operator="containsText" text="Not yet due">
      <formula>NOT(ISERROR(SEARCH("Not yet due",E58)))</formula>
    </cfRule>
    <cfRule type="containsText" dxfId="460" priority="620" operator="containsText" text="Completed Behind Schedule">
      <formula>NOT(ISERROR(SEARCH("Completed Behind Schedule",E58)))</formula>
    </cfRule>
    <cfRule type="containsText" dxfId="459" priority="621" operator="containsText" text="Off Target">
      <formula>NOT(ISERROR(SEARCH("Off Target",E58)))</formula>
    </cfRule>
    <cfRule type="containsText" dxfId="458" priority="622" operator="containsText" text="On Track to be Achieved">
      <formula>NOT(ISERROR(SEARCH("On Track to be Achieved",E58)))</formula>
    </cfRule>
    <cfRule type="containsText" dxfId="457" priority="623" operator="containsText" text="Fully Achieved">
      <formula>NOT(ISERROR(SEARCH("Fully Achieved",E58)))</formula>
    </cfRule>
    <cfRule type="containsText" dxfId="456" priority="624" operator="containsText" text="Not yet due">
      <formula>NOT(ISERROR(SEARCH("Not yet due",E58)))</formula>
    </cfRule>
    <cfRule type="containsText" dxfId="455" priority="625" operator="containsText" text="Not Yet Due">
      <formula>NOT(ISERROR(SEARCH("Not Yet Due",E58)))</formula>
    </cfRule>
    <cfRule type="containsText" dxfId="454" priority="626" operator="containsText" text="Deferred">
      <formula>NOT(ISERROR(SEARCH("Deferred",E58)))</formula>
    </cfRule>
    <cfRule type="containsText" dxfId="453" priority="627" operator="containsText" text="Deleted">
      <formula>NOT(ISERROR(SEARCH("Deleted",E58)))</formula>
    </cfRule>
    <cfRule type="containsText" dxfId="452" priority="628" operator="containsText" text="In Danger of Falling Behind Target">
      <formula>NOT(ISERROR(SEARCH("In Danger of Falling Behind Target",E58)))</formula>
    </cfRule>
    <cfRule type="containsText" dxfId="451" priority="629" operator="containsText" text="Not yet due">
      <formula>NOT(ISERROR(SEARCH("Not yet due",E58)))</formula>
    </cfRule>
    <cfRule type="containsText" dxfId="450" priority="630" operator="containsText" text="Completed Behind Schedule">
      <formula>NOT(ISERROR(SEARCH("Completed Behind Schedule",E58)))</formula>
    </cfRule>
    <cfRule type="containsText" dxfId="449" priority="631" operator="containsText" text="Off Target">
      <formula>NOT(ISERROR(SEARCH("Off Target",E58)))</formula>
    </cfRule>
    <cfRule type="containsText" dxfId="448" priority="632" operator="containsText" text="In Danger of Falling Behind Target">
      <formula>NOT(ISERROR(SEARCH("In Danger of Falling Behind Target",E58)))</formula>
    </cfRule>
    <cfRule type="containsText" dxfId="447" priority="633" operator="containsText" text="On Track to be Achieved">
      <formula>NOT(ISERROR(SEARCH("On Track to be Achieved",E58)))</formula>
    </cfRule>
    <cfRule type="containsText" dxfId="446" priority="634" operator="containsText" text="Fully Achieved">
      <formula>NOT(ISERROR(SEARCH("Fully Achieved",E58)))</formula>
    </cfRule>
    <cfRule type="containsText" dxfId="445" priority="635" operator="containsText" text="Update not Provided">
      <formula>NOT(ISERROR(SEARCH("Update not Provided",E58)))</formula>
    </cfRule>
    <cfRule type="containsText" dxfId="444" priority="636" operator="containsText" text="Not yet due">
      <formula>NOT(ISERROR(SEARCH("Not yet due",E58)))</formula>
    </cfRule>
    <cfRule type="containsText" dxfId="443" priority="637" operator="containsText" text="Completed Behind Schedule">
      <formula>NOT(ISERROR(SEARCH("Completed Behind Schedule",E58)))</formula>
    </cfRule>
    <cfRule type="containsText" dxfId="442" priority="638" operator="containsText" text="Off Target">
      <formula>NOT(ISERROR(SEARCH("Off Target",E58)))</formula>
    </cfRule>
    <cfRule type="containsText" dxfId="441" priority="639" operator="containsText" text="In Danger of Falling Behind Target">
      <formula>NOT(ISERROR(SEARCH("In Danger of Falling Behind Target",E58)))</formula>
    </cfRule>
    <cfRule type="containsText" dxfId="440" priority="640" operator="containsText" text="On Track to be Achieved">
      <formula>NOT(ISERROR(SEARCH("On Track to be Achieved",E58)))</formula>
    </cfRule>
    <cfRule type="containsText" dxfId="439" priority="641" operator="containsText" text="Fully Achieved">
      <formula>NOT(ISERROR(SEARCH("Fully Achieved",E58)))</formula>
    </cfRule>
    <cfRule type="containsText" dxfId="438" priority="642" operator="containsText" text="Fully Achieved">
      <formula>NOT(ISERROR(SEARCH("Fully Achieved",E58)))</formula>
    </cfRule>
    <cfRule type="containsText" dxfId="437" priority="643" operator="containsText" text="Fully Achieved">
      <formula>NOT(ISERROR(SEARCH("Fully Achieved",E58)))</formula>
    </cfRule>
    <cfRule type="containsText" dxfId="436" priority="644" operator="containsText" text="Deferred">
      <formula>NOT(ISERROR(SEARCH("Deferred",E58)))</formula>
    </cfRule>
    <cfRule type="containsText" dxfId="435" priority="645" operator="containsText" text="Deleted">
      <formula>NOT(ISERROR(SEARCH("Deleted",E58)))</formula>
    </cfRule>
    <cfRule type="containsText" dxfId="434" priority="646" operator="containsText" text="In Danger of Falling Behind Target">
      <formula>NOT(ISERROR(SEARCH("In Danger of Falling Behind Target",E58)))</formula>
    </cfRule>
    <cfRule type="containsText" dxfId="433" priority="647" operator="containsText" text="Not yet due">
      <formula>NOT(ISERROR(SEARCH("Not yet due",E58)))</formula>
    </cfRule>
    <cfRule type="containsText" dxfId="432" priority="648" operator="containsText" text="Update not Provided">
      <formula>NOT(ISERROR(SEARCH("Update not Provided",E58)))</formula>
    </cfRule>
  </conditionalFormatting>
  <conditionalFormatting sqref="E60">
    <cfRule type="containsText" dxfId="431" priority="577" operator="containsText" text="On track to be achieved">
      <formula>NOT(ISERROR(SEARCH("On track to be achieved",E60)))</formula>
    </cfRule>
    <cfRule type="containsText" dxfId="430" priority="578" operator="containsText" text="Deferred">
      <formula>NOT(ISERROR(SEARCH("Deferred",E60)))</formula>
    </cfRule>
    <cfRule type="containsText" dxfId="429" priority="579" operator="containsText" text="Deleted">
      <formula>NOT(ISERROR(SEARCH("Deleted",E60)))</formula>
    </cfRule>
    <cfRule type="containsText" dxfId="428" priority="580" operator="containsText" text="In Danger of Falling Behind Target">
      <formula>NOT(ISERROR(SEARCH("In Danger of Falling Behind Target",E60)))</formula>
    </cfRule>
    <cfRule type="containsText" dxfId="427" priority="581" operator="containsText" text="Not yet due">
      <formula>NOT(ISERROR(SEARCH("Not yet due",E60)))</formula>
    </cfRule>
    <cfRule type="containsText" dxfId="426" priority="582" operator="containsText" text="Update not Provided">
      <formula>NOT(ISERROR(SEARCH("Update not Provided",E60)))</formula>
    </cfRule>
    <cfRule type="containsText" dxfId="425" priority="583" operator="containsText" text="Not yet due">
      <formula>NOT(ISERROR(SEARCH("Not yet due",E60)))</formula>
    </cfRule>
    <cfRule type="containsText" dxfId="424" priority="584" operator="containsText" text="Completed Behind Schedule">
      <formula>NOT(ISERROR(SEARCH("Completed Behind Schedule",E60)))</formula>
    </cfRule>
    <cfRule type="containsText" dxfId="423" priority="585" operator="containsText" text="Off Target">
      <formula>NOT(ISERROR(SEARCH("Off Target",E60)))</formula>
    </cfRule>
    <cfRule type="containsText" dxfId="422" priority="586" operator="containsText" text="On Track to be Achieved">
      <formula>NOT(ISERROR(SEARCH("On Track to be Achieved",E60)))</formula>
    </cfRule>
    <cfRule type="containsText" dxfId="421" priority="587" operator="containsText" text="Fully Achieved">
      <formula>NOT(ISERROR(SEARCH("Fully Achieved",E60)))</formula>
    </cfRule>
    <cfRule type="containsText" dxfId="420" priority="588" operator="containsText" text="Not yet due">
      <formula>NOT(ISERROR(SEARCH("Not yet due",E60)))</formula>
    </cfRule>
    <cfRule type="containsText" dxfId="419" priority="589" operator="containsText" text="Not Yet Due">
      <formula>NOT(ISERROR(SEARCH("Not Yet Due",E60)))</formula>
    </cfRule>
    <cfRule type="containsText" dxfId="418" priority="590" operator="containsText" text="Deferred">
      <formula>NOT(ISERROR(SEARCH("Deferred",E60)))</formula>
    </cfRule>
    <cfRule type="containsText" dxfId="417" priority="591" operator="containsText" text="Deleted">
      <formula>NOT(ISERROR(SEARCH("Deleted",E60)))</formula>
    </cfRule>
    <cfRule type="containsText" dxfId="416" priority="592" operator="containsText" text="In Danger of Falling Behind Target">
      <formula>NOT(ISERROR(SEARCH("In Danger of Falling Behind Target",E60)))</formula>
    </cfRule>
    <cfRule type="containsText" dxfId="415" priority="593" operator="containsText" text="Not yet due">
      <formula>NOT(ISERROR(SEARCH("Not yet due",E60)))</formula>
    </cfRule>
    <cfRule type="containsText" dxfId="414" priority="594" operator="containsText" text="Completed Behind Schedule">
      <formula>NOT(ISERROR(SEARCH("Completed Behind Schedule",E60)))</formula>
    </cfRule>
    <cfRule type="containsText" dxfId="413" priority="595" operator="containsText" text="Off Target">
      <formula>NOT(ISERROR(SEARCH("Off Target",E60)))</formula>
    </cfRule>
    <cfRule type="containsText" dxfId="412" priority="596" operator="containsText" text="In Danger of Falling Behind Target">
      <formula>NOT(ISERROR(SEARCH("In Danger of Falling Behind Target",E60)))</formula>
    </cfRule>
    <cfRule type="containsText" dxfId="411" priority="597" operator="containsText" text="On Track to be Achieved">
      <formula>NOT(ISERROR(SEARCH("On Track to be Achieved",E60)))</formula>
    </cfRule>
    <cfRule type="containsText" dxfId="410" priority="598" operator="containsText" text="Fully Achieved">
      <formula>NOT(ISERROR(SEARCH("Fully Achieved",E60)))</formula>
    </cfRule>
    <cfRule type="containsText" dxfId="409" priority="599" operator="containsText" text="Update not Provided">
      <formula>NOT(ISERROR(SEARCH("Update not Provided",E60)))</formula>
    </cfRule>
    <cfRule type="containsText" dxfId="408" priority="600" operator="containsText" text="Not yet due">
      <formula>NOT(ISERROR(SEARCH("Not yet due",E60)))</formula>
    </cfRule>
    <cfRule type="containsText" dxfId="407" priority="601" operator="containsText" text="Completed Behind Schedule">
      <formula>NOT(ISERROR(SEARCH("Completed Behind Schedule",E60)))</formula>
    </cfRule>
    <cfRule type="containsText" dxfId="406" priority="602" operator="containsText" text="Off Target">
      <formula>NOT(ISERROR(SEARCH("Off Target",E60)))</formula>
    </cfRule>
    <cfRule type="containsText" dxfId="405" priority="603" operator="containsText" text="In Danger of Falling Behind Target">
      <formula>NOT(ISERROR(SEARCH("In Danger of Falling Behind Target",E60)))</formula>
    </cfRule>
    <cfRule type="containsText" dxfId="404" priority="604" operator="containsText" text="On Track to be Achieved">
      <formula>NOT(ISERROR(SEARCH("On Track to be Achieved",E60)))</formula>
    </cfRule>
    <cfRule type="containsText" dxfId="403" priority="605" operator="containsText" text="Fully Achieved">
      <formula>NOT(ISERROR(SEARCH("Fully Achieved",E60)))</formula>
    </cfRule>
    <cfRule type="containsText" dxfId="402" priority="606" operator="containsText" text="Fully Achieved">
      <formula>NOT(ISERROR(SEARCH("Fully Achieved",E60)))</formula>
    </cfRule>
    <cfRule type="containsText" dxfId="401" priority="607" operator="containsText" text="Fully Achieved">
      <formula>NOT(ISERROR(SEARCH("Fully Achieved",E60)))</formula>
    </cfRule>
    <cfRule type="containsText" dxfId="400" priority="608" operator="containsText" text="Deferred">
      <formula>NOT(ISERROR(SEARCH("Deferred",E60)))</formula>
    </cfRule>
    <cfRule type="containsText" dxfId="399" priority="609" operator="containsText" text="Deleted">
      <formula>NOT(ISERROR(SEARCH("Deleted",E60)))</formula>
    </cfRule>
    <cfRule type="containsText" dxfId="398" priority="610" operator="containsText" text="In Danger of Falling Behind Target">
      <formula>NOT(ISERROR(SEARCH("In Danger of Falling Behind Target",E60)))</formula>
    </cfRule>
    <cfRule type="containsText" dxfId="397" priority="611" operator="containsText" text="Not yet due">
      <formula>NOT(ISERROR(SEARCH("Not yet due",E60)))</formula>
    </cfRule>
    <cfRule type="containsText" dxfId="396" priority="612" operator="containsText" text="Update not Provided">
      <formula>NOT(ISERROR(SEARCH("Update not Provided",E60)))</formula>
    </cfRule>
  </conditionalFormatting>
  <conditionalFormatting sqref="E62:E71">
    <cfRule type="containsText" dxfId="395" priority="541" operator="containsText" text="On track to be achieved">
      <formula>NOT(ISERROR(SEARCH("On track to be achieved",E62)))</formula>
    </cfRule>
    <cfRule type="containsText" dxfId="394" priority="542" operator="containsText" text="Deferred">
      <formula>NOT(ISERROR(SEARCH("Deferred",E62)))</formula>
    </cfRule>
    <cfRule type="containsText" dxfId="393" priority="543" operator="containsText" text="Deleted">
      <formula>NOT(ISERROR(SEARCH("Deleted",E62)))</formula>
    </cfRule>
    <cfRule type="containsText" dxfId="392" priority="544" operator="containsText" text="In Danger of Falling Behind Target">
      <formula>NOT(ISERROR(SEARCH("In Danger of Falling Behind Target",E62)))</formula>
    </cfRule>
    <cfRule type="containsText" dxfId="391" priority="545" operator="containsText" text="Not yet due">
      <formula>NOT(ISERROR(SEARCH("Not yet due",E62)))</formula>
    </cfRule>
    <cfRule type="containsText" dxfId="390" priority="546" operator="containsText" text="Update not Provided">
      <formula>NOT(ISERROR(SEARCH("Update not Provided",E62)))</formula>
    </cfRule>
    <cfRule type="containsText" dxfId="389" priority="547" operator="containsText" text="Not yet due">
      <formula>NOT(ISERROR(SEARCH("Not yet due",E62)))</formula>
    </cfRule>
    <cfRule type="containsText" dxfId="388" priority="548" operator="containsText" text="Completed Behind Schedule">
      <formula>NOT(ISERROR(SEARCH("Completed Behind Schedule",E62)))</formula>
    </cfRule>
    <cfRule type="containsText" dxfId="387" priority="549" operator="containsText" text="Off Target">
      <formula>NOT(ISERROR(SEARCH("Off Target",E62)))</formula>
    </cfRule>
    <cfRule type="containsText" dxfId="386" priority="550" operator="containsText" text="On Track to be Achieved">
      <formula>NOT(ISERROR(SEARCH("On Track to be Achieved",E62)))</formula>
    </cfRule>
    <cfRule type="containsText" dxfId="385" priority="551" operator="containsText" text="Fully Achieved">
      <formula>NOT(ISERROR(SEARCH("Fully Achieved",E62)))</formula>
    </cfRule>
    <cfRule type="containsText" dxfId="384" priority="552" operator="containsText" text="Not yet due">
      <formula>NOT(ISERROR(SEARCH("Not yet due",E62)))</formula>
    </cfRule>
    <cfRule type="containsText" dxfId="383" priority="553" operator="containsText" text="Not Yet Due">
      <formula>NOT(ISERROR(SEARCH("Not Yet Due",E62)))</formula>
    </cfRule>
    <cfRule type="containsText" dxfId="382" priority="554" operator="containsText" text="Deferred">
      <formula>NOT(ISERROR(SEARCH("Deferred",E62)))</formula>
    </cfRule>
    <cfRule type="containsText" dxfId="381" priority="555" operator="containsText" text="Deleted">
      <formula>NOT(ISERROR(SEARCH("Deleted",E62)))</formula>
    </cfRule>
    <cfRule type="containsText" dxfId="380" priority="556" operator="containsText" text="In Danger of Falling Behind Target">
      <formula>NOT(ISERROR(SEARCH("In Danger of Falling Behind Target",E62)))</formula>
    </cfRule>
    <cfRule type="containsText" dxfId="379" priority="557" operator="containsText" text="Not yet due">
      <formula>NOT(ISERROR(SEARCH("Not yet due",E62)))</formula>
    </cfRule>
    <cfRule type="containsText" dxfId="378" priority="558" operator="containsText" text="Completed Behind Schedule">
      <formula>NOT(ISERROR(SEARCH("Completed Behind Schedule",E62)))</formula>
    </cfRule>
    <cfRule type="containsText" dxfId="377" priority="559" operator="containsText" text="Off Target">
      <formula>NOT(ISERROR(SEARCH("Off Target",E62)))</formula>
    </cfRule>
    <cfRule type="containsText" dxfId="376" priority="560" operator="containsText" text="In Danger of Falling Behind Target">
      <formula>NOT(ISERROR(SEARCH("In Danger of Falling Behind Target",E62)))</formula>
    </cfRule>
    <cfRule type="containsText" dxfId="375" priority="561" operator="containsText" text="On Track to be Achieved">
      <formula>NOT(ISERROR(SEARCH("On Track to be Achieved",E62)))</formula>
    </cfRule>
    <cfRule type="containsText" dxfId="374" priority="562" operator="containsText" text="Fully Achieved">
      <formula>NOT(ISERROR(SEARCH("Fully Achieved",E62)))</formula>
    </cfRule>
    <cfRule type="containsText" dxfId="373" priority="563" operator="containsText" text="Update not Provided">
      <formula>NOT(ISERROR(SEARCH("Update not Provided",E62)))</formula>
    </cfRule>
    <cfRule type="containsText" dxfId="372" priority="564" operator="containsText" text="Not yet due">
      <formula>NOT(ISERROR(SEARCH("Not yet due",E62)))</formula>
    </cfRule>
    <cfRule type="containsText" dxfId="371" priority="565" operator="containsText" text="Completed Behind Schedule">
      <formula>NOT(ISERROR(SEARCH("Completed Behind Schedule",E62)))</formula>
    </cfRule>
    <cfRule type="containsText" dxfId="370" priority="566" operator="containsText" text="Off Target">
      <formula>NOT(ISERROR(SEARCH("Off Target",E62)))</formula>
    </cfRule>
    <cfRule type="containsText" dxfId="369" priority="567" operator="containsText" text="In Danger of Falling Behind Target">
      <formula>NOT(ISERROR(SEARCH("In Danger of Falling Behind Target",E62)))</formula>
    </cfRule>
    <cfRule type="containsText" dxfId="368" priority="568" operator="containsText" text="On Track to be Achieved">
      <formula>NOT(ISERROR(SEARCH("On Track to be Achieved",E62)))</formula>
    </cfRule>
    <cfRule type="containsText" dxfId="367" priority="569" operator="containsText" text="Fully Achieved">
      <formula>NOT(ISERROR(SEARCH("Fully Achieved",E62)))</formula>
    </cfRule>
    <cfRule type="containsText" dxfId="366" priority="570" operator="containsText" text="Fully Achieved">
      <formula>NOT(ISERROR(SEARCH("Fully Achieved",E62)))</formula>
    </cfRule>
    <cfRule type="containsText" dxfId="365" priority="571" operator="containsText" text="Fully Achieved">
      <formula>NOT(ISERROR(SEARCH("Fully Achieved",E62)))</formula>
    </cfRule>
    <cfRule type="containsText" dxfId="364" priority="572" operator="containsText" text="Deferred">
      <formula>NOT(ISERROR(SEARCH("Deferred",E62)))</formula>
    </cfRule>
    <cfRule type="containsText" dxfId="363" priority="573" operator="containsText" text="Deleted">
      <formula>NOT(ISERROR(SEARCH("Deleted",E62)))</formula>
    </cfRule>
    <cfRule type="containsText" dxfId="362" priority="574" operator="containsText" text="In Danger of Falling Behind Target">
      <formula>NOT(ISERROR(SEARCH("In Danger of Falling Behind Target",E62)))</formula>
    </cfRule>
    <cfRule type="containsText" dxfId="361" priority="575" operator="containsText" text="Not yet due">
      <formula>NOT(ISERROR(SEARCH("Not yet due",E62)))</formula>
    </cfRule>
    <cfRule type="containsText" dxfId="360" priority="576" operator="containsText" text="Update not Provided">
      <formula>NOT(ISERROR(SEARCH("Update not Provided",E62)))</formula>
    </cfRule>
  </conditionalFormatting>
  <conditionalFormatting sqref="E73:E74">
    <cfRule type="containsText" dxfId="359" priority="505" operator="containsText" text="On track to be achieved">
      <formula>NOT(ISERROR(SEARCH("On track to be achieved",E73)))</formula>
    </cfRule>
    <cfRule type="containsText" dxfId="358" priority="506" operator="containsText" text="Deferred">
      <formula>NOT(ISERROR(SEARCH("Deferred",E73)))</formula>
    </cfRule>
    <cfRule type="containsText" dxfId="357" priority="507" operator="containsText" text="Deleted">
      <formula>NOT(ISERROR(SEARCH("Deleted",E73)))</formula>
    </cfRule>
    <cfRule type="containsText" dxfId="356" priority="508" operator="containsText" text="In Danger of Falling Behind Target">
      <formula>NOT(ISERROR(SEARCH("In Danger of Falling Behind Target",E73)))</formula>
    </cfRule>
    <cfRule type="containsText" dxfId="355" priority="509" operator="containsText" text="Not yet due">
      <formula>NOT(ISERROR(SEARCH("Not yet due",E73)))</formula>
    </cfRule>
    <cfRule type="containsText" dxfId="354" priority="510" operator="containsText" text="Update not Provided">
      <formula>NOT(ISERROR(SEARCH("Update not Provided",E73)))</formula>
    </cfRule>
    <cfRule type="containsText" dxfId="353" priority="511" operator="containsText" text="Not yet due">
      <formula>NOT(ISERROR(SEARCH("Not yet due",E73)))</formula>
    </cfRule>
    <cfRule type="containsText" dxfId="352" priority="512" operator="containsText" text="Completed Behind Schedule">
      <formula>NOT(ISERROR(SEARCH("Completed Behind Schedule",E73)))</formula>
    </cfRule>
    <cfRule type="containsText" dxfId="351" priority="513" operator="containsText" text="Off Target">
      <formula>NOT(ISERROR(SEARCH("Off Target",E73)))</formula>
    </cfRule>
    <cfRule type="containsText" dxfId="350" priority="514" operator="containsText" text="On Track to be Achieved">
      <formula>NOT(ISERROR(SEARCH("On Track to be Achieved",E73)))</formula>
    </cfRule>
    <cfRule type="containsText" dxfId="349" priority="515" operator="containsText" text="Fully Achieved">
      <formula>NOT(ISERROR(SEARCH("Fully Achieved",E73)))</formula>
    </cfRule>
    <cfRule type="containsText" dxfId="348" priority="516" operator="containsText" text="Not yet due">
      <formula>NOT(ISERROR(SEARCH("Not yet due",E73)))</formula>
    </cfRule>
    <cfRule type="containsText" dxfId="347" priority="517" operator="containsText" text="Not Yet Due">
      <formula>NOT(ISERROR(SEARCH("Not Yet Due",E73)))</formula>
    </cfRule>
    <cfRule type="containsText" dxfId="346" priority="518" operator="containsText" text="Deferred">
      <formula>NOT(ISERROR(SEARCH("Deferred",E73)))</formula>
    </cfRule>
    <cfRule type="containsText" dxfId="345" priority="519" operator="containsText" text="Deleted">
      <formula>NOT(ISERROR(SEARCH("Deleted",E73)))</formula>
    </cfRule>
    <cfRule type="containsText" dxfId="344" priority="520" operator="containsText" text="In Danger of Falling Behind Target">
      <formula>NOT(ISERROR(SEARCH("In Danger of Falling Behind Target",E73)))</formula>
    </cfRule>
    <cfRule type="containsText" dxfId="343" priority="521" operator="containsText" text="Not yet due">
      <formula>NOT(ISERROR(SEARCH("Not yet due",E73)))</formula>
    </cfRule>
    <cfRule type="containsText" dxfId="342" priority="522" operator="containsText" text="Completed Behind Schedule">
      <formula>NOT(ISERROR(SEARCH("Completed Behind Schedule",E73)))</formula>
    </cfRule>
    <cfRule type="containsText" dxfId="341" priority="523" operator="containsText" text="Off Target">
      <formula>NOT(ISERROR(SEARCH("Off Target",E73)))</formula>
    </cfRule>
    <cfRule type="containsText" dxfId="340" priority="524" operator="containsText" text="In Danger of Falling Behind Target">
      <formula>NOT(ISERROR(SEARCH("In Danger of Falling Behind Target",E73)))</formula>
    </cfRule>
    <cfRule type="containsText" dxfId="339" priority="525" operator="containsText" text="On Track to be Achieved">
      <formula>NOT(ISERROR(SEARCH("On Track to be Achieved",E73)))</formula>
    </cfRule>
    <cfRule type="containsText" dxfId="338" priority="526" operator="containsText" text="Fully Achieved">
      <formula>NOT(ISERROR(SEARCH("Fully Achieved",E73)))</formula>
    </cfRule>
    <cfRule type="containsText" dxfId="337" priority="527" operator="containsText" text="Update not Provided">
      <formula>NOT(ISERROR(SEARCH("Update not Provided",E73)))</formula>
    </cfRule>
    <cfRule type="containsText" dxfId="336" priority="528" operator="containsText" text="Not yet due">
      <formula>NOT(ISERROR(SEARCH("Not yet due",E73)))</formula>
    </cfRule>
    <cfRule type="containsText" dxfId="335" priority="529" operator="containsText" text="Completed Behind Schedule">
      <formula>NOT(ISERROR(SEARCH("Completed Behind Schedule",E73)))</formula>
    </cfRule>
    <cfRule type="containsText" dxfId="334" priority="530" operator="containsText" text="Off Target">
      <formula>NOT(ISERROR(SEARCH("Off Target",E73)))</formula>
    </cfRule>
    <cfRule type="containsText" dxfId="333" priority="531" operator="containsText" text="In Danger of Falling Behind Target">
      <formula>NOT(ISERROR(SEARCH("In Danger of Falling Behind Target",E73)))</formula>
    </cfRule>
    <cfRule type="containsText" dxfId="332" priority="532" operator="containsText" text="On Track to be Achieved">
      <formula>NOT(ISERROR(SEARCH("On Track to be Achieved",E73)))</formula>
    </cfRule>
    <cfRule type="containsText" dxfId="331" priority="533" operator="containsText" text="Fully Achieved">
      <formula>NOT(ISERROR(SEARCH("Fully Achieved",E73)))</formula>
    </cfRule>
    <cfRule type="containsText" dxfId="330" priority="534" operator="containsText" text="Fully Achieved">
      <formula>NOT(ISERROR(SEARCH("Fully Achieved",E73)))</formula>
    </cfRule>
    <cfRule type="containsText" dxfId="329" priority="535" operator="containsText" text="Fully Achieved">
      <formula>NOT(ISERROR(SEARCH("Fully Achieved",E73)))</formula>
    </cfRule>
    <cfRule type="containsText" dxfId="328" priority="536" operator="containsText" text="Deferred">
      <formula>NOT(ISERROR(SEARCH("Deferred",E73)))</formula>
    </cfRule>
    <cfRule type="containsText" dxfId="327" priority="537" operator="containsText" text="Deleted">
      <formula>NOT(ISERROR(SEARCH("Deleted",E73)))</formula>
    </cfRule>
    <cfRule type="containsText" dxfId="326" priority="538" operator="containsText" text="In Danger of Falling Behind Target">
      <formula>NOT(ISERROR(SEARCH("In Danger of Falling Behind Target",E73)))</formula>
    </cfRule>
    <cfRule type="containsText" dxfId="325" priority="539" operator="containsText" text="Not yet due">
      <formula>NOT(ISERROR(SEARCH("Not yet due",E73)))</formula>
    </cfRule>
    <cfRule type="containsText" dxfId="324" priority="540" operator="containsText" text="Update not Provided">
      <formula>NOT(ISERROR(SEARCH("Update not Provided",E73)))</formula>
    </cfRule>
  </conditionalFormatting>
  <conditionalFormatting sqref="E75:E76">
    <cfRule type="containsText" dxfId="323" priority="469" operator="containsText" text="On track to be achieved">
      <formula>NOT(ISERROR(SEARCH("On track to be achieved",E75)))</formula>
    </cfRule>
    <cfRule type="containsText" dxfId="322" priority="470" operator="containsText" text="Deferred">
      <formula>NOT(ISERROR(SEARCH("Deferred",E75)))</formula>
    </cfRule>
    <cfRule type="containsText" dxfId="321" priority="471" operator="containsText" text="Deleted">
      <formula>NOT(ISERROR(SEARCH("Deleted",E75)))</formula>
    </cfRule>
    <cfRule type="containsText" dxfId="320" priority="472" operator="containsText" text="In Danger of Falling Behind Target">
      <formula>NOT(ISERROR(SEARCH("In Danger of Falling Behind Target",E75)))</formula>
    </cfRule>
    <cfRule type="containsText" dxfId="319" priority="473" operator="containsText" text="Not yet due">
      <formula>NOT(ISERROR(SEARCH("Not yet due",E75)))</formula>
    </cfRule>
    <cfRule type="containsText" dxfId="318" priority="474" operator="containsText" text="Update not Provided">
      <formula>NOT(ISERROR(SEARCH("Update not Provided",E75)))</formula>
    </cfRule>
    <cfRule type="containsText" dxfId="317" priority="475" operator="containsText" text="Not yet due">
      <formula>NOT(ISERROR(SEARCH("Not yet due",E75)))</formula>
    </cfRule>
    <cfRule type="containsText" dxfId="316" priority="476" operator="containsText" text="Completed Behind Schedule">
      <formula>NOT(ISERROR(SEARCH("Completed Behind Schedule",E75)))</formula>
    </cfRule>
    <cfRule type="containsText" dxfId="315" priority="477" operator="containsText" text="Off Target">
      <formula>NOT(ISERROR(SEARCH("Off Target",E75)))</formula>
    </cfRule>
    <cfRule type="containsText" dxfId="314" priority="478" operator="containsText" text="On Track to be Achieved">
      <formula>NOT(ISERROR(SEARCH("On Track to be Achieved",E75)))</formula>
    </cfRule>
    <cfRule type="containsText" dxfId="313" priority="479" operator="containsText" text="Fully Achieved">
      <formula>NOT(ISERROR(SEARCH("Fully Achieved",E75)))</formula>
    </cfRule>
    <cfRule type="containsText" dxfId="312" priority="480" operator="containsText" text="Not yet due">
      <formula>NOT(ISERROR(SEARCH("Not yet due",E75)))</formula>
    </cfRule>
    <cfRule type="containsText" dxfId="311" priority="481" operator="containsText" text="Not Yet Due">
      <formula>NOT(ISERROR(SEARCH("Not Yet Due",E75)))</formula>
    </cfRule>
    <cfRule type="containsText" dxfId="310" priority="482" operator="containsText" text="Deferred">
      <formula>NOT(ISERROR(SEARCH("Deferred",E75)))</formula>
    </cfRule>
    <cfRule type="containsText" dxfId="309" priority="483" operator="containsText" text="Deleted">
      <formula>NOT(ISERROR(SEARCH("Deleted",E75)))</formula>
    </cfRule>
    <cfRule type="containsText" dxfId="308" priority="484" operator="containsText" text="In Danger of Falling Behind Target">
      <formula>NOT(ISERROR(SEARCH("In Danger of Falling Behind Target",E75)))</formula>
    </cfRule>
    <cfRule type="containsText" dxfId="307" priority="485" operator="containsText" text="Not yet due">
      <formula>NOT(ISERROR(SEARCH("Not yet due",E75)))</formula>
    </cfRule>
    <cfRule type="containsText" dxfId="306" priority="486" operator="containsText" text="Completed Behind Schedule">
      <formula>NOT(ISERROR(SEARCH("Completed Behind Schedule",E75)))</formula>
    </cfRule>
    <cfRule type="containsText" dxfId="305" priority="487" operator="containsText" text="Off Target">
      <formula>NOT(ISERROR(SEARCH("Off Target",E75)))</formula>
    </cfRule>
    <cfRule type="containsText" dxfId="304" priority="488" operator="containsText" text="In Danger of Falling Behind Target">
      <formula>NOT(ISERROR(SEARCH("In Danger of Falling Behind Target",E75)))</formula>
    </cfRule>
    <cfRule type="containsText" dxfId="303" priority="489" operator="containsText" text="On Track to be Achieved">
      <formula>NOT(ISERROR(SEARCH("On Track to be Achieved",E75)))</formula>
    </cfRule>
    <cfRule type="containsText" dxfId="302" priority="490" operator="containsText" text="Fully Achieved">
      <formula>NOT(ISERROR(SEARCH("Fully Achieved",E75)))</formula>
    </cfRule>
    <cfRule type="containsText" dxfId="301" priority="491" operator="containsText" text="Update not Provided">
      <formula>NOT(ISERROR(SEARCH("Update not Provided",E75)))</formula>
    </cfRule>
    <cfRule type="containsText" dxfId="300" priority="492" operator="containsText" text="Not yet due">
      <formula>NOT(ISERROR(SEARCH("Not yet due",E75)))</formula>
    </cfRule>
    <cfRule type="containsText" dxfId="299" priority="493" operator="containsText" text="Completed Behind Schedule">
      <formula>NOT(ISERROR(SEARCH("Completed Behind Schedule",E75)))</formula>
    </cfRule>
    <cfRule type="containsText" dxfId="298" priority="494" operator="containsText" text="Off Target">
      <formula>NOT(ISERROR(SEARCH("Off Target",E75)))</formula>
    </cfRule>
    <cfRule type="containsText" dxfId="297" priority="495" operator="containsText" text="In Danger of Falling Behind Target">
      <formula>NOT(ISERROR(SEARCH("In Danger of Falling Behind Target",E75)))</formula>
    </cfRule>
    <cfRule type="containsText" dxfId="296" priority="496" operator="containsText" text="On Track to be Achieved">
      <formula>NOT(ISERROR(SEARCH("On Track to be Achieved",E75)))</formula>
    </cfRule>
    <cfRule type="containsText" dxfId="295" priority="497" operator="containsText" text="Fully Achieved">
      <formula>NOT(ISERROR(SEARCH("Fully Achieved",E75)))</formula>
    </cfRule>
    <cfRule type="containsText" dxfId="294" priority="498" operator="containsText" text="Fully Achieved">
      <formula>NOT(ISERROR(SEARCH("Fully Achieved",E75)))</formula>
    </cfRule>
    <cfRule type="containsText" dxfId="293" priority="499" operator="containsText" text="Fully Achieved">
      <formula>NOT(ISERROR(SEARCH("Fully Achieved",E75)))</formula>
    </cfRule>
    <cfRule type="containsText" dxfId="292" priority="500" operator="containsText" text="Deferred">
      <formula>NOT(ISERROR(SEARCH("Deferred",E75)))</formula>
    </cfRule>
    <cfRule type="containsText" dxfId="291" priority="501" operator="containsText" text="Deleted">
      <formula>NOT(ISERROR(SEARCH("Deleted",E75)))</formula>
    </cfRule>
    <cfRule type="containsText" dxfId="290" priority="502" operator="containsText" text="In Danger of Falling Behind Target">
      <formula>NOT(ISERROR(SEARCH("In Danger of Falling Behind Target",E75)))</formula>
    </cfRule>
    <cfRule type="containsText" dxfId="289" priority="503" operator="containsText" text="Not yet due">
      <formula>NOT(ISERROR(SEARCH("Not yet due",E75)))</formula>
    </cfRule>
    <cfRule type="containsText" dxfId="288" priority="504" operator="containsText" text="Update not Provided">
      <formula>NOT(ISERROR(SEARCH("Update not Provided",E75)))</formula>
    </cfRule>
  </conditionalFormatting>
  <conditionalFormatting sqref="E80:E81">
    <cfRule type="containsText" dxfId="287" priority="433" operator="containsText" text="On track to be achieved">
      <formula>NOT(ISERROR(SEARCH("On track to be achieved",E80)))</formula>
    </cfRule>
    <cfRule type="containsText" dxfId="286" priority="434" operator="containsText" text="Deferred">
      <formula>NOT(ISERROR(SEARCH("Deferred",E80)))</formula>
    </cfRule>
    <cfRule type="containsText" dxfId="285" priority="435" operator="containsText" text="Deleted">
      <formula>NOT(ISERROR(SEARCH("Deleted",E80)))</formula>
    </cfRule>
    <cfRule type="containsText" dxfId="284" priority="436" operator="containsText" text="In Danger of Falling Behind Target">
      <formula>NOT(ISERROR(SEARCH("In Danger of Falling Behind Target",E80)))</formula>
    </cfRule>
    <cfRule type="containsText" dxfId="283" priority="437" operator="containsText" text="Not yet due">
      <formula>NOT(ISERROR(SEARCH("Not yet due",E80)))</formula>
    </cfRule>
    <cfRule type="containsText" dxfId="282" priority="438" operator="containsText" text="Update not Provided">
      <formula>NOT(ISERROR(SEARCH("Update not Provided",E80)))</formula>
    </cfRule>
    <cfRule type="containsText" dxfId="281" priority="439" operator="containsText" text="Not yet due">
      <formula>NOT(ISERROR(SEARCH("Not yet due",E80)))</formula>
    </cfRule>
    <cfRule type="containsText" dxfId="280" priority="440" operator="containsText" text="Completed Behind Schedule">
      <formula>NOT(ISERROR(SEARCH("Completed Behind Schedule",E80)))</formula>
    </cfRule>
    <cfRule type="containsText" dxfId="279" priority="441" operator="containsText" text="Off Target">
      <formula>NOT(ISERROR(SEARCH("Off Target",E80)))</formula>
    </cfRule>
    <cfRule type="containsText" dxfId="278" priority="442" operator="containsText" text="On Track to be Achieved">
      <formula>NOT(ISERROR(SEARCH("On Track to be Achieved",E80)))</formula>
    </cfRule>
    <cfRule type="containsText" dxfId="277" priority="443" operator="containsText" text="Fully Achieved">
      <formula>NOT(ISERROR(SEARCH("Fully Achieved",E80)))</formula>
    </cfRule>
    <cfRule type="containsText" dxfId="276" priority="444" operator="containsText" text="Not yet due">
      <formula>NOT(ISERROR(SEARCH("Not yet due",E80)))</formula>
    </cfRule>
    <cfRule type="containsText" dxfId="275" priority="445" operator="containsText" text="Not Yet Due">
      <formula>NOT(ISERROR(SEARCH("Not Yet Due",E80)))</formula>
    </cfRule>
    <cfRule type="containsText" dxfId="274" priority="446" operator="containsText" text="Deferred">
      <formula>NOT(ISERROR(SEARCH("Deferred",E80)))</formula>
    </cfRule>
    <cfRule type="containsText" dxfId="273" priority="447" operator="containsText" text="Deleted">
      <formula>NOT(ISERROR(SEARCH("Deleted",E80)))</formula>
    </cfRule>
    <cfRule type="containsText" dxfId="272" priority="448" operator="containsText" text="In Danger of Falling Behind Target">
      <formula>NOT(ISERROR(SEARCH("In Danger of Falling Behind Target",E80)))</formula>
    </cfRule>
    <cfRule type="containsText" dxfId="271" priority="449" operator="containsText" text="Not yet due">
      <formula>NOT(ISERROR(SEARCH("Not yet due",E80)))</formula>
    </cfRule>
    <cfRule type="containsText" dxfId="270" priority="450" operator="containsText" text="Completed Behind Schedule">
      <formula>NOT(ISERROR(SEARCH("Completed Behind Schedule",E80)))</formula>
    </cfRule>
    <cfRule type="containsText" dxfId="269" priority="451" operator="containsText" text="Off Target">
      <formula>NOT(ISERROR(SEARCH("Off Target",E80)))</formula>
    </cfRule>
    <cfRule type="containsText" dxfId="268" priority="452" operator="containsText" text="In Danger of Falling Behind Target">
      <formula>NOT(ISERROR(SEARCH("In Danger of Falling Behind Target",E80)))</formula>
    </cfRule>
    <cfRule type="containsText" dxfId="267" priority="453" operator="containsText" text="On Track to be Achieved">
      <formula>NOT(ISERROR(SEARCH("On Track to be Achieved",E80)))</formula>
    </cfRule>
    <cfRule type="containsText" dxfId="266" priority="454" operator="containsText" text="Fully Achieved">
      <formula>NOT(ISERROR(SEARCH("Fully Achieved",E80)))</formula>
    </cfRule>
    <cfRule type="containsText" dxfId="265" priority="455" operator="containsText" text="Update not Provided">
      <formula>NOT(ISERROR(SEARCH("Update not Provided",E80)))</formula>
    </cfRule>
    <cfRule type="containsText" dxfId="264" priority="456" operator="containsText" text="Not yet due">
      <formula>NOT(ISERROR(SEARCH("Not yet due",E80)))</formula>
    </cfRule>
    <cfRule type="containsText" dxfId="263" priority="457" operator="containsText" text="Completed Behind Schedule">
      <formula>NOT(ISERROR(SEARCH("Completed Behind Schedule",E80)))</formula>
    </cfRule>
    <cfRule type="containsText" dxfId="262" priority="458" operator="containsText" text="Off Target">
      <formula>NOT(ISERROR(SEARCH("Off Target",E80)))</formula>
    </cfRule>
    <cfRule type="containsText" dxfId="261" priority="459" operator="containsText" text="In Danger of Falling Behind Target">
      <formula>NOT(ISERROR(SEARCH("In Danger of Falling Behind Target",E80)))</formula>
    </cfRule>
    <cfRule type="containsText" dxfId="260" priority="460" operator="containsText" text="On Track to be Achieved">
      <formula>NOT(ISERROR(SEARCH("On Track to be Achieved",E80)))</formula>
    </cfRule>
    <cfRule type="containsText" dxfId="259" priority="461" operator="containsText" text="Fully Achieved">
      <formula>NOT(ISERROR(SEARCH("Fully Achieved",E80)))</formula>
    </cfRule>
    <cfRule type="containsText" dxfId="258" priority="462" operator="containsText" text="Fully Achieved">
      <formula>NOT(ISERROR(SEARCH("Fully Achieved",E80)))</formula>
    </cfRule>
    <cfRule type="containsText" dxfId="257" priority="463" operator="containsText" text="Fully Achieved">
      <formula>NOT(ISERROR(SEARCH("Fully Achieved",E80)))</formula>
    </cfRule>
    <cfRule type="containsText" dxfId="256" priority="464" operator="containsText" text="Deferred">
      <formula>NOT(ISERROR(SEARCH("Deferred",E80)))</formula>
    </cfRule>
    <cfRule type="containsText" dxfId="255" priority="465" operator="containsText" text="Deleted">
      <formula>NOT(ISERROR(SEARCH("Deleted",E80)))</formula>
    </cfRule>
    <cfRule type="containsText" dxfId="254" priority="466" operator="containsText" text="In Danger of Falling Behind Target">
      <formula>NOT(ISERROR(SEARCH("In Danger of Falling Behind Target",E80)))</formula>
    </cfRule>
    <cfRule type="containsText" dxfId="253" priority="467" operator="containsText" text="Not yet due">
      <formula>NOT(ISERROR(SEARCH("Not yet due",E80)))</formula>
    </cfRule>
    <cfRule type="containsText" dxfId="252" priority="468" operator="containsText" text="Update not Provided">
      <formula>NOT(ISERROR(SEARCH("Update not Provided",E80)))</formula>
    </cfRule>
  </conditionalFormatting>
  <conditionalFormatting sqref="E83">
    <cfRule type="containsText" dxfId="251" priority="397" operator="containsText" text="On track to be achieved">
      <formula>NOT(ISERROR(SEARCH("On track to be achieved",E83)))</formula>
    </cfRule>
    <cfRule type="containsText" dxfId="250" priority="398" operator="containsText" text="Deferred">
      <formula>NOT(ISERROR(SEARCH("Deferred",E83)))</formula>
    </cfRule>
    <cfRule type="containsText" dxfId="249" priority="399" operator="containsText" text="Deleted">
      <formula>NOT(ISERROR(SEARCH("Deleted",E83)))</formula>
    </cfRule>
    <cfRule type="containsText" dxfId="248" priority="400" operator="containsText" text="In Danger of Falling Behind Target">
      <formula>NOT(ISERROR(SEARCH("In Danger of Falling Behind Target",E83)))</formula>
    </cfRule>
    <cfRule type="containsText" dxfId="247" priority="401" operator="containsText" text="Not yet due">
      <formula>NOT(ISERROR(SEARCH("Not yet due",E83)))</formula>
    </cfRule>
    <cfRule type="containsText" dxfId="246" priority="402" operator="containsText" text="Update not Provided">
      <formula>NOT(ISERROR(SEARCH("Update not Provided",E83)))</formula>
    </cfRule>
    <cfRule type="containsText" dxfId="245" priority="403" operator="containsText" text="Not yet due">
      <formula>NOT(ISERROR(SEARCH("Not yet due",E83)))</formula>
    </cfRule>
    <cfRule type="containsText" dxfId="244" priority="404" operator="containsText" text="Completed Behind Schedule">
      <formula>NOT(ISERROR(SEARCH("Completed Behind Schedule",E83)))</formula>
    </cfRule>
    <cfRule type="containsText" dxfId="243" priority="405" operator="containsText" text="Off Target">
      <formula>NOT(ISERROR(SEARCH("Off Target",E83)))</formula>
    </cfRule>
    <cfRule type="containsText" dxfId="242" priority="406" operator="containsText" text="On Track to be Achieved">
      <formula>NOT(ISERROR(SEARCH("On Track to be Achieved",E83)))</formula>
    </cfRule>
    <cfRule type="containsText" dxfId="241" priority="407" operator="containsText" text="Fully Achieved">
      <formula>NOT(ISERROR(SEARCH("Fully Achieved",E83)))</formula>
    </cfRule>
    <cfRule type="containsText" dxfId="240" priority="408" operator="containsText" text="Not yet due">
      <formula>NOT(ISERROR(SEARCH("Not yet due",E83)))</formula>
    </cfRule>
    <cfRule type="containsText" dxfId="239" priority="409" operator="containsText" text="Not Yet Due">
      <formula>NOT(ISERROR(SEARCH("Not Yet Due",E83)))</formula>
    </cfRule>
    <cfRule type="containsText" dxfId="238" priority="410" operator="containsText" text="Deferred">
      <formula>NOT(ISERROR(SEARCH("Deferred",E83)))</formula>
    </cfRule>
    <cfRule type="containsText" dxfId="237" priority="411" operator="containsText" text="Deleted">
      <formula>NOT(ISERROR(SEARCH("Deleted",E83)))</formula>
    </cfRule>
    <cfRule type="containsText" dxfId="236" priority="412" operator="containsText" text="In Danger of Falling Behind Target">
      <formula>NOT(ISERROR(SEARCH("In Danger of Falling Behind Target",E83)))</formula>
    </cfRule>
    <cfRule type="containsText" dxfId="235" priority="413" operator="containsText" text="Not yet due">
      <formula>NOT(ISERROR(SEARCH("Not yet due",E83)))</formula>
    </cfRule>
    <cfRule type="containsText" dxfId="234" priority="414" operator="containsText" text="Completed Behind Schedule">
      <formula>NOT(ISERROR(SEARCH("Completed Behind Schedule",E83)))</formula>
    </cfRule>
    <cfRule type="containsText" dxfId="233" priority="415" operator="containsText" text="Off Target">
      <formula>NOT(ISERROR(SEARCH("Off Target",E83)))</formula>
    </cfRule>
    <cfRule type="containsText" dxfId="232" priority="416" operator="containsText" text="In Danger of Falling Behind Target">
      <formula>NOT(ISERROR(SEARCH("In Danger of Falling Behind Target",E83)))</formula>
    </cfRule>
    <cfRule type="containsText" dxfId="231" priority="417" operator="containsText" text="On Track to be Achieved">
      <formula>NOT(ISERROR(SEARCH("On Track to be Achieved",E83)))</formula>
    </cfRule>
    <cfRule type="containsText" dxfId="230" priority="418" operator="containsText" text="Fully Achieved">
      <formula>NOT(ISERROR(SEARCH("Fully Achieved",E83)))</formula>
    </cfRule>
    <cfRule type="containsText" dxfId="229" priority="419" operator="containsText" text="Update not Provided">
      <formula>NOT(ISERROR(SEARCH("Update not Provided",E83)))</formula>
    </cfRule>
    <cfRule type="containsText" dxfId="228" priority="420" operator="containsText" text="Not yet due">
      <formula>NOT(ISERROR(SEARCH("Not yet due",E83)))</formula>
    </cfRule>
    <cfRule type="containsText" dxfId="227" priority="421" operator="containsText" text="Completed Behind Schedule">
      <formula>NOT(ISERROR(SEARCH("Completed Behind Schedule",E83)))</formula>
    </cfRule>
    <cfRule type="containsText" dxfId="226" priority="422" operator="containsText" text="Off Target">
      <formula>NOT(ISERROR(SEARCH("Off Target",E83)))</formula>
    </cfRule>
    <cfRule type="containsText" dxfId="225" priority="423" operator="containsText" text="In Danger of Falling Behind Target">
      <formula>NOT(ISERROR(SEARCH("In Danger of Falling Behind Target",E83)))</formula>
    </cfRule>
    <cfRule type="containsText" dxfId="224" priority="424" operator="containsText" text="On Track to be Achieved">
      <formula>NOT(ISERROR(SEARCH("On Track to be Achieved",E83)))</formula>
    </cfRule>
    <cfRule type="containsText" dxfId="223" priority="425" operator="containsText" text="Fully Achieved">
      <formula>NOT(ISERROR(SEARCH("Fully Achieved",E83)))</formula>
    </cfRule>
    <cfRule type="containsText" dxfId="222" priority="426" operator="containsText" text="Fully Achieved">
      <formula>NOT(ISERROR(SEARCH("Fully Achieved",E83)))</formula>
    </cfRule>
    <cfRule type="containsText" dxfId="221" priority="427" operator="containsText" text="Fully Achieved">
      <formula>NOT(ISERROR(SEARCH("Fully Achieved",E83)))</formula>
    </cfRule>
    <cfRule type="containsText" dxfId="220" priority="428" operator="containsText" text="Deferred">
      <formula>NOT(ISERROR(SEARCH("Deferred",E83)))</formula>
    </cfRule>
    <cfRule type="containsText" dxfId="219" priority="429" operator="containsText" text="Deleted">
      <formula>NOT(ISERROR(SEARCH("Deleted",E83)))</formula>
    </cfRule>
    <cfRule type="containsText" dxfId="218" priority="430" operator="containsText" text="In Danger of Falling Behind Target">
      <formula>NOT(ISERROR(SEARCH("In Danger of Falling Behind Target",E83)))</formula>
    </cfRule>
    <cfRule type="containsText" dxfId="217" priority="431" operator="containsText" text="Not yet due">
      <formula>NOT(ISERROR(SEARCH("Not yet due",E83)))</formula>
    </cfRule>
    <cfRule type="containsText" dxfId="216" priority="432" operator="containsText" text="Update not Provided">
      <formula>NOT(ISERROR(SEARCH("Update not Provided",E83)))</formula>
    </cfRule>
  </conditionalFormatting>
  <conditionalFormatting sqref="E89">
    <cfRule type="containsText" dxfId="215" priority="361" operator="containsText" text="On track to be achieved">
      <formula>NOT(ISERROR(SEARCH("On track to be achieved",E89)))</formula>
    </cfRule>
    <cfRule type="containsText" dxfId="214" priority="362" operator="containsText" text="Deferred">
      <formula>NOT(ISERROR(SEARCH("Deferred",E89)))</formula>
    </cfRule>
    <cfRule type="containsText" dxfId="213" priority="363" operator="containsText" text="Deleted">
      <formula>NOT(ISERROR(SEARCH("Deleted",E89)))</formula>
    </cfRule>
    <cfRule type="containsText" dxfId="212" priority="364" operator="containsText" text="In Danger of Falling Behind Target">
      <formula>NOT(ISERROR(SEARCH("In Danger of Falling Behind Target",E89)))</formula>
    </cfRule>
    <cfRule type="containsText" dxfId="211" priority="365" operator="containsText" text="Not yet due">
      <formula>NOT(ISERROR(SEARCH("Not yet due",E89)))</formula>
    </cfRule>
    <cfRule type="containsText" dxfId="210" priority="366" operator="containsText" text="Update not Provided">
      <formula>NOT(ISERROR(SEARCH("Update not Provided",E89)))</formula>
    </cfRule>
    <cfRule type="containsText" dxfId="209" priority="367" operator="containsText" text="Not yet due">
      <formula>NOT(ISERROR(SEARCH("Not yet due",E89)))</formula>
    </cfRule>
    <cfRule type="containsText" dxfId="208" priority="368" operator="containsText" text="Completed Behind Schedule">
      <formula>NOT(ISERROR(SEARCH("Completed Behind Schedule",E89)))</formula>
    </cfRule>
    <cfRule type="containsText" dxfId="207" priority="369" operator="containsText" text="Off Target">
      <formula>NOT(ISERROR(SEARCH("Off Target",E89)))</formula>
    </cfRule>
    <cfRule type="containsText" dxfId="206" priority="370" operator="containsText" text="On Track to be Achieved">
      <formula>NOT(ISERROR(SEARCH("On Track to be Achieved",E89)))</formula>
    </cfRule>
    <cfRule type="containsText" dxfId="205" priority="371" operator="containsText" text="Fully Achieved">
      <formula>NOT(ISERROR(SEARCH("Fully Achieved",E89)))</formula>
    </cfRule>
    <cfRule type="containsText" dxfId="204" priority="372" operator="containsText" text="Not yet due">
      <formula>NOT(ISERROR(SEARCH("Not yet due",E89)))</formula>
    </cfRule>
    <cfRule type="containsText" dxfId="203" priority="373" operator="containsText" text="Not Yet Due">
      <formula>NOT(ISERROR(SEARCH("Not Yet Due",E89)))</formula>
    </cfRule>
    <cfRule type="containsText" dxfId="202" priority="374" operator="containsText" text="Deferred">
      <formula>NOT(ISERROR(SEARCH("Deferred",E89)))</formula>
    </cfRule>
    <cfRule type="containsText" dxfId="201" priority="375" operator="containsText" text="Deleted">
      <formula>NOT(ISERROR(SEARCH("Deleted",E89)))</formula>
    </cfRule>
    <cfRule type="containsText" dxfId="200" priority="376" operator="containsText" text="In Danger of Falling Behind Target">
      <formula>NOT(ISERROR(SEARCH("In Danger of Falling Behind Target",E89)))</formula>
    </cfRule>
    <cfRule type="containsText" dxfId="199" priority="377" operator="containsText" text="Not yet due">
      <formula>NOT(ISERROR(SEARCH("Not yet due",E89)))</formula>
    </cfRule>
    <cfRule type="containsText" dxfId="198" priority="378" operator="containsText" text="Completed Behind Schedule">
      <formula>NOT(ISERROR(SEARCH("Completed Behind Schedule",E89)))</formula>
    </cfRule>
    <cfRule type="containsText" dxfId="197" priority="379" operator="containsText" text="Off Target">
      <formula>NOT(ISERROR(SEARCH("Off Target",E89)))</formula>
    </cfRule>
    <cfRule type="containsText" dxfId="196" priority="380" operator="containsText" text="In Danger of Falling Behind Target">
      <formula>NOT(ISERROR(SEARCH("In Danger of Falling Behind Target",E89)))</formula>
    </cfRule>
    <cfRule type="containsText" dxfId="195" priority="381" operator="containsText" text="On Track to be Achieved">
      <formula>NOT(ISERROR(SEARCH("On Track to be Achieved",E89)))</formula>
    </cfRule>
    <cfRule type="containsText" dxfId="194" priority="382" operator="containsText" text="Fully Achieved">
      <formula>NOT(ISERROR(SEARCH("Fully Achieved",E89)))</formula>
    </cfRule>
    <cfRule type="containsText" dxfId="193" priority="383" operator="containsText" text="Update not Provided">
      <formula>NOT(ISERROR(SEARCH("Update not Provided",E89)))</formula>
    </cfRule>
    <cfRule type="containsText" dxfId="192" priority="384" operator="containsText" text="Not yet due">
      <formula>NOT(ISERROR(SEARCH("Not yet due",E89)))</formula>
    </cfRule>
    <cfRule type="containsText" dxfId="191" priority="385" operator="containsText" text="Completed Behind Schedule">
      <formula>NOT(ISERROR(SEARCH("Completed Behind Schedule",E89)))</formula>
    </cfRule>
    <cfRule type="containsText" dxfId="190" priority="386" operator="containsText" text="Off Target">
      <formula>NOT(ISERROR(SEARCH("Off Target",E89)))</formula>
    </cfRule>
    <cfRule type="containsText" dxfId="189" priority="387" operator="containsText" text="In Danger of Falling Behind Target">
      <formula>NOT(ISERROR(SEARCH("In Danger of Falling Behind Target",E89)))</formula>
    </cfRule>
    <cfRule type="containsText" dxfId="188" priority="388" operator="containsText" text="On Track to be Achieved">
      <formula>NOT(ISERROR(SEARCH("On Track to be Achieved",E89)))</formula>
    </cfRule>
    <cfRule type="containsText" dxfId="187" priority="389" operator="containsText" text="Fully Achieved">
      <formula>NOT(ISERROR(SEARCH("Fully Achieved",E89)))</formula>
    </cfRule>
    <cfRule type="containsText" dxfId="186" priority="390" operator="containsText" text="Fully Achieved">
      <formula>NOT(ISERROR(SEARCH("Fully Achieved",E89)))</formula>
    </cfRule>
    <cfRule type="containsText" dxfId="185" priority="391" operator="containsText" text="Fully Achieved">
      <formula>NOT(ISERROR(SEARCH("Fully Achieved",E89)))</formula>
    </cfRule>
    <cfRule type="containsText" dxfId="184" priority="392" operator="containsText" text="Deferred">
      <formula>NOT(ISERROR(SEARCH("Deferred",E89)))</formula>
    </cfRule>
    <cfRule type="containsText" dxfId="183" priority="393" operator="containsText" text="Deleted">
      <formula>NOT(ISERROR(SEARCH("Deleted",E89)))</formula>
    </cfRule>
    <cfRule type="containsText" dxfId="182" priority="394" operator="containsText" text="In Danger of Falling Behind Target">
      <formula>NOT(ISERROR(SEARCH("In Danger of Falling Behind Target",E89)))</formula>
    </cfRule>
    <cfRule type="containsText" dxfId="181" priority="395" operator="containsText" text="Not yet due">
      <formula>NOT(ISERROR(SEARCH("Not yet due",E89)))</formula>
    </cfRule>
    <cfRule type="containsText" dxfId="180" priority="396" operator="containsText" text="Update not Provided">
      <formula>NOT(ISERROR(SEARCH("Update not Provided",E89)))</formula>
    </cfRule>
  </conditionalFormatting>
  <conditionalFormatting sqref="E91">
    <cfRule type="containsText" dxfId="179" priority="325" operator="containsText" text="On track to be achieved">
      <formula>NOT(ISERROR(SEARCH("On track to be achieved",E91)))</formula>
    </cfRule>
    <cfRule type="containsText" dxfId="178" priority="326" operator="containsText" text="Deferred">
      <formula>NOT(ISERROR(SEARCH("Deferred",E91)))</formula>
    </cfRule>
    <cfRule type="containsText" dxfId="177" priority="327" operator="containsText" text="Deleted">
      <formula>NOT(ISERROR(SEARCH("Deleted",E91)))</formula>
    </cfRule>
    <cfRule type="containsText" dxfId="176" priority="328" operator="containsText" text="In Danger of Falling Behind Target">
      <formula>NOT(ISERROR(SEARCH("In Danger of Falling Behind Target",E91)))</formula>
    </cfRule>
    <cfRule type="containsText" dxfId="175" priority="329" operator="containsText" text="Not yet due">
      <formula>NOT(ISERROR(SEARCH("Not yet due",E91)))</formula>
    </cfRule>
    <cfRule type="containsText" dxfId="174" priority="330" operator="containsText" text="Update not Provided">
      <formula>NOT(ISERROR(SEARCH("Update not Provided",E91)))</formula>
    </cfRule>
    <cfRule type="containsText" dxfId="173" priority="331" operator="containsText" text="Not yet due">
      <formula>NOT(ISERROR(SEARCH("Not yet due",E91)))</formula>
    </cfRule>
    <cfRule type="containsText" dxfId="172" priority="332" operator="containsText" text="Completed Behind Schedule">
      <formula>NOT(ISERROR(SEARCH("Completed Behind Schedule",E91)))</formula>
    </cfRule>
    <cfRule type="containsText" dxfId="171" priority="333" operator="containsText" text="Off Target">
      <formula>NOT(ISERROR(SEARCH("Off Target",E91)))</formula>
    </cfRule>
    <cfRule type="containsText" dxfId="170" priority="334" operator="containsText" text="On Track to be Achieved">
      <formula>NOT(ISERROR(SEARCH("On Track to be Achieved",E91)))</formula>
    </cfRule>
    <cfRule type="containsText" dxfId="169" priority="335" operator="containsText" text="Fully Achieved">
      <formula>NOT(ISERROR(SEARCH("Fully Achieved",E91)))</formula>
    </cfRule>
    <cfRule type="containsText" dxfId="168" priority="336" operator="containsText" text="Not yet due">
      <formula>NOT(ISERROR(SEARCH("Not yet due",E91)))</formula>
    </cfRule>
    <cfRule type="containsText" dxfId="167" priority="337" operator="containsText" text="Not Yet Due">
      <formula>NOT(ISERROR(SEARCH("Not Yet Due",E91)))</formula>
    </cfRule>
    <cfRule type="containsText" dxfId="166" priority="338" operator="containsText" text="Deferred">
      <formula>NOT(ISERROR(SEARCH("Deferred",E91)))</formula>
    </cfRule>
    <cfRule type="containsText" dxfId="165" priority="339" operator="containsText" text="Deleted">
      <formula>NOT(ISERROR(SEARCH("Deleted",E91)))</formula>
    </cfRule>
    <cfRule type="containsText" dxfId="164" priority="340" operator="containsText" text="In Danger of Falling Behind Target">
      <formula>NOT(ISERROR(SEARCH("In Danger of Falling Behind Target",E91)))</formula>
    </cfRule>
    <cfRule type="containsText" dxfId="163" priority="341" operator="containsText" text="Not yet due">
      <formula>NOT(ISERROR(SEARCH("Not yet due",E91)))</formula>
    </cfRule>
    <cfRule type="containsText" dxfId="162" priority="342" operator="containsText" text="Completed Behind Schedule">
      <formula>NOT(ISERROR(SEARCH("Completed Behind Schedule",E91)))</formula>
    </cfRule>
    <cfRule type="containsText" dxfId="161" priority="343" operator="containsText" text="Off Target">
      <formula>NOT(ISERROR(SEARCH("Off Target",E91)))</formula>
    </cfRule>
    <cfRule type="containsText" dxfId="160" priority="344" operator="containsText" text="In Danger of Falling Behind Target">
      <formula>NOT(ISERROR(SEARCH("In Danger of Falling Behind Target",E91)))</formula>
    </cfRule>
    <cfRule type="containsText" dxfId="159" priority="345" operator="containsText" text="On Track to be Achieved">
      <formula>NOT(ISERROR(SEARCH("On Track to be Achieved",E91)))</formula>
    </cfRule>
    <cfRule type="containsText" dxfId="158" priority="346" operator="containsText" text="Fully Achieved">
      <formula>NOT(ISERROR(SEARCH("Fully Achieved",E91)))</formula>
    </cfRule>
    <cfRule type="containsText" dxfId="157" priority="347" operator="containsText" text="Update not Provided">
      <formula>NOT(ISERROR(SEARCH("Update not Provided",E91)))</formula>
    </cfRule>
    <cfRule type="containsText" dxfId="156" priority="348" operator="containsText" text="Not yet due">
      <formula>NOT(ISERROR(SEARCH("Not yet due",E91)))</formula>
    </cfRule>
    <cfRule type="containsText" dxfId="155" priority="349" operator="containsText" text="Completed Behind Schedule">
      <formula>NOT(ISERROR(SEARCH("Completed Behind Schedule",E91)))</formula>
    </cfRule>
    <cfRule type="containsText" dxfId="154" priority="350" operator="containsText" text="Off Target">
      <formula>NOT(ISERROR(SEARCH("Off Target",E91)))</formula>
    </cfRule>
    <cfRule type="containsText" dxfId="153" priority="351" operator="containsText" text="In Danger of Falling Behind Target">
      <formula>NOT(ISERROR(SEARCH("In Danger of Falling Behind Target",E91)))</formula>
    </cfRule>
    <cfRule type="containsText" dxfId="152" priority="352" operator="containsText" text="On Track to be Achieved">
      <formula>NOT(ISERROR(SEARCH("On Track to be Achieved",E91)))</formula>
    </cfRule>
    <cfRule type="containsText" dxfId="151" priority="353" operator="containsText" text="Fully Achieved">
      <formula>NOT(ISERROR(SEARCH("Fully Achieved",E91)))</formula>
    </cfRule>
    <cfRule type="containsText" dxfId="150" priority="354" operator="containsText" text="Fully Achieved">
      <formula>NOT(ISERROR(SEARCH("Fully Achieved",E91)))</formula>
    </cfRule>
    <cfRule type="containsText" dxfId="149" priority="355" operator="containsText" text="Fully Achieved">
      <formula>NOT(ISERROR(SEARCH("Fully Achieved",E91)))</formula>
    </cfRule>
    <cfRule type="containsText" dxfId="148" priority="356" operator="containsText" text="Deferred">
      <formula>NOT(ISERROR(SEARCH("Deferred",E91)))</formula>
    </cfRule>
    <cfRule type="containsText" dxfId="147" priority="357" operator="containsText" text="Deleted">
      <formula>NOT(ISERROR(SEARCH("Deleted",E91)))</formula>
    </cfRule>
    <cfRule type="containsText" dxfId="146" priority="358" operator="containsText" text="In Danger of Falling Behind Target">
      <formula>NOT(ISERROR(SEARCH("In Danger of Falling Behind Target",E91)))</formula>
    </cfRule>
    <cfRule type="containsText" dxfId="145" priority="359" operator="containsText" text="Not yet due">
      <formula>NOT(ISERROR(SEARCH("Not yet due",E91)))</formula>
    </cfRule>
    <cfRule type="containsText" dxfId="144" priority="360" operator="containsText" text="Update not Provided">
      <formula>NOT(ISERROR(SEARCH("Update not Provided",E91)))</formula>
    </cfRule>
  </conditionalFormatting>
  <conditionalFormatting sqref="E96:E97">
    <cfRule type="containsText" dxfId="143" priority="289" operator="containsText" text="On track to be achieved">
      <formula>NOT(ISERROR(SEARCH("On track to be achieved",E96)))</formula>
    </cfRule>
    <cfRule type="containsText" dxfId="142" priority="290" operator="containsText" text="Deferred">
      <formula>NOT(ISERROR(SEARCH("Deferred",E96)))</formula>
    </cfRule>
    <cfRule type="containsText" dxfId="141" priority="291" operator="containsText" text="Deleted">
      <formula>NOT(ISERROR(SEARCH("Deleted",E96)))</formula>
    </cfRule>
    <cfRule type="containsText" dxfId="140" priority="292" operator="containsText" text="In Danger of Falling Behind Target">
      <formula>NOT(ISERROR(SEARCH("In Danger of Falling Behind Target",E96)))</formula>
    </cfRule>
    <cfRule type="containsText" dxfId="139" priority="293" operator="containsText" text="Not yet due">
      <formula>NOT(ISERROR(SEARCH("Not yet due",E96)))</formula>
    </cfRule>
    <cfRule type="containsText" dxfId="138" priority="294" operator="containsText" text="Update not Provided">
      <formula>NOT(ISERROR(SEARCH("Update not Provided",E96)))</formula>
    </cfRule>
    <cfRule type="containsText" dxfId="137" priority="295" operator="containsText" text="Not yet due">
      <formula>NOT(ISERROR(SEARCH("Not yet due",E96)))</formula>
    </cfRule>
    <cfRule type="containsText" dxfId="136" priority="296" operator="containsText" text="Completed Behind Schedule">
      <formula>NOT(ISERROR(SEARCH("Completed Behind Schedule",E96)))</formula>
    </cfRule>
    <cfRule type="containsText" dxfId="135" priority="297" operator="containsText" text="Off Target">
      <formula>NOT(ISERROR(SEARCH("Off Target",E96)))</formula>
    </cfRule>
    <cfRule type="containsText" dxfId="134" priority="298" operator="containsText" text="On Track to be Achieved">
      <formula>NOT(ISERROR(SEARCH("On Track to be Achieved",E96)))</formula>
    </cfRule>
    <cfRule type="containsText" dxfId="133" priority="299" operator="containsText" text="Fully Achieved">
      <formula>NOT(ISERROR(SEARCH("Fully Achieved",E96)))</formula>
    </cfRule>
    <cfRule type="containsText" dxfId="132" priority="300" operator="containsText" text="Not yet due">
      <formula>NOT(ISERROR(SEARCH("Not yet due",E96)))</formula>
    </cfRule>
    <cfRule type="containsText" dxfId="131" priority="301" operator="containsText" text="Not Yet Due">
      <formula>NOT(ISERROR(SEARCH("Not Yet Due",E96)))</formula>
    </cfRule>
    <cfRule type="containsText" dxfId="130" priority="302" operator="containsText" text="Deferred">
      <formula>NOT(ISERROR(SEARCH("Deferred",E96)))</formula>
    </cfRule>
    <cfRule type="containsText" dxfId="129" priority="303" operator="containsText" text="Deleted">
      <formula>NOT(ISERROR(SEARCH("Deleted",E96)))</formula>
    </cfRule>
    <cfRule type="containsText" dxfId="128" priority="304" operator="containsText" text="In Danger of Falling Behind Target">
      <formula>NOT(ISERROR(SEARCH("In Danger of Falling Behind Target",E96)))</formula>
    </cfRule>
    <cfRule type="containsText" dxfId="127" priority="305" operator="containsText" text="Not yet due">
      <formula>NOT(ISERROR(SEARCH("Not yet due",E96)))</formula>
    </cfRule>
    <cfRule type="containsText" dxfId="126" priority="306" operator="containsText" text="Completed Behind Schedule">
      <formula>NOT(ISERROR(SEARCH("Completed Behind Schedule",E96)))</formula>
    </cfRule>
    <cfRule type="containsText" dxfId="125" priority="307" operator="containsText" text="Off Target">
      <formula>NOT(ISERROR(SEARCH("Off Target",E96)))</formula>
    </cfRule>
    <cfRule type="containsText" dxfId="124" priority="308" operator="containsText" text="In Danger of Falling Behind Target">
      <formula>NOT(ISERROR(SEARCH("In Danger of Falling Behind Target",E96)))</formula>
    </cfRule>
    <cfRule type="containsText" dxfId="123" priority="309" operator="containsText" text="On Track to be Achieved">
      <formula>NOT(ISERROR(SEARCH("On Track to be Achieved",E96)))</formula>
    </cfRule>
    <cfRule type="containsText" dxfId="122" priority="310" operator="containsText" text="Fully Achieved">
      <formula>NOT(ISERROR(SEARCH("Fully Achieved",E96)))</formula>
    </cfRule>
    <cfRule type="containsText" dxfId="121" priority="311" operator="containsText" text="Update not Provided">
      <formula>NOT(ISERROR(SEARCH("Update not Provided",E96)))</formula>
    </cfRule>
    <cfRule type="containsText" dxfId="120" priority="312" operator="containsText" text="Not yet due">
      <formula>NOT(ISERROR(SEARCH("Not yet due",E96)))</formula>
    </cfRule>
    <cfRule type="containsText" dxfId="119" priority="313" operator="containsText" text="Completed Behind Schedule">
      <formula>NOT(ISERROR(SEARCH("Completed Behind Schedule",E96)))</formula>
    </cfRule>
    <cfRule type="containsText" dxfId="118" priority="314" operator="containsText" text="Off Target">
      <formula>NOT(ISERROR(SEARCH("Off Target",E96)))</formula>
    </cfRule>
    <cfRule type="containsText" dxfId="117" priority="315" operator="containsText" text="In Danger of Falling Behind Target">
      <formula>NOT(ISERROR(SEARCH("In Danger of Falling Behind Target",E96)))</formula>
    </cfRule>
    <cfRule type="containsText" dxfId="116" priority="316" operator="containsText" text="On Track to be Achieved">
      <formula>NOT(ISERROR(SEARCH("On Track to be Achieved",E96)))</formula>
    </cfRule>
    <cfRule type="containsText" dxfId="115" priority="317" operator="containsText" text="Fully Achieved">
      <formula>NOT(ISERROR(SEARCH("Fully Achieved",E96)))</formula>
    </cfRule>
    <cfRule type="containsText" dxfId="114" priority="318" operator="containsText" text="Fully Achieved">
      <formula>NOT(ISERROR(SEARCH("Fully Achieved",E96)))</formula>
    </cfRule>
    <cfRule type="containsText" dxfId="113" priority="319" operator="containsText" text="Fully Achieved">
      <formula>NOT(ISERROR(SEARCH("Fully Achieved",E96)))</formula>
    </cfRule>
    <cfRule type="containsText" dxfId="112" priority="320" operator="containsText" text="Deferred">
      <formula>NOT(ISERROR(SEARCH("Deferred",E96)))</formula>
    </cfRule>
    <cfRule type="containsText" dxfId="111" priority="321" operator="containsText" text="Deleted">
      <formula>NOT(ISERROR(SEARCH("Deleted",E96)))</formula>
    </cfRule>
    <cfRule type="containsText" dxfId="110" priority="322" operator="containsText" text="In Danger of Falling Behind Target">
      <formula>NOT(ISERROR(SEARCH("In Danger of Falling Behind Target",E96)))</formula>
    </cfRule>
    <cfRule type="containsText" dxfId="109" priority="323" operator="containsText" text="Not yet due">
      <formula>NOT(ISERROR(SEARCH("Not yet due",E96)))</formula>
    </cfRule>
    <cfRule type="containsText" dxfId="108" priority="324" operator="containsText" text="Update not Provided">
      <formula>NOT(ISERROR(SEARCH("Update not Provided",E96)))</formula>
    </cfRule>
  </conditionalFormatting>
  <conditionalFormatting sqref="E99:E101">
    <cfRule type="containsText" dxfId="107" priority="253" operator="containsText" text="On track to be achieved">
      <formula>NOT(ISERROR(SEARCH("On track to be achieved",E99)))</formula>
    </cfRule>
    <cfRule type="containsText" dxfId="106" priority="254" operator="containsText" text="Deferred">
      <formula>NOT(ISERROR(SEARCH("Deferred",E99)))</formula>
    </cfRule>
    <cfRule type="containsText" dxfId="105" priority="255" operator="containsText" text="Deleted">
      <formula>NOT(ISERROR(SEARCH("Deleted",E99)))</formula>
    </cfRule>
    <cfRule type="containsText" dxfId="104" priority="256" operator="containsText" text="In Danger of Falling Behind Target">
      <formula>NOT(ISERROR(SEARCH("In Danger of Falling Behind Target",E99)))</formula>
    </cfRule>
    <cfRule type="containsText" dxfId="103" priority="257" operator="containsText" text="Not yet due">
      <formula>NOT(ISERROR(SEARCH("Not yet due",E99)))</formula>
    </cfRule>
    <cfRule type="containsText" dxfId="102" priority="258" operator="containsText" text="Update not Provided">
      <formula>NOT(ISERROR(SEARCH("Update not Provided",E99)))</formula>
    </cfRule>
    <cfRule type="containsText" dxfId="101" priority="259" operator="containsText" text="Not yet due">
      <formula>NOT(ISERROR(SEARCH("Not yet due",E99)))</formula>
    </cfRule>
    <cfRule type="containsText" dxfId="100" priority="260" operator="containsText" text="Completed Behind Schedule">
      <formula>NOT(ISERROR(SEARCH("Completed Behind Schedule",E99)))</formula>
    </cfRule>
    <cfRule type="containsText" dxfId="99" priority="261" operator="containsText" text="Off Target">
      <formula>NOT(ISERROR(SEARCH("Off Target",E99)))</formula>
    </cfRule>
    <cfRule type="containsText" dxfId="98" priority="262" operator="containsText" text="On Track to be Achieved">
      <formula>NOT(ISERROR(SEARCH("On Track to be Achieved",E99)))</formula>
    </cfRule>
    <cfRule type="containsText" dxfId="97" priority="263" operator="containsText" text="Fully Achieved">
      <formula>NOT(ISERROR(SEARCH("Fully Achieved",E99)))</formula>
    </cfRule>
    <cfRule type="containsText" dxfId="96" priority="264" operator="containsText" text="Not yet due">
      <formula>NOT(ISERROR(SEARCH("Not yet due",E99)))</formula>
    </cfRule>
    <cfRule type="containsText" dxfId="95" priority="265" operator="containsText" text="Not Yet Due">
      <formula>NOT(ISERROR(SEARCH("Not Yet Due",E99)))</formula>
    </cfRule>
    <cfRule type="containsText" dxfId="94" priority="266" operator="containsText" text="Deferred">
      <formula>NOT(ISERROR(SEARCH("Deferred",E99)))</formula>
    </cfRule>
    <cfRule type="containsText" dxfId="93" priority="267" operator="containsText" text="Deleted">
      <formula>NOT(ISERROR(SEARCH("Deleted",E99)))</formula>
    </cfRule>
    <cfRule type="containsText" dxfId="92" priority="268" operator="containsText" text="In Danger of Falling Behind Target">
      <formula>NOT(ISERROR(SEARCH("In Danger of Falling Behind Target",E99)))</formula>
    </cfRule>
    <cfRule type="containsText" dxfId="91" priority="269" operator="containsText" text="Not yet due">
      <formula>NOT(ISERROR(SEARCH("Not yet due",E99)))</formula>
    </cfRule>
    <cfRule type="containsText" dxfId="90" priority="270" operator="containsText" text="Completed Behind Schedule">
      <formula>NOT(ISERROR(SEARCH("Completed Behind Schedule",E99)))</formula>
    </cfRule>
    <cfRule type="containsText" dxfId="89" priority="271" operator="containsText" text="Off Target">
      <formula>NOT(ISERROR(SEARCH("Off Target",E99)))</formula>
    </cfRule>
    <cfRule type="containsText" dxfId="88" priority="272" operator="containsText" text="In Danger of Falling Behind Target">
      <formula>NOT(ISERROR(SEARCH("In Danger of Falling Behind Target",E99)))</formula>
    </cfRule>
    <cfRule type="containsText" dxfId="87" priority="273" operator="containsText" text="On Track to be Achieved">
      <formula>NOT(ISERROR(SEARCH("On Track to be Achieved",E99)))</formula>
    </cfRule>
    <cfRule type="containsText" dxfId="86" priority="274" operator="containsText" text="Fully Achieved">
      <formula>NOT(ISERROR(SEARCH("Fully Achieved",E99)))</formula>
    </cfRule>
    <cfRule type="containsText" dxfId="85" priority="275" operator="containsText" text="Update not Provided">
      <formula>NOT(ISERROR(SEARCH("Update not Provided",E99)))</formula>
    </cfRule>
    <cfRule type="containsText" dxfId="84" priority="276" operator="containsText" text="Not yet due">
      <formula>NOT(ISERROR(SEARCH("Not yet due",E99)))</formula>
    </cfRule>
    <cfRule type="containsText" dxfId="83" priority="277" operator="containsText" text="Completed Behind Schedule">
      <formula>NOT(ISERROR(SEARCH("Completed Behind Schedule",E99)))</formula>
    </cfRule>
    <cfRule type="containsText" dxfId="82" priority="278" operator="containsText" text="Off Target">
      <formula>NOT(ISERROR(SEARCH("Off Target",E99)))</formula>
    </cfRule>
    <cfRule type="containsText" dxfId="81" priority="279" operator="containsText" text="In Danger of Falling Behind Target">
      <formula>NOT(ISERROR(SEARCH("In Danger of Falling Behind Target",E99)))</formula>
    </cfRule>
    <cfRule type="containsText" dxfId="80" priority="280" operator="containsText" text="On Track to be Achieved">
      <formula>NOT(ISERROR(SEARCH("On Track to be Achieved",E99)))</formula>
    </cfRule>
    <cfRule type="containsText" dxfId="79" priority="281" operator="containsText" text="Fully Achieved">
      <formula>NOT(ISERROR(SEARCH("Fully Achieved",E99)))</formula>
    </cfRule>
    <cfRule type="containsText" dxfId="78" priority="282" operator="containsText" text="Fully Achieved">
      <formula>NOT(ISERROR(SEARCH("Fully Achieved",E99)))</formula>
    </cfRule>
    <cfRule type="containsText" dxfId="77" priority="283" operator="containsText" text="Fully Achieved">
      <formula>NOT(ISERROR(SEARCH("Fully Achieved",E99)))</formula>
    </cfRule>
    <cfRule type="containsText" dxfId="76" priority="284" operator="containsText" text="Deferred">
      <formula>NOT(ISERROR(SEARCH("Deferred",E99)))</formula>
    </cfRule>
    <cfRule type="containsText" dxfId="75" priority="285" operator="containsText" text="Deleted">
      <formula>NOT(ISERROR(SEARCH("Deleted",E99)))</formula>
    </cfRule>
    <cfRule type="containsText" dxfId="74" priority="286" operator="containsText" text="In Danger of Falling Behind Target">
      <formula>NOT(ISERROR(SEARCH("In Danger of Falling Behind Target",E99)))</formula>
    </cfRule>
    <cfRule type="containsText" dxfId="73" priority="287" operator="containsText" text="Not yet due">
      <formula>NOT(ISERROR(SEARCH("Not yet due",E99)))</formula>
    </cfRule>
    <cfRule type="containsText" dxfId="72" priority="288" operator="containsText" text="Update not Provided">
      <formula>NOT(ISERROR(SEARCH("Update not Provided",E99)))</formula>
    </cfRule>
  </conditionalFormatting>
  <conditionalFormatting sqref="E104:E109">
    <cfRule type="containsText" dxfId="71" priority="217" operator="containsText" text="On track to be achieved">
      <formula>NOT(ISERROR(SEARCH("On track to be achieved",E104)))</formula>
    </cfRule>
    <cfRule type="containsText" dxfId="70" priority="218" operator="containsText" text="Deferred">
      <formula>NOT(ISERROR(SEARCH("Deferred",E104)))</formula>
    </cfRule>
    <cfRule type="containsText" dxfId="69" priority="219" operator="containsText" text="Deleted">
      <formula>NOT(ISERROR(SEARCH("Deleted",E104)))</formula>
    </cfRule>
    <cfRule type="containsText" dxfId="68" priority="220" operator="containsText" text="In Danger of Falling Behind Target">
      <formula>NOT(ISERROR(SEARCH("In Danger of Falling Behind Target",E104)))</formula>
    </cfRule>
    <cfRule type="containsText" dxfId="67" priority="221" operator="containsText" text="Not yet due">
      <formula>NOT(ISERROR(SEARCH("Not yet due",E104)))</formula>
    </cfRule>
    <cfRule type="containsText" dxfId="66" priority="222" operator="containsText" text="Update not Provided">
      <formula>NOT(ISERROR(SEARCH("Update not Provided",E104)))</formula>
    </cfRule>
    <cfRule type="containsText" dxfId="65" priority="223" operator="containsText" text="Not yet due">
      <formula>NOT(ISERROR(SEARCH("Not yet due",E104)))</formula>
    </cfRule>
    <cfRule type="containsText" dxfId="64" priority="224" operator="containsText" text="Completed Behind Schedule">
      <formula>NOT(ISERROR(SEARCH("Completed Behind Schedule",E104)))</formula>
    </cfRule>
    <cfRule type="containsText" dxfId="63" priority="225" operator="containsText" text="Off Target">
      <formula>NOT(ISERROR(SEARCH("Off Target",E104)))</formula>
    </cfRule>
    <cfRule type="containsText" dxfId="62" priority="226" operator="containsText" text="On Track to be Achieved">
      <formula>NOT(ISERROR(SEARCH("On Track to be Achieved",E104)))</formula>
    </cfRule>
    <cfRule type="containsText" dxfId="61" priority="227" operator="containsText" text="Fully Achieved">
      <formula>NOT(ISERROR(SEARCH("Fully Achieved",E104)))</formula>
    </cfRule>
    <cfRule type="containsText" dxfId="60" priority="228" operator="containsText" text="Not yet due">
      <formula>NOT(ISERROR(SEARCH("Not yet due",E104)))</formula>
    </cfRule>
    <cfRule type="containsText" dxfId="59" priority="229" operator="containsText" text="Not Yet Due">
      <formula>NOT(ISERROR(SEARCH("Not Yet Due",E104)))</formula>
    </cfRule>
    <cfRule type="containsText" dxfId="58" priority="230" operator="containsText" text="Deferred">
      <formula>NOT(ISERROR(SEARCH("Deferred",E104)))</formula>
    </cfRule>
    <cfRule type="containsText" dxfId="57" priority="231" operator="containsText" text="Deleted">
      <formula>NOT(ISERROR(SEARCH("Deleted",E104)))</formula>
    </cfRule>
    <cfRule type="containsText" dxfId="56" priority="232" operator="containsText" text="In Danger of Falling Behind Target">
      <formula>NOT(ISERROR(SEARCH("In Danger of Falling Behind Target",E104)))</formula>
    </cfRule>
    <cfRule type="containsText" dxfId="55" priority="233" operator="containsText" text="Not yet due">
      <formula>NOT(ISERROR(SEARCH("Not yet due",E104)))</formula>
    </cfRule>
    <cfRule type="containsText" dxfId="54" priority="234" operator="containsText" text="Completed Behind Schedule">
      <formula>NOT(ISERROR(SEARCH("Completed Behind Schedule",E104)))</formula>
    </cfRule>
    <cfRule type="containsText" dxfId="53" priority="235" operator="containsText" text="Off Target">
      <formula>NOT(ISERROR(SEARCH("Off Target",E104)))</formula>
    </cfRule>
    <cfRule type="containsText" dxfId="52" priority="236" operator="containsText" text="In Danger of Falling Behind Target">
      <formula>NOT(ISERROR(SEARCH("In Danger of Falling Behind Target",E104)))</formula>
    </cfRule>
    <cfRule type="containsText" dxfId="51" priority="237" operator="containsText" text="On Track to be Achieved">
      <formula>NOT(ISERROR(SEARCH("On Track to be Achieved",E104)))</formula>
    </cfRule>
    <cfRule type="containsText" dxfId="50" priority="238" operator="containsText" text="Fully Achieved">
      <formula>NOT(ISERROR(SEARCH("Fully Achieved",E104)))</formula>
    </cfRule>
    <cfRule type="containsText" dxfId="49" priority="239" operator="containsText" text="Update not Provided">
      <formula>NOT(ISERROR(SEARCH("Update not Provided",E104)))</formula>
    </cfRule>
    <cfRule type="containsText" dxfId="48" priority="240" operator="containsText" text="Not yet due">
      <formula>NOT(ISERROR(SEARCH("Not yet due",E104)))</formula>
    </cfRule>
    <cfRule type="containsText" dxfId="47" priority="241" operator="containsText" text="Completed Behind Schedule">
      <formula>NOT(ISERROR(SEARCH("Completed Behind Schedule",E104)))</formula>
    </cfRule>
    <cfRule type="containsText" dxfId="46" priority="242" operator="containsText" text="Off Target">
      <formula>NOT(ISERROR(SEARCH("Off Target",E104)))</formula>
    </cfRule>
    <cfRule type="containsText" dxfId="45" priority="243" operator="containsText" text="In Danger of Falling Behind Target">
      <formula>NOT(ISERROR(SEARCH("In Danger of Falling Behind Target",E104)))</formula>
    </cfRule>
    <cfRule type="containsText" dxfId="44" priority="244" operator="containsText" text="On Track to be Achieved">
      <formula>NOT(ISERROR(SEARCH("On Track to be Achieved",E104)))</formula>
    </cfRule>
    <cfRule type="containsText" dxfId="43" priority="245" operator="containsText" text="Fully Achieved">
      <formula>NOT(ISERROR(SEARCH("Fully Achieved",E104)))</formula>
    </cfRule>
    <cfRule type="containsText" dxfId="42" priority="246" operator="containsText" text="Fully Achieved">
      <formula>NOT(ISERROR(SEARCH("Fully Achieved",E104)))</formula>
    </cfRule>
    <cfRule type="containsText" dxfId="41" priority="247" operator="containsText" text="Fully Achieved">
      <formula>NOT(ISERROR(SEARCH("Fully Achieved",E104)))</formula>
    </cfRule>
    <cfRule type="containsText" dxfId="40" priority="248" operator="containsText" text="Deferred">
      <formula>NOT(ISERROR(SEARCH("Deferred",E104)))</formula>
    </cfRule>
    <cfRule type="containsText" dxfId="39" priority="249" operator="containsText" text="Deleted">
      <formula>NOT(ISERROR(SEARCH("Deleted",E104)))</formula>
    </cfRule>
    <cfRule type="containsText" dxfId="38" priority="250" operator="containsText" text="In Danger of Falling Behind Target">
      <formula>NOT(ISERROR(SEARCH("In Danger of Falling Behind Target",E104)))</formula>
    </cfRule>
    <cfRule type="containsText" dxfId="37" priority="251" operator="containsText" text="Not yet due">
      <formula>NOT(ISERROR(SEARCH("Not yet due",E104)))</formula>
    </cfRule>
    <cfRule type="containsText" dxfId="36" priority="252" operator="containsText" text="Update not Provided">
      <formula>NOT(ISERROR(SEARCH("Update not Provided",E104)))</formula>
    </cfRule>
  </conditionalFormatting>
  <conditionalFormatting sqref="E7">
    <cfRule type="containsText" dxfId="35" priority="1" operator="containsText" text="On track to be achieved">
      <formula>NOT(ISERROR(SEARCH("On track to be achieved",E7)))</formula>
    </cfRule>
    <cfRule type="containsText" dxfId="34" priority="2" operator="containsText" text="Deferred">
      <formula>NOT(ISERROR(SEARCH("Deferred",E7)))</formula>
    </cfRule>
    <cfRule type="containsText" dxfId="33" priority="3" operator="containsText" text="Deleted">
      <formula>NOT(ISERROR(SEARCH("Deleted",E7)))</formula>
    </cfRule>
    <cfRule type="containsText" dxfId="32" priority="4" operator="containsText" text="In Danger of Falling Behind Target">
      <formula>NOT(ISERROR(SEARCH("In Danger of Falling Behind Target",E7)))</formula>
    </cfRule>
    <cfRule type="containsText" dxfId="31" priority="5" operator="containsText" text="Not yet due">
      <formula>NOT(ISERROR(SEARCH("Not yet due",E7)))</formula>
    </cfRule>
    <cfRule type="containsText" dxfId="30" priority="6" operator="containsText" text="Update not Provided">
      <formula>NOT(ISERROR(SEARCH("Update not Provided",E7)))</formula>
    </cfRule>
    <cfRule type="containsText" dxfId="29" priority="7" operator="containsText" text="Not yet due">
      <formula>NOT(ISERROR(SEARCH("Not yet due",E7)))</formula>
    </cfRule>
    <cfRule type="containsText" dxfId="28" priority="8" operator="containsText" text="Completed Behind Schedule">
      <formula>NOT(ISERROR(SEARCH("Completed Behind Schedule",E7)))</formula>
    </cfRule>
    <cfRule type="containsText" dxfId="27" priority="9" operator="containsText" text="Off Target">
      <formula>NOT(ISERROR(SEARCH("Off Target",E7)))</formula>
    </cfRule>
    <cfRule type="containsText" dxfId="26" priority="10" operator="containsText" text="On Track to be Achieved">
      <formula>NOT(ISERROR(SEARCH("On Track to be Achieved",E7)))</formula>
    </cfRule>
    <cfRule type="containsText" dxfId="25" priority="11" operator="containsText" text="Fully Achieved">
      <formula>NOT(ISERROR(SEARCH("Fully Achieved",E7)))</formula>
    </cfRule>
    <cfRule type="containsText" dxfId="24" priority="12" operator="containsText" text="Not yet due">
      <formula>NOT(ISERROR(SEARCH("Not yet due",E7)))</formula>
    </cfRule>
    <cfRule type="containsText" dxfId="23" priority="13" operator="containsText" text="Not Yet Due">
      <formula>NOT(ISERROR(SEARCH("Not Yet Due",E7)))</formula>
    </cfRule>
    <cfRule type="containsText" dxfId="22" priority="14" operator="containsText" text="Deferred">
      <formula>NOT(ISERROR(SEARCH("Deferred",E7)))</formula>
    </cfRule>
    <cfRule type="containsText" dxfId="21" priority="15" operator="containsText" text="Deleted">
      <formula>NOT(ISERROR(SEARCH("Deleted",E7)))</formula>
    </cfRule>
    <cfRule type="containsText" dxfId="20" priority="16" operator="containsText" text="In Danger of Falling Behind Target">
      <formula>NOT(ISERROR(SEARCH("In Danger of Falling Behind Target",E7)))</formula>
    </cfRule>
    <cfRule type="containsText" dxfId="19" priority="17" operator="containsText" text="Not yet due">
      <formula>NOT(ISERROR(SEARCH("Not yet due",E7)))</formula>
    </cfRule>
    <cfRule type="containsText" dxfId="18" priority="18" operator="containsText" text="Completed Behind Schedule">
      <formula>NOT(ISERROR(SEARCH("Completed Behind Schedule",E7)))</formula>
    </cfRule>
    <cfRule type="containsText" dxfId="17" priority="19" operator="containsText" text="Off Target">
      <formula>NOT(ISERROR(SEARCH("Off Target",E7)))</formula>
    </cfRule>
    <cfRule type="containsText" dxfId="16" priority="20" operator="containsText" text="In Danger of Falling Behind Target">
      <formula>NOT(ISERROR(SEARCH("In Danger of Falling Behind Target",E7)))</formula>
    </cfRule>
    <cfRule type="containsText" dxfId="15" priority="21" operator="containsText" text="On Track to be Achieved">
      <formula>NOT(ISERROR(SEARCH("On Track to be Achieved",E7)))</formula>
    </cfRule>
    <cfRule type="containsText" dxfId="14" priority="22" operator="containsText" text="Fully Achieved">
      <formula>NOT(ISERROR(SEARCH("Fully Achieved",E7)))</formula>
    </cfRule>
    <cfRule type="containsText" dxfId="13" priority="23" operator="containsText" text="Update not Provided">
      <formula>NOT(ISERROR(SEARCH("Update not Provided",E7)))</formula>
    </cfRule>
    <cfRule type="containsText" dxfId="12" priority="24" operator="containsText" text="Not yet due">
      <formula>NOT(ISERROR(SEARCH("Not yet due",E7)))</formula>
    </cfRule>
    <cfRule type="containsText" dxfId="11" priority="25" operator="containsText" text="Completed Behind Schedule">
      <formula>NOT(ISERROR(SEARCH("Completed Behind Schedule",E7)))</formula>
    </cfRule>
    <cfRule type="containsText" dxfId="10" priority="26" operator="containsText" text="Off Target">
      <formula>NOT(ISERROR(SEARCH("Off Target",E7)))</formula>
    </cfRule>
    <cfRule type="containsText" dxfId="9" priority="27" operator="containsText" text="In Danger of Falling Behind Target">
      <formula>NOT(ISERROR(SEARCH("In Danger of Falling Behind Target",E7)))</formula>
    </cfRule>
    <cfRule type="containsText" dxfId="8" priority="28" operator="containsText" text="On Track to be Achieved">
      <formula>NOT(ISERROR(SEARCH("On Track to be Achieved",E7)))</formula>
    </cfRule>
    <cfRule type="containsText" dxfId="7" priority="29" operator="containsText" text="Fully Achieved">
      <formula>NOT(ISERROR(SEARCH("Fully Achieved",E7)))</formula>
    </cfRule>
    <cfRule type="containsText" dxfId="6" priority="30" operator="containsText" text="Fully Achieved">
      <formula>NOT(ISERROR(SEARCH("Fully Achieved",E7)))</formula>
    </cfRule>
    <cfRule type="containsText" dxfId="5" priority="31" operator="containsText" text="Fully Achieved">
      <formula>NOT(ISERROR(SEARCH("Fully Achieved",E7)))</formula>
    </cfRule>
    <cfRule type="containsText" dxfId="4" priority="32" operator="containsText" text="Deferred">
      <formula>NOT(ISERROR(SEARCH("Deferred",E7)))</formula>
    </cfRule>
    <cfRule type="containsText" dxfId="3" priority="33" operator="containsText" text="Deleted">
      <formula>NOT(ISERROR(SEARCH("Deleted",E7)))</formula>
    </cfRule>
    <cfRule type="containsText" dxfId="2" priority="34" operator="containsText" text="In Danger of Falling Behind Target">
      <formula>NOT(ISERROR(SEARCH("In Danger of Falling Behind Target",E7)))</formula>
    </cfRule>
    <cfRule type="containsText" dxfId="1" priority="35" operator="containsText" text="Not yet due">
      <formula>NOT(ISERROR(SEARCH("Not yet due",E7)))</formula>
    </cfRule>
    <cfRule type="containsText" dxfId="0" priority="36" operator="containsText" text="Update not Provided">
      <formula>NOT(ISERROR(SEARCH("Update not Provided",E7)))</formula>
    </cfRule>
  </conditionalFormatting>
  <dataValidations count="2">
    <dataValidation type="list" allowBlank="1" showInputMessage="1" showErrorMessage="1" promptTitle="Is target on track?" prompt="Please choose an option from the drop down list that best describes the current situation for this target." sqref="R82 M82">
      <formula1>$A$111:$A$116</formula1>
    </dataValidation>
    <dataValidation type="list" allowBlank="1" showInputMessage="1" showErrorMessage="1" promptTitle="Is target on track?" prompt="Please choose an option from the drop down list that best describes the current situation for this target." sqref="V82">
      <formula1>#REF!</formula1>
    </dataValidation>
  </dataValidations>
  <hyperlinks>
    <hyperlink ref="A1" location="INDEX!A1" display="Back to index"/>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3</vt:i4>
      </vt:variant>
    </vt:vector>
  </HeadingPairs>
  <TitlesOfParts>
    <vt:vector size="13" baseType="lpstr">
      <vt:lpstr>1. All Data</vt:lpstr>
      <vt:lpstr>Q1 Summary</vt:lpstr>
      <vt:lpstr>Q2 Summary</vt:lpstr>
      <vt:lpstr>Q3 Summary</vt:lpstr>
      <vt:lpstr>Q4 Summary</vt:lpstr>
      <vt:lpstr>2a. % By Priority</vt:lpstr>
      <vt:lpstr>2b. Charts by Priority</vt:lpstr>
      <vt:lpstr>3a. % by Portfolio</vt:lpstr>
      <vt:lpstr>4. Status Tracking</vt:lpstr>
      <vt:lpstr>Custom Pivot</vt:lpstr>
      <vt:lpstr>'1. All Data'!OLE_LINK3</vt:lpstr>
      <vt:lpstr>'1. All Data'!Print_Area</vt:lpstr>
      <vt:lpstr>'1. All Data'!Print_Titles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Norman</dc:creator>
  <cp:lastModifiedBy>Jennifer Norman</cp:lastModifiedBy>
  <cp:lastPrinted>2020-07-14T08:16:49Z</cp:lastPrinted>
  <dcterms:created xsi:type="dcterms:W3CDTF">2019-02-13T13:28:16Z</dcterms:created>
  <dcterms:modified xsi:type="dcterms:W3CDTF">2020-12-08T12:20:06Z</dcterms:modified>
</cp:coreProperties>
</file>