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amp; Performance Reporting 201920\Quarter 2 201920 Performance Reports\04 SCRUTINY\Scrutiny CREHWB\"/>
    </mc:Choice>
  </mc:AlternateContent>
  <bookViews>
    <workbookView xWindow="0" yWindow="0" windowWidth="21600" windowHeight="9735" tabRatio="884" activeTab="1"/>
  </bookViews>
  <sheets>
    <sheet name="Index" sheetId="13" r:id="rId1"/>
    <sheet name="1. All Data" sheetId="1" r:id="rId2"/>
    <sheet name="Q1 Summary" sheetId="9" r:id="rId3"/>
    <sheet name="Q2 Summary" sheetId="14" r:id="rId4"/>
    <sheet name="2a. % By Priority" sheetId="5" r:id="rId5"/>
    <sheet name="2b. Charts by Priority" sheetId="6" r:id="rId6"/>
    <sheet name="4. Status Tracking" sheetId="10" r:id="rId7"/>
    <sheet name="Custom Pivot" sheetId="11" r:id="rId8"/>
  </sheets>
  <definedNames>
    <definedName name="_xlnm._FilterDatabase" localSheetId="1" hidden="1">'1. All Data'!$A$2:$AD$111</definedName>
    <definedName name="_Toc382250483" localSheetId="1">'1. All Data'!$B$70</definedName>
    <definedName name="OLE_LINK3" localSheetId="1">'1. All Data'!$D$40</definedName>
    <definedName name="_xlnm.Print_Area" localSheetId="1">'1. All Data'!$B$1:$U$111</definedName>
    <definedName name="_xlnm.Print_Titles" localSheetId="1">'1. All Data'!$2:$2</definedName>
  </definedNames>
  <calcPr calcId="152511"/>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5" l="1"/>
  <c r="E8" i="14" s="1"/>
  <c r="J51" i="5"/>
  <c r="J9" i="5"/>
  <c r="E5" i="14" s="1"/>
  <c r="J31" i="5"/>
  <c r="E7" i="14" s="1"/>
  <c r="J29" i="5"/>
  <c r="C9" i="5" l="1"/>
  <c r="C6" i="5"/>
  <c r="J4" i="10" l="1"/>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J83" i="5" l="1"/>
  <c r="J75" i="5"/>
  <c r="E9" i="14" s="1"/>
  <c r="J72" i="5"/>
  <c r="J14" i="5"/>
  <c r="J13" i="5"/>
  <c r="G5" i="14" l="1"/>
  <c r="AB79" i="5"/>
  <c r="BC57" i="6" s="1"/>
  <c r="AB75" i="5"/>
  <c r="BC56" i="6" s="1"/>
  <c r="AB72" i="5"/>
  <c r="BC55" i="6" s="1"/>
  <c r="AB57" i="5"/>
  <c r="BC41" i="6" s="1"/>
  <c r="AB53" i="5"/>
  <c r="BC40" i="6" s="1"/>
  <c r="AB50" i="5"/>
  <c r="BC39" i="6" s="1"/>
  <c r="AB35" i="5"/>
  <c r="BC25" i="6" s="1"/>
  <c r="AB31" i="5"/>
  <c r="BC24" i="6" s="1"/>
  <c r="AB28" i="5"/>
  <c r="BC23" i="6" s="1"/>
  <c r="Q85" i="5"/>
  <c r="Q84" i="5"/>
  <c r="Q83" i="5"/>
  <c r="Q82" i="5"/>
  <c r="Q80" i="5"/>
  <c r="Q79" i="5"/>
  <c r="Q75" i="5"/>
  <c r="Q73" i="5"/>
  <c r="Q72" i="5"/>
  <c r="Q63" i="5"/>
  <c r="Q62" i="5"/>
  <c r="Q61" i="5"/>
  <c r="Q60" i="5"/>
  <c r="Q58" i="5"/>
  <c r="Q57" i="5"/>
  <c r="Q53" i="5"/>
  <c r="Q51" i="5"/>
  <c r="Q50" i="5"/>
  <c r="Q41" i="5"/>
  <c r="Q40" i="5"/>
  <c r="Q39" i="5"/>
  <c r="Q38" i="5"/>
  <c r="Q36" i="5"/>
  <c r="Q35" i="5"/>
  <c r="Q31" i="5"/>
  <c r="Q29" i="5"/>
  <c r="Q28" i="5"/>
  <c r="Q19" i="5"/>
  <c r="Q18" i="5"/>
  <c r="Q17" i="5"/>
  <c r="Q16" i="5"/>
  <c r="Q14" i="5"/>
  <c r="Q13" i="5"/>
  <c r="Q9" i="5"/>
  <c r="Q7" i="5"/>
  <c r="Q6"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E9" i="9" s="1"/>
  <c r="C73" i="5"/>
  <c r="C72" i="5"/>
  <c r="C63" i="5"/>
  <c r="C62" i="5"/>
  <c r="C61" i="5"/>
  <c r="C60" i="5"/>
  <c r="C58" i="5"/>
  <c r="C57" i="5"/>
  <c r="C53" i="5"/>
  <c r="E8" i="9" s="1"/>
  <c r="C51" i="5"/>
  <c r="C50" i="5"/>
  <c r="C41" i="5"/>
  <c r="C40" i="5"/>
  <c r="C39" i="5"/>
  <c r="C38" i="5"/>
  <c r="C36" i="5"/>
  <c r="C35" i="5"/>
  <c r="C31" i="5"/>
  <c r="E7" i="9" s="1"/>
  <c r="C29" i="5"/>
  <c r="C28" i="5"/>
  <c r="C18" i="5"/>
  <c r="C17" i="5"/>
  <c r="C16" i="5"/>
  <c r="C14" i="5"/>
  <c r="C13" i="5"/>
  <c r="E5" i="9"/>
  <c r="C7" i="5"/>
  <c r="C5" i="9" s="1"/>
  <c r="G9" i="14" l="1"/>
  <c r="G7" i="14"/>
  <c r="G8" i="14"/>
  <c r="C5" i="14"/>
  <c r="J20" i="5"/>
  <c r="K9" i="5" s="1"/>
  <c r="C20" i="5"/>
  <c r="D6" i="5" s="1"/>
  <c r="C7" i="9"/>
  <c r="G9" i="9"/>
  <c r="G5" i="9"/>
  <c r="G8" i="9"/>
  <c r="C9" i="9"/>
  <c r="G7" i="9"/>
  <c r="C8" i="9"/>
  <c r="C64" i="5"/>
  <c r="D63" i="5" s="1"/>
  <c r="E63" i="5" s="1"/>
  <c r="C86" i="5"/>
  <c r="D79" i="5" s="1"/>
  <c r="AB9" i="5"/>
  <c r="BC8" i="6" s="1"/>
  <c r="Q20" i="5"/>
  <c r="R19" i="5" s="1"/>
  <c r="S19" i="5" s="1"/>
  <c r="J86" i="5"/>
  <c r="K82" i="5" s="1"/>
  <c r="L82" i="5" s="1"/>
  <c r="Q86" i="5"/>
  <c r="R83" i="5" s="1"/>
  <c r="S83" i="5" s="1"/>
  <c r="J64" i="5"/>
  <c r="Q64" i="5"/>
  <c r="R60" i="5" s="1"/>
  <c r="S60" i="5" s="1"/>
  <c r="Q42" i="5"/>
  <c r="R40" i="5" s="1"/>
  <c r="S40" i="5" s="1"/>
  <c r="J42" i="5"/>
  <c r="C42" i="5"/>
  <c r="C43" i="5" s="1"/>
  <c r="K16" i="5" l="1"/>
  <c r="L16" i="5" s="1"/>
  <c r="K41" i="5"/>
  <c r="L41" i="5" s="1"/>
  <c r="K31" i="5"/>
  <c r="L31" i="5" s="1"/>
  <c r="K60" i="5"/>
  <c r="L60" i="5" s="1"/>
  <c r="K53" i="5"/>
  <c r="L53" i="5" s="1"/>
  <c r="D61" i="5"/>
  <c r="E61" i="5" s="1"/>
  <c r="D72" i="5"/>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Q21" i="5"/>
  <c r="T6" i="5" s="1"/>
  <c r="R6" i="5"/>
  <c r="R7" i="5"/>
  <c r="R9" i="5"/>
  <c r="S9" i="5" s="1"/>
  <c r="R13" i="5"/>
  <c r="R18" i="5"/>
  <c r="S18" i="5" s="1"/>
  <c r="R16" i="5"/>
  <c r="S16" i="5" s="1"/>
  <c r="R14" i="5"/>
  <c r="R17" i="5"/>
  <c r="S17" i="5" s="1"/>
  <c r="J21" i="5"/>
  <c r="L9" i="5"/>
  <c r="K6" i="5"/>
  <c r="K19" i="5"/>
  <c r="L19" i="5" s="1"/>
  <c r="AB6" i="5"/>
  <c r="BC7" i="6" s="1"/>
  <c r="AB13" i="5"/>
  <c r="BC9" i="6" s="1"/>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31" i="5"/>
  <c r="S31" i="5" s="1"/>
  <c r="R29" i="5"/>
  <c r="R39" i="5"/>
  <c r="S39" i="5" s="1"/>
  <c r="R28" i="5"/>
  <c r="R38" i="5"/>
  <c r="S38" i="5" s="1"/>
  <c r="R41" i="5"/>
  <c r="S41" i="5" s="1"/>
  <c r="R36" i="5"/>
  <c r="Q43" i="5"/>
  <c r="R35" i="5"/>
  <c r="K39" i="5"/>
  <c r="L39" i="5" s="1"/>
  <c r="J43" i="5"/>
  <c r="M31" i="5" s="1"/>
  <c r="K35" i="5"/>
  <c r="K29" i="5"/>
  <c r="F36" i="5"/>
  <c r="F29" i="5"/>
  <c r="F35" i="5"/>
  <c r="D7" i="5"/>
  <c r="E6" i="5" s="1"/>
  <c r="D9" i="5"/>
  <c r="E9" i="5" s="1"/>
  <c r="C21" i="5"/>
  <c r="D19" i="5"/>
  <c r="E19" i="5" s="1"/>
  <c r="D18" i="5"/>
  <c r="E18" i="5" s="1"/>
  <c r="D16" i="5"/>
  <c r="E16" i="5" s="1"/>
  <c r="D17" i="5"/>
  <c r="E17" i="5" s="1"/>
  <c r="D14" i="5"/>
  <c r="D13" i="5"/>
  <c r="F72" i="5" l="1"/>
  <c r="BA56" i="6"/>
  <c r="F9" i="14"/>
  <c r="M51" i="5"/>
  <c r="M53" i="5"/>
  <c r="M13" i="5"/>
  <c r="M9" i="5"/>
  <c r="N9" i="5" s="1"/>
  <c r="E57" i="5"/>
  <c r="F80" i="5"/>
  <c r="E50" i="5"/>
  <c r="S79" i="5"/>
  <c r="S6" i="5"/>
  <c r="F51" i="5"/>
  <c r="E72" i="5"/>
  <c r="F50" i="5"/>
  <c r="G28" i="5"/>
  <c r="E28" i="5"/>
  <c r="N53" i="5"/>
  <c r="T14" i="5"/>
  <c r="F53" i="5"/>
  <c r="G53" i="5" s="1"/>
  <c r="AZ40" i="6" s="1"/>
  <c r="T13" i="5"/>
  <c r="T7" i="5"/>
  <c r="U6" i="5" s="1"/>
  <c r="BB7" i="6" s="1"/>
  <c r="T9" i="5"/>
  <c r="U9" i="5" s="1"/>
  <c r="BB8" i="6" s="1"/>
  <c r="F58" i="5"/>
  <c r="G57" i="5" s="1"/>
  <c r="H8" i="9" s="1"/>
  <c r="F75" i="5"/>
  <c r="G75" i="5" s="1"/>
  <c r="F73" i="5"/>
  <c r="G72" i="5" s="1"/>
  <c r="F6" i="5"/>
  <c r="F7" i="5"/>
  <c r="AZ24" i="6"/>
  <c r="F7" i="9"/>
  <c r="M14" i="5"/>
  <c r="M80" i="5"/>
  <c r="M6" i="5"/>
  <c r="M7" i="5"/>
  <c r="L6" i="5"/>
  <c r="S57" i="5"/>
  <c r="S13" i="5"/>
  <c r="G35" i="5"/>
  <c r="L13" i="5"/>
  <c r="M73" i="5"/>
  <c r="L50" i="5"/>
  <c r="M57" i="5"/>
  <c r="M72" i="5"/>
  <c r="M79" i="5"/>
  <c r="L72" i="5"/>
  <c r="L79" i="5"/>
  <c r="L57" i="5"/>
  <c r="M50" i="5"/>
  <c r="M58" i="5"/>
  <c r="S72" i="5"/>
  <c r="S50" i="5"/>
  <c r="T58" i="5"/>
  <c r="T51" i="5"/>
  <c r="T57" i="5"/>
  <c r="T50" i="5"/>
  <c r="T53" i="5"/>
  <c r="U53" i="5" s="1"/>
  <c r="BB40" i="6" s="1"/>
  <c r="L28" i="5"/>
  <c r="L35" i="5"/>
  <c r="G79" i="5"/>
  <c r="E35" i="5"/>
  <c r="T73" i="5"/>
  <c r="T75" i="5"/>
  <c r="U75" i="5" s="1"/>
  <c r="BB56" i="6" s="1"/>
  <c r="T79" i="5"/>
  <c r="T72" i="5"/>
  <c r="T80" i="5"/>
  <c r="S35" i="5"/>
  <c r="T36" i="5"/>
  <c r="T35" i="5"/>
  <c r="T28" i="5"/>
  <c r="T29" i="5"/>
  <c r="T31" i="5"/>
  <c r="U31" i="5" s="1"/>
  <c r="BB24" i="6" s="1"/>
  <c r="S28" i="5"/>
  <c r="N31" i="5"/>
  <c r="M29" i="5"/>
  <c r="M28" i="5"/>
  <c r="M35" i="5"/>
  <c r="M36" i="5"/>
  <c r="E13" i="5"/>
  <c r="F13" i="5"/>
  <c r="F14" i="5"/>
  <c r="F9" i="5"/>
  <c r="G9" i="5" s="1"/>
  <c r="BA24" i="6" l="1"/>
  <c r="F7" i="14"/>
  <c r="BA8" i="6"/>
  <c r="F5" i="14"/>
  <c r="BA40" i="6"/>
  <c r="F8" i="14"/>
  <c r="N13" i="5"/>
  <c r="N50" i="5"/>
  <c r="AZ23" i="6"/>
  <c r="D7" i="9"/>
  <c r="F8" i="9"/>
  <c r="AZ41" i="6"/>
  <c r="G50" i="5"/>
  <c r="D8" i="9" s="1"/>
  <c r="U13" i="5"/>
  <c r="BB9" i="6" s="1"/>
  <c r="AZ57" i="6"/>
  <c r="H9" i="9"/>
  <c r="AZ8" i="6"/>
  <c r="F5" i="9"/>
  <c r="AZ25" i="6"/>
  <c r="H7" i="9"/>
  <c r="AZ55" i="6"/>
  <c r="D9" i="9"/>
  <c r="AZ56" i="6"/>
  <c r="F9" i="9"/>
  <c r="N6" i="5"/>
  <c r="N79" i="5"/>
  <c r="N72" i="5"/>
  <c r="N57" i="5"/>
  <c r="U50" i="5"/>
  <c r="BB39" i="6" s="1"/>
  <c r="U57" i="5"/>
  <c r="BB41" i="6" s="1"/>
  <c r="U35" i="5"/>
  <c r="BB25" i="6" s="1"/>
  <c r="U79" i="5"/>
  <c r="BB57" i="6" s="1"/>
  <c r="N28" i="5"/>
  <c r="U72" i="5"/>
  <c r="BB55" i="6" s="1"/>
  <c r="N35" i="5"/>
  <c r="U28" i="5"/>
  <c r="BB23" i="6" s="1"/>
  <c r="G6" i="5"/>
  <c r="D5" i="9" s="1"/>
  <c r="G13" i="5"/>
  <c r="BA23" i="6" l="1"/>
  <c r="D7" i="14"/>
  <c r="BA55" i="6"/>
  <c r="D9" i="14"/>
  <c r="BA9" i="6"/>
  <c r="H5" i="14"/>
  <c r="BA41" i="6"/>
  <c r="H8" i="14"/>
  <c r="BA39" i="6"/>
  <c r="D8" i="14"/>
  <c r="BA25" i="6"/>
  <c r="H7" i="14"/>
  <c r="BA57" i="6"/>
  <c r="H9" i="14"/>
  <c r="BA7" i="6"/>
  <c r="D5" i="14"/>
  <c r="AZ39" i="6"/>
  <c r="AZ9" i="6"/>
  <c r="H5" i="9"/>
  <c r="AZ7" i="6"/>
</calcChain>
</file>

<file path=xl/comments1.xml><?xml version="1.0" encoding="utf-8"?>
<comments xmlns="http://schemas.openxmlformats.org/spreadsheetml/2006/main">
  <authors>
    <author>Jennifer Norman</author>
  </authors>
  <commentList>
    <comment ref="D29" authorId="0" shapeId="0">
      <text>
        <r>
          <rPr>
            <sz val="9"/>
            <color indexed="81"/>
            <rFont val="Tahoma"/>
            <family val="2"/>
          </rPr>
          <t>…"to showcase the Council and raise the profile of its services". (p26)</t>
        </r>
      </text>
    </comment>
    <comment ref="D30" authorId="0" shapeId="0">
      <text>
        <r>
          <rPr>
            <sz val="9"/>
            <color indexed="81"/>
            <rFont val="Tahoma"/>
            <family val="2"/>
          </rPr>
          <t>…"to showcase the Council and raise the profile of its services". (p26)</t>
        </r>
      </text>
    </comment>
    <comment ref="D37" authorId="0" shapeId="0">
      <text>
        <r>
          <rPr>
            <sz val="9"/>
            <color indexed="81"/>
            <rFont val="Tahoma"/>
            <family val="2"/>
          </rPr>
          <t>in relation to waste management p.27</t>
        </r>
      </text>
    </comment>
  </commentList>
</comments>
</file>

<file path=xl/comments2.xml><?xml version="1.0" encoding="utf-8"?>
<comments xmlns="http://schemas.openxmlformats.org/spreadsheetml/2006/main">
  <authors>
    <author>Jennifer Norman</author>
  </authors>
  <commentList>
    <comment ref="W9" authorId="0" shapeId="0">
      <text>
        <r>
          <rPr>
            <b/>
            <sz val="9"/>
            <color indexed="81"/>
            <rFont val="Tahoma"/>
            <family val="2"/>
          </rPr>
          <t>Jennifer Norman:</t>
        </r>
        <r>
          <rPr>
            <sz val="9"/>
            <color indexed="81"/>
            <rFont val="Tahoma"/>
            <family val="2"/>
          </rPr>
          <t xml:space="preserve">
Only Red and Green statuses for Year End??</t>
        </r>
      </text>
    </comment>
    <comment ref="W31" authorId="0" shapeId="0">
      <text>
        <r>
          <rPr>
            <b/>
            <sz val="9"/>
            <color indexed="81"/>
            <rFont val="Tahoma"/>
            <family val="2"/>
          </rPr>
          <t>Jennifer Norman:</t>
        </r>
        <r>
          <rPr>
            <sz val="9"/>
            <color indexed="81"/>
            <rFont val="Tahoma"/>
            <family val="2"/>
          </rPr>
          <t xml:space="preserve">
Only Red and Green statuses for Year End??</t>
        </r>
      </text>
    </comment>
    <comment ref="W53" authorId="0" shapeId="0">
      <text>
        <r>
          <rPr>
            <b/>
            <sz val="9"/>
            <color indexed="81"/>
            <rFont val="Tahoma"/>
            <family val="2"/>
          </rPr>
          <t>Jennifer Norman:</t>
        </r>
        <r>
          <rPr>
            <sz val="9"/>
            <color indexed="81"/>
            <rFont val="Tahoma"/>
            <family val="2"/>
          </rPr>
          <t xml:space="preserve">
Only Red and Green statuses for Year End??</t>
        </r>
      </text>
    </comment>
    <comment ref="W75" authorId="0" shapeId="0">
      <text>
        <r>
          <rPr>
            <b/>
            <sz val="9"/>
            <color indexed="81"/>
            <rFont val="Tahoma"/>
            <family val="2"/>
          </rPr>
          <t>Jennifer Norman:</t>
        </r>
        <r>
          <rPr>
            <sz val="9"/>
            <color indexed="81"/>
            <rFont val="Tahoma"/>
            <family val="2"/>
          </rPr>
          <t xml:space="preserve">
Only Red and Green statuses for Year End??</t>
        </r>
      </text>
    </comment>
  </commentList>
</comments>
</file>

<file path=xl/sharedStrings.xml><?xml version="1.0" encoding="utf-8"?>
<sst xmlns="http://schemas.openxmlformats.org/spreadsheetml/2006/main" count="2309" uniqueCount="682">
  <si>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</si>
  <si>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</si>
  <si>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</si>
  <si>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</si>
  <si>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</si>
  <si>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</si>
  <si>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</si>
  <si>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</si>
  <si>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</si>
  <si>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</si>
  <si>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</si>
  <si>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</si>
  <si>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</si>
  <si>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</si>
  <si>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</si>
  <si>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</si>
  <si>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</si>
  <si>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</si>
  <si>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</si>
  <si>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</si>
  <si>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</si>
  <si>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</si>
  <si>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</si>
  <si>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</si>
  <si>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</si>
  <si>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</si>
  <si>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</si>
  <si>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</si>
  <si>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</si>
  <si>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</si>
  <si>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</si>
  <si>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</si>
  <si>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</si>
  <si>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</si>
  <si>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</si>
  <si>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</si>
  <si>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</si>
  <si>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</si>
  <si>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</si>
  <si>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</si>
  <si>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</si>
  <si>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</si>
  <si>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</si>
  <si>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</si>
  <si>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</si>
  <si>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</si>
  <si>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</si>
  <si>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</si>
  <si>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</si>
  <si>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</si>
  <si>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</si>
  <si>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</si>
  <si>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</si>
  <si>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</si>
  <si>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</si>
  <si>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</si>
  <si>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</si>
  <si>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</si>
  <si>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</si>
  <si>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</si>
  <si>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</si>
  <si>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</si>
  <si>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</si>
  <si>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</si>
  <si>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</si>
  <si>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</si>
  <si>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</si>
  <si>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</si>
  <si>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</si>
  <si>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</si>
  <si>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</si>
  <si>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</si>
  <si>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</si>
  <si>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</si>
  <si>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</si>
  <si>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</si>
  <si>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</si>
  <si>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</si>
  <si>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</si>
  <si>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</si>
  <si>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</si>
  <si>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</si>
  <si>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</si>
  <si>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</si>
  <si>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</si>
  <si>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</si>
  <si>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</si>
  <si>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</si>
  <si>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</si>
  <si>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</si>
  <si>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</si>
  <si>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</si>
  <si>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</si>
  <si>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</si>
  <si>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</si>
  <si>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</si>
  <si>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</si>
  <si>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</si>
  <si>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</si>
  <si>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</si>
  <si>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</si>
  <si>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</si>
  <si>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</si>
  <si>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</si>
  <si>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</si>
  <si>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</si>
  <si>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</si>
  <si>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</si>
  <si>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</si>
  <si>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</si>
  <si>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</si>
  <si>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</si>
  <si>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</si>
  <si>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</si>
  <si>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</si>
  <si>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</si>
  <si>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</si>
  <si>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</si>
  <si>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</si>
  <si>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</si>
  <si>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</si>
  <si>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</si>
  <si>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</si>
  <si>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</si>
  <si>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</si>
  <si>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</si>
  <si>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</si>
  <si>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</si>
  <si>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</si>
  <si>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</si>
  <si>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</si>
  <si>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</si>
  <si>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</si>
  <si>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</si>
  <si>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</si>
  <si>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</si>
  <si>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</si>
  <si>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</si>
  <si>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</si>
  <si>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</si>
  <si>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</si>
  <si>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</si>
  <si>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</si>
  <si>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</si>
  <si>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</si>
  <si>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</si>
  <si>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</si>
  <si>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</si>
  <si>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</si>
  <si>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</si>
  <si>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</si>
  <si>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</si>
  <si>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</si>
  <si>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</si>
  <si>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</si>
  <si>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</si>
  <si>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</si>
  <si>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</si>
  <si>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</si>
  <si>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</si>
  <si>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</si>
  <si>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</si>
  <si>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</si>
  <si>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</si>
  <si>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</si>
  <si>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</si>
  <si>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</si>
  <si>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</si>
  <si>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</si>
  <si>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</si>
  <si>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</si>
  <si>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</si>
  <si>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</si>
  <si>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</si>
  <si>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</si>
  <si>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</si>
  <si>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</si>
  <si>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</si>
  <si>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</si>
  <si>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</si>
  <si>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</si>
  <si>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</si>
  <si>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</si>
  <si>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</si>
  <si>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</si>
  <si>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</si>
  <si>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</si>
  <si>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</si>
  <si>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</si>
  <si>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</si>
  <si>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</si>
  <si>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</si>
  <si>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</si>
  <si>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</si>
  <si>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</si>
  <si>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</si>
  <si>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</si>
  <si>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</si>
  <si>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</si>
  <si>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</si>
  <si>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</si>
  <si>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</si>
  <si>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</si>
  <si>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</si>
  <si>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</si>
  <si>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</si>
  <si>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</si>
  <si>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</si>
  <si>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</si>
  <si>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</si>
  <si>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</si>
  <si>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</si>
  <si>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</si>
  <si>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</si>
  <si>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</si>
  <si>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</si>
  <si>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</si>
  <si>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</si>
  <si>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</si>
  <si>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</si>
  <si>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</si>
  <si>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</si>
  <si>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</si>
  <si>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</si>
  <si>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</si>
  <si>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</si>
  <si>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</si>
  <si>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</si>
  <si>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</si>
  <si>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</si>
  <si>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</si>
  <si>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</si>
  <si>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</si>
  <si>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</si>
  <si>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</si>
  <si>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</si>
  <si>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</si>
  <si>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</si>
  <si>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</si>
  <si>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</si>
  <si>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</si>
  <si>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</si>
  <si>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</si>
  <si>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</si>
  <si>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</si>
  <si>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</si>
  <si>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</si>
  <si>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</si>
  <si>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</si>
  <si>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</si>
  <si>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</si>
  <si>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</si>
  <si>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</si>
  <si>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</si>
  <si>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</si>
  <si>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</si>
  <si>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</si>
  <si>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</si>
  <si>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</si>
  <si>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</si>
  <si>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</si>
  <si>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</si>
  <si>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</si>
  <si>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</si>
  <si>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</si>
  <si>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</si>
  <si>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</si>
  <si>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</si>
  <si>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</si>
  <si>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</si>
  <si>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</si>
  <si>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</si>
  <si>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</si>
  <si>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</si>
  <si>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</si>
  <si>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</si>
  <si>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</si>
  <si>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</si>
  <si>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</si>
  <si>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</si>
  <si>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</si>
  <si>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</si>
  <si>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</si>
  <si>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</si>
  <si>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</si>
  <si>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</si>
  <si>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Team</t>
  </si>
  <si>
    <t>Reporting Officer</t>
  </si>
  <si>
    <t>Finance</t>
  </si>
  <si>
    <t>ICT</t>
  </si>
  <si>
    <t>Corporate &amp; Commercial</t>
  </si>
  <si>
    <t>Chris Ebberley</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</si>
  <si>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</si>
  <si>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</si>
  <si>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</si>
  <si>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</si>
  <si>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</si>
  <si>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</si>
  <si>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</si>
  <si>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</si>
  <si>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</si>
  <si>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</si>
  <si>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</si>
  <si>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</si>
  <si>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</si>
  <si>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</si>
  <si>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</si>
  <si>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</si>
  <si>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</si>
  <si>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</si>
  <si>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</si>
  <si>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</si>
  <si>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</si>
  <si>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</si>
  <si>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</si>
  <si>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</si>
  <si>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</si>
  <si>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</si>
  <si>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</si>
  <si>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</si>
  <si>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</si>
  <si>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</si>
  <si>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</si>
  <si>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</si>
  <si>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</si>
  <si>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</si>
  <si>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</si>
  <si>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</si>
  <si>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</si>
  <si>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</si>
  <si>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</si>
  <si>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</si>
  <si>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</si>
  <si>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</si>
  <si>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</si>
  <si>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</si>
  <si>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</si>
  <si>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</si>
  <si>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</si>
  <si>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</si>
  <si>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</si>
  <si>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</si>
  <si>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</si>
  <si>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</si>
  <si>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</si>
  <si>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</si>
  <si>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</si>
  <si>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</si>
  <si>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</si>
  <si>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</si>
  <si>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</si>
  <si>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</si>
  <si>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</si>
  <si>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</si>
  <si>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</si>
  <si>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</si>
  <si>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</si>
  <si>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</si>
  <si>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</si>
  <si>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</si>
  <si>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</si>
  <si>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</si>
  <si>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</si>
  <si>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</si>
  <si>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</si>
  <si>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</si>
  <si>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</si>
  <si>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</si>
  <si>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</si>
  <si>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</si>
  <si>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</si>
  <si>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</si>
  <si>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</si>
  <si>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</si>
  <si>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</si>
  <si>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</si>
  <si>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</si>
  <si>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</si>
  <si>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</si>
  <si>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</si>
  <si>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</si>
  <si>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</si>
  <si>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</si>
  <si>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</si>
  <si>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</si>
  <si>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</si>
  <si>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</si>
  <si>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</si>
  <si>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</si>
  <si>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</si>
  <si>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</si>
  <si>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</si>
  <si>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</si>
  <si>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</si>
  <si>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</si>
  <si>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</si>
  <si>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</si>
  <si>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</si>
  <si>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 SERVICES</t>
  </si>
  <si>
    <t>PROMOTING LOCAL ECONOMIC GROWTH</t>
  </si>
  <si>
    <t>PROTECTING AND STRENGTHENING COMMUNITIES</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</si>
  <si>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</si>
  <si>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</si>
  <si>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</si>
  <si>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</si>
  <si>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</si>
  <si>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</si>
  <si>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</si>
  <si>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</si>
  <si>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</si>
  <si>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</si>
  <si>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</si>
  <si>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</si>
  <si>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</si>
  <si>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</si>
  <si>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Click here to return to index page</t>
  </si>
  <si>
    <t>Number of Indicators</t>
  </si>
  <si>
    <t>Percentage</t>
  </si>
  <si>
    <t>Overall Performance</t>
  </si>
  <si>
    <t>All due targets</t>
  </si>
  <si>
    <t>Corporate Priority</t>
  </si>
  <si>
    <t>Quarter One (2019/20)</t>
  </si>
  <si>
    <t>Leisure, Culture &amp; Tourism</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</si>
  <si>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</si>
  <si>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</si>
  <si>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</si>
  <si>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</si>
  <si>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</si>
  <si>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</si>
  <si>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</si>
  <si>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</si>
  <si>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</si>
  <si>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</si>
  <si>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</si>
  <si>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</si>
  <si>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</si>
  <si>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</si>
  <si>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</si>
  <si>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Corporate Plan 2019/20 - Performance Monitoring Spreadsheet</t>
  </si>
  <si>
    <t>1. All Data</t>
  </si>
  <si>
    <t>Custom Pivot Table</t>
  </si>
  <si>
    <t>2a. % By Priority</t>
  </si>
  <si>
    <t>2b. Charts by Priority</t>
  </si>
  <si>
    <t>4. Status Tracking</t>
  </si>
  <si>
    <t>Quarter 1 Summary Table</t>
  </si>
  <si>
    <t>Summary Tables</t>
  </si>
  <si>
    <t>Quarter 2 Summary Table</t>
  </si>
  <si>
    <t>Quarter 3 Summary Table</t>
  </si>
  <si>
    <t>Quarter 4 Summary Table</t>
  </si>
  <si>
    <t>Breakdown of peformance by Corporate Plan priorty</t>
  </si>
  <si>
    <t xml:space="preserve">East Staffordshire Borough Council </t>
  </si>
  <si>
    <t>Grand Total</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</si>
  <si>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</si>
  <si>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</si>
  <si>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</si>
  <si>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</si>
  <si>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</si>
  <si>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</si>
  <si>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</si>
  <si>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</si>
  <si>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</si>
  <si>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</si>
  <si>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</si>
  <si>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</si>
  <si>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</si>
  <si>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</si>
  <si>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</si>
  <si>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</si>
  <si>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</si>
  <si>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</si>
  <si>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</si>
  <si>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</si>
  <si>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</si>
  <si>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</si>
  <si>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</si>
  <si>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</si>
  <si>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</si>
  <si>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</si>
  <si>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</si>
  <si>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</si>
  <si>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</si>
  <si>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</si>
  <si>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</si>
  <si>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</si>
  <si>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</si>
  <si>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</si>
  <si>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</si>
  <si>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</si>
  <si>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</si>
  <si>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</si>
  <si>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</si>
  <si>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</si>
  <si>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</si>
  <si>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</si>
  <si>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</si>
  <si>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</si>
  <si>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</si>
  <si>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</si>
  <si>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</si>
  <si>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</si>
  <si>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</si>
  <si>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</si>
  <si>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</si>
  <si>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</si>
  <si>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</si>
  <si>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</si>
  <si>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</si>
  <si>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</si>
  <si>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</si>
  <si>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</si>
  <si>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</si>
  <si>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</si>
  <si>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</si>
  <si>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</si>
  <si>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</si>
  <si>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</si>
  <si>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</si>
  <si>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</si>
  <si>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</si>
  <si>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</si>
  <si>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</si>
  <si>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</si>
  <si>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</si>
  <si>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</si>
  <si>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</si>
  <si>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</si>
  <si>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</si>
  <si>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</si>
  <si>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</si>
  <si>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</si>
  <si>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</si>
  <si>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</si>
  <si>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</si>
  <si>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</si>
  <si>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</si>
  <si>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</si>
  <si>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</si>
  <si>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</si>
  <si>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</si>
  <si>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</si>
  <si>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</si>
  <si>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</si>
  <si>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</si>
  <si>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</si>
  <si>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</si>
  <si>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</si>
  <si>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</si>
  <si>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</si>
  <si>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</si>
  <si>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</si>
  <si>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</si>
  <si>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</si>
  <si>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</si>
  <si>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</si>
  <si>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</si>
  <si>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</si>
  <si>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</si>
  <si>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</si>
  <si>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</si>
  <si>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</si>
  <si>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</si>
  <si>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</si>
  <si>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</si>
  <si>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</si>
  <si>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</si>
  <si>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</si>
  <si>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</si>
  <si>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</si>
  <si>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</si>
  <si>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</si>
  <si>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</si>
  <si>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Planning Manager</t>
  </si>
  <si>
    <t>VFM39a</t>
  </si>
  <si>
    <t>VFM39b</t>
  </si>
  <si>
    <t>Target adopted post tender via Q1 report to Cabinet</t>
  </si>
  <si>
    <t>Occupied Property Discounts – March 2020</t>
  </si>
  <si>
    <t xml:space="preserve">Empty Properties – October 2019
</t>
  </si>
  <si>
    <t>Quarter Two (2019/20)</t>
  </si>
  <si>
    <t>Information not yet available</t>
  </si>
  <si>
    <t>LDL and Conservative Away Evening presentation on latest MTFS position.  Government announcements at Spending Round in September 2019 taken into consideration as well as local pressures and savings identified.</t>
  </si>
  <si>
    <t>Audited accounts approved and signed in July 2019.  It is estimated that 40% of authorities nationally did not meet this target.</t>
  </si>
  <si>
    <t>Best solution identified and advance preparations completed, end user elements to be implemented at next hardware renewal</t>
  </si>
  <si>
    <t>The Council has engaged both Burton Rugby Club and Molson Coors regarding the potential development of their respective sites.</t>
  </si>
  <si>
    <t>A proposal for commuting s106 sums will be considered by Cabinet on 7th October 2019.</t>
  </si>
  <si>
    <t>Proposals for new wayfinding routes are being developed using both the Public Realm Improvement Plan and the Burton Regeneration Strategy as guidance.</t>
  </si>
  <si>
    <t>Proposals will be considered by the Deputy Leader in October.</t>
  </si>
  <si>
    <t>A draft MOU has been sent to the Chamber of Commerce for their comment and consideration.</t>
  </si>
  <si>
    <t>The jobs fair on 10th September 2019 was successful.</t>
  </si>
  <si>
    <t>A further event will be delivered during Q4.</t>
  </si>
  <si>
    <t>The survey work is in progress and will be completing in November 2019.</t>
  </si>
  <si>
    <t>The report will be delivered to Cabinet in March 2020.</t>
  </si>
  <si>
    <t>SCC will be launching a consultation on the Local Cycling and Walking Infrastructure plan by the end of November 2019.</t>
  </si>
  <si>
    <t>A full consultation response will be compiled in December 2019 to feed into the final version of the infrastructure plan.</t>
  </si>
  <si>
    <t>Engagement with SCC is ongoing and plans to begin scoping works are in motion.</t>
  </si>
  <si>
    <t>Scoping works to begin by December 2019.</t>
  </si>
  <si>
    <t>The Council's involvement in the local network group is ongoing.</t>
  </si>
  <si>
    <t>The Council has agreed to contribute £5,000 towards a study that has been jointly funded by the Local Authorities affected by the Ivanhoe rail line.</t>
  </si>
  <si>
    <t>The Council will be writing to Midlands Engine in conjunction with Lichfield DC and Staffordshire CC in order to promote the need for a Burton-Lichfield rail line.</t>
  </si>
  <si>
    <t>Engagement with partners on regeneration projects is ongoing.</t>
  </si>
  <si>
    <t>As the TTTV partnership is delivering a range of projects in the region, we will be reviewing how best to effectively support the delivery of those projects.</t>
  </si>
  <si>
    <t>Work continuing on self audit of all documents to ensure compliance with LABC Quality Management System. Request made to LABC for support.</t>
  </si>
  <si>
    <t xml:space="preserve">Consultation responses for consistency, deposit return scheme and end producer responsibility completed and submitted to DEFRA. </t>
  </si>
  <si>
    <t>3.0 per 10,000</t>
  </si>
  <si>
    <t>3.4 per 10,000</t>
  </si>
  <si>
    <t>Over 80% of milestones have been achieved or are on track to being achieved by Q4.</t>
  </si>
  <si>
    <t>On track to achieve 18/21 2019/2020 milestones.</t>
  </si>
  <si>
    <t>This quarter we partnered with Coopers Square Shopping Centre to run themed activities from the Brewhouse autumn programme, in centre.</t>
  </si>
  <si>
    <t xml:space="preserve">During this quarter we developed a number of outreach days, including make and take activities to promote the Brewhouse autumn programme and activities in the Town Centre to promote ESBC summer holiday activities.  </t>
  </si>
  <si>
    <t>April - July 0%</t>
  </si>
  <si>
    <t>51% - estimated as not all tonnages received</t>
  </si>
  <si>
    <t>50.9% - estimated as not all Q2 data received</t>
  </si>
  <si>
    <t>119.12kg - estimated as not all tonnage data received</t>
  </si>
  <si>
    <t>240kg - estimated as not all Q2 data received</t>
  </si>
  <si>
    <t xml:space="preserve">Detailed report on the performance of the Leisure Services contractor (Everyone Active) covering Quarter 1 was presented to CMT, LDL, LAG, LOAG, IAAG and AVFM Scrutiny Committee during August / September 2019 in line with the target. </t>
  </si>
  <si>
    <t xml:space="preserve">Initial scoping meeting held with Sport Across Staffordshire and Stoke on Trent (SASSOT) in June 2019 to commence this process. Additional conversations held with ESBC Planning Policy Team to gain additional information on how the review of Leisure Strategy aligns to wider Council documents such as the Local Plan. </t>
  </si>
  <si>
    <t>0.71 days</t>
  </si>
  <si>
    <t>Collection of arrears is impacted by the charges relating to liabilities before 31st March 2019 that have been raised since 1st April 2019. We are obliged to raise these charges following changes notified to us from the Valuation Office Agency resulting from appeals and new properties brought into the business rates list.</t>
  </si>
  <si>
    <t>Not yet due</t>
  </si>
  <si>
    <t>4.81 days</t>
  </si>
  <si>
    <t>4.55 days</t>
  </si>
  <si>
    <t>Completed and approved via EDR October 2019</t>
  </si>
  <si>
    <t>Recommendation to continue the service approved at Cabinet on 15 July 2019.</t>
  </si>
  <si>
    <t>8.4 days</t>
  </si>
  <si>
    <t>The Q1 figure of 12 days has meant that the average remains above target, but the Q2 performance gives me confidence that that target will be achieved by year end.</t>
  </si>
  <si>
    <t>71 initial decisions were taken in Q2 with an average time of 3 days.</t>
  </si>
  <si>
    <t>2.5 days</t>
  </si>
  <si>
    <t>Report completed for CMT in October</t>
  </si>
  <si>
    <t>Process Mapping being undertaken and CMT report being drafted for November CMT</t>
  </si>
  <si>
    <t xml:space="preserve">200 potential unlicensed HMOs have been identified using information currently held. This has been prioritised on a case by case basis which are being written to using data from Council Tax and Land Registry. </t>
  </si>
  <si>
    <t>All committee meetings from August 2019 onwards are recorded and uploaded to the Council website</t>
  </si>
  <si>
    <t>Delivered in Q1.</t>
  </si>
  <si>
    <t>First update report providing an update on the recommendations from the review approved by Cabinet in October.</t>
  </si>
  <si>
    <t>Review will be able to start now all funds have been committed</t>
  </si>
  <si>
    <t>To date 2 new projects brought to completion and 3 existing projects brought to completion.</t>
  </si>
  <si>
    <t>All projects identified by end of September with in-principle funding awards made (funding allocated but not necessarily paid out). Total of £298,693.90 committed over 3 years to support 30 projects. Work will continue to bring all projects to completion.</t>
  </si>
  <si>
    <t>Report completed for CMT in October. Cabinet agreed introduction of app based parking payments</t>
  </si>
  <si>
    <t>Meeting held with Head of Service and Deputy Leader to explain the design ethos behind the proposed planting strategy and how this will shape up in future years. EDR prepared and ready for signing in October</t>
  </si>
  <si>
    <t>3 golds achieved along with a number of special recognition awards</t>
  </si>
  <si>
    <t>Consultants have identified the estimated costs for the Cemetery extension. Capital bid to be prepared for 2020/21.</t>
  </si>
  <si>
    <t>Government announced deferral of implementation date to April 2021.</t>
  </si>
  <si>
    <t>NB Quarter 1 figure updated to incorporate late reported sickness</t>
  </si>
  <si>
    <t xml:space="preserve">The quarterly contract performance report was also presented to the Leisure Services Partnership Board on 16th September 2019. </t>
  </si>
  <si>
    <t xml:space="preserve">Initial VFM benchmarking exercise to be completed by November in line with the target, and will include considerations for additional benchmarking later in the year. </t>
  </si>
  <si>
    <t>Discussions with local authority partners from PALS (Physical Activity Leaderships in Staffordshire) to benchmark operational contract management elements. Through PALS in July 2019 the Council’s Leisure Services Contract Manager requested that Contract Management Operations in outsourced leisure partnership arrangements be a formal work-stream of the group. This was agreed and will ensure that leisure contract management is a priority among the PALS partners.</t>
  </si>
  <si>
    <t xml:space="preserve">Report to be completed for CMT (December) to request draw down of funds from the Parking reserve. </t>
  </si>
  <si>
    <t xml:space="preserve">Energy studies received with estimated return on investment on capital investment to be between 3-4 years. </t>
  </si>
  <si>
    <t>Visit to Tamworth Assembly Rooms Arts Centre as they complete their £5m refurbishment as part of research for the project. Updated BAG on project scope and amendments made to widen scope of the project.</t>
  </si>
  <si>
    <t xml:space="preserve">First report establishing a position statement for the current service, work undertaken to date, next steps and identifying the key challenges/future work strands was approved by Cabinet in October. </t>
  </si>
  <si>
    <t xml:space="preserve">All pages of website refreshed, with additional information added for residents. </t>
  </si>
  <si>
    <t>http://www.eaststaffsbc.gov.uk/bins-rubbish-recycling</t>
  </si>
  <si>
    <t>Empty Property review completed by Capita during September as part of the Staffordshire County-wide Discount Review contract.</t>
  </si>
  <si>
    <t>Reported to Licensing Committee 6 August 2019</t>
  </si>
  <si>
    <t>Due to be reported to CMT in October 2019</t>
  </si>
  <si>
    <t>Consultation period closed in quarter 2 and final report completed with recommendations made on amendments to the existing PSPO's.</t>
  </si>
  <si>
    <t xml:space="preserve">The Market Hall and place continues to host some exciting events with more planned throughout the Autumn/Winter programme. </t>
  </si>
  <si>
    <t>3 existing
2 new</t>
  </si>
  <si>
    <t>Items collated and ready for report</t>
  </si>
  <si>
    <t>Draft reporting template is being created for Dynamics</t>
  </si>
  <si>
    <t>Interim solution for Making Tax Digital (MTD) to meet the initial requirements put in place and formally registered for MTD with HMRC.</t>
  </si>
  <si>
    <t xml:space="preserve">Plans in place for a trial food hall offer in December </t>
  </si>
  <si>
    <t>8 Applications - 7 within time = 88%</t>
  </si>
  <si>
    <t>62 Applications - 55 within time = 89%</t>
  </si>
  <si>
    <t>145 Applications - 143 within time = 99%</t>
  </si>
  <si>
    <t xml:space="preserve">The quarterly contract performance report was also presented to the Leisure Services Partnership Board on 1st July 2019. </t>
  </si>
  <si>
    <t>Figure remains high predominantly due to use of temporary staff to cover leave and sickness in summer months and unfamiliarity with rounds. Operations Manager now monitors weekly with crews to reduce figure.</t>
  </si>
  <si>
    <t>Research has commenced into the varying forms of technology now being employed on car parks. A long list of options are being presented to the Deputy Leader on July 9th with a view to creating a preferential short list.</t>
  </si>
  <si>
    <t>5 commercial events held during Quarter 2</t>
  </si>
  <si>
    <t>It is noticeable that there were fewer contentious decisions than normal in Q1, and therefore the end of year forecast needs to take account of this.</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</si>
  <si>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</si>
  <si>
    <t>The average for Q2 across 6 key to key occurrences is 4.8 days.</t>
  </si>
  <si>
    <t xml:space="preserve">Provide a six monthly report on Regulatory Services activity including initiatives covering licensed gambling premises, Civil Enforcement, Scrap metal compliance etc. </t>
  </si>
  <si>
    <t>Further large scale initiative to begin in August 2019</t>
  </si>
  <si>
    <t>Initial discussions with Staffordshire County Council have taken place, looking at understanding the scope of technical reports that will be required.</t>
  </si>
  <si>
    <t>Procurement mobilisation, project team established, documentation complete.  Invites for tender to commence from October.</t>
  </si>
  <si>
    <t>HS2 Member briefing delivered</t>
  </si>
  <si>
    <t>Consultation launched</t>
  </si>
  <si>
    <t>To be adopted by EDR in October</t>
  </si>
  <si>
    <t>Consultation closes Friday 18th October</t>
  </si>
  <si>
    <t>Ongoing contribution provided to project</t>
  </si>
  <si>
    <t>Judging results received in Q2 and Green Flag status reached for Bramshall. However, the combined Stapenhill Gardens and Washlands entry did not reach Green Flag standard. This was  because the ambitions of the Washlands project have yet to come into fruition. Judges identified that Stapenhill Gardens was worthy of Green Flag status if entered as a separate entry without the Washlands</t>
  </si>
  <si>
    <t>The necessary upgrade to UNIT 4 (part of the Agresso Financial Management System) could potentially delay the delivery of this project depending on the upgrade timescales</t>
  </si>
  <si>
    <t>As previously reported, the report was ready to be presented at the Full Council meeting in June 2019 but following the change in the make-up of Cabinet, a decision was taken to delay the report so that members could review progress made to that point.
The report was presented at the Full Council meeting in September 2019. 
All of the recommendations of the report were approved and the agreement to fund the public realm project has been finalised.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</si>
</sst>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sz val="9"/>
      <color indexed="81"/>
      <name val="Tahoma"/>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b/>
      <i/>
      <sz val="12"/>
      <name val="Arial"/>
      <family val="2"/>
    </font>
  </fonts>
  <fills count="19">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3" tint="0.59999389629810485"/>
        <bgColor indexed="64"/>
      </patternFill>
    </fill>
    <fill>
      <patternFill patternType="solid">
        <fgColor rgb="FF00863D"/>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s>
  <borders count="5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s>
  <cellStyleXfs count="3">
    <xf numFmtId="0" fontId="0" fillId="0" borderId="0"/>
    <xf numFmtId="0" fontId="24" fillId="0" borderId="0" applyNumberFormat="0" applyFill="0" applyBorder="0" applyAlignment="0" applyProtection="0">
      <alignment vertical="top"/>
      <protection locked="0"/>
    </xf>
    <xf numFmtId="0" fontId="46" fillId="0" borderId="0"/>
  </cellStyleXfs>
  <cellXfs count="325">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5" fillId="8" borderId="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center" vertical="center" wrapText="1"/>
      <protection locked="0"/>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8" borderId="0" xfId="0" applyFont="1" applyFill="1" applyAlignment="1" applyProtection="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15" fillId="8" borderId="0" xfId="0" applyFont="1" applyFill="1" applyBorder="1" applyAlignment="1" applyProtection="1">
      <alignment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5" fillId="7" borderId="13" xfId="0" applyFont="1" applyFill="1" applyBorder="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2"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1"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10" borderId="14" xfId="0" applyFont="1" applyFill="1" applyBorder="1" applyAlignment="1">
      <alignment horizontal="left" vertical="center"/>
    </xf>
    <xf numFmtId="0" fontId="7"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2" fillId="14" borderId="0" xfId="0" applyFont="1" applyFill="1"/>
    <xf numFmtId="0" fontId="27" fillId="14" borderId="0" xfId="0" applyFont="1" applyFill="1"/>
    <xf numFmtId="9" fontId="27" fillId="14" borderId="0" xfId="0" applyNumberFormat="1" applyFont="1" applyFill="1"/>
    <xf numFmtId="0" fontId="29" fillId="14" borderId="0" xfId="1" applyFont="1" applyFill="1" applyBorder="1" applyAlignment="1" applyProtection="1">
      <alignment horizontal="left"/>
    </xf>
    <xf numFmtId="0" fontId="1" fillId="14" borderId="0" xfId="0" applyFont="1" applyFill="1"/>
    <xf numFmtId="0" fontId="18" fillId="14" borderId="0" xfId="0" applyFont="1" applyFill="1"/>
    <xf numFmtId="0" fontId="29" fillId="14" borderId="0" xfId="1" applyFont="1" applyFill="1" applyBorder="1" applyAlignment="1" applyProtection="1">
      <alignment horizontal="center"/>
    </xf>
    <xf numFmtId="9" fontId="1" fillId="14" borderId="0" xfId="0" applyNumberFormat="1" applyFont="1" applyFill="1"/>
    <xf numFmtId="9" fontId="18" fillId="14" borderId="0" xfId="0" applyNumberFormat="1" applyFont="1" applyFill="1"/>
    <xf numFmtId="10" fontId="18" fillId="14" borderId="0" xfId="0" applyNumberFormat="1" applyFont="1" applyFill="1" applyBorder="1" applyAlignment="1">
      <alignment horizontal="center" vertical="center"/>
    </xf>
    <xf numFmtId="0" fontId="31" fillId="14" borderId="0" xfId="0" applyFont="1" applyFill="1" applyBorder="1"/>
    <xf numFmtId="0" fontId="30" fillId="14" borderId="0" xfId="0" applyFont="1" applyFill="1"/>
    <xf numFmtId="0" fontId="33" fillId="14" borderId="0" xfId="0" applyFont="1" applyFill="1"/>
    <xf numFmtId="9" fontId="19" fillId="14" borderId="0" xfId="0" applyNumberFormat="1" applyFont="1" applyFill="1"/>
    <xf numFmtId="0" fontId="19" fillId="14" borderId="0" xfId="0" applyFont="1" applyFill="1" applyBorder="1"/>
    <xf numFmtId="9" fontId="34" fillId="14" borderId="7" xfId="0" applyNumberFormat="1" applyFont="1" applyFill="1" applyBorder="1" applyAlignment="1">
      <alignment horizontal="center"/>
    </xf>
    <xf numFmtId="0" fontId="34" fillId="14" borderId="7" xfId="0" applyFont="1" applyFill="1" applyBorder="1"/>
    <xf numFmtId="10" fontId="19" fillId="14" borderId="7" xfId="0" applyNumberFormat="1" applyFont="1" applyFill="1" applyBorder="1" applyAlignment="1">
      <alignment horizontal="center" vertical="center"/>
    </xf>
    <xf numFmtId="9" fontId="34" fillId="14" borderId="0" xfId="0" applyNumberFormat="1" applyFont="1" applyFill="1" applyBorder="1" applyAlignment="1">
      <alignment horizontal="center"/>
    </xf>
    <xf numFmtId="0" fontId="35" fillId="14" borderId="0" xfId="0" applyFont="1" applyFill="1" applyBorder="1"/>
    <xf numFmtId="9" fontId="19" fillId="14" borderId="0" xfId="0" applyNumberFormat="1" applyFont="1" applyFill="1" applyBorder="1" applyAlignment="1">
      <alignment horizontal="center" vertical="center"/>
    </xf>
    <xf numFmtId="9" fontId="19" fillId="14" borderId="0" xfId="0" applyNumberFormat="1" applyFont="1" applyFill="1" applyBorder="1"/>
    <xf numFmtId="0" fontId="19" fillId="14" borderId="0" xfId="0" applyFont="1" applyFill="1"/>
    <xf numFmtId="9" fontId="34" fillId="14" borderId="0" xfId="0" applyNumberFormat="1" applyFont="1" applyFill="1"/>
    <xf numFmtId="0" fontId="34" fillId="14" borderId="0" xfId="0" applyFont="1" applyFill="1" applyBorder="1"/>
    <xf numFmtId="0" fontId="0" fillId="8" borderId="0" xfId="0" applyFill="1" applyAlignment="1">
      <alignment vertical="center"/>
    </xf>
    <xf numFmtId="0" fontId="36" fillId="8" borderId="0" xfId="1" applyFont="1" applyFill="1" applyBorder="1" applyAlignment="1" applyProtection="1">
      <alignment horizontal="center" vertical="center"/>
    </xf>
    <xf numFmtId="9" fontId="0" fillId="8" borderId="0" xfId="0" applyNumberFormat="1" applyFill="1" applyAlignment="1">
      <alignment vertical="center"/>
    </xf>
    <xf numFmtId="0" fontId="39" fillId="8" borderId="37" xfId="0" applyFont="1" applyFill="1" applyBorder="1" applyAlignment="1">
      <alignment horizontal="center" vertical="center" wrapText="1"/>
    </xf>
    <xf numFmtId="9" fontId="39" fillId="8" borderId="37" xfId="0" applyNumberFormat="1" applyFont="1" applyFill="1" applyBorder="1" applyAlignment="1">
      <alignment horizontal="center" vertical="center" wrapText="1"/>
    </xf>
    <xf numFmtId="0" fontId="39" fillId="8" borderId="38" xfId="0" applyFont="1" applyFill="1" applyBorder="1" applyAlignment="1">
      <alignment horizontal="center" vertical="center" wrapText="1"/>
    </xf>
    <xf numFmtId="10" fontId="39" fillId="8" borderId="39"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40"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1"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40" fillId="8" borderId="42" xfId="0" applyFont="1" applyFill="1" applyBorder="1" applyAlignment="1">
      <alignment horizontal="right" vertical="center" wrapText="1"/>
    </xf>
    <xf numFmtId="0" fontId="41" fillId="8" borderId="37" xfId="0" applyFont="1" applyFill="1" applyBorder="1" applyAlignment="1">
      <alignment horizontal="center" vertical="center" wrapText="1"/>
    </xf>
    <xf numFmtId="10" fontId="39" fillId="8" borderId="37" xfId="0" applyNumberFormat="1" applyFont="1" applyFill="1" applyBorder="1" applyAlignment="1">
      <alignment horizontal="center" vertical="center" wrapText="1"/>
    </xf>
    <xf numFmtId="0" fontId="41" fillId="8" borderId="38" xfId="0" applyFont="1" applyFill="1" applyBorder="1" applyAlignment="1">
      <alignment horizontal="center" vertical="center" wrapText="1"/>
    </xf>
    <xf numFmtId="0" fontId="12" fillId="0" borderId="0" xfId="0" applyFont="1" applyAlignment="1">
      <alignment vertical="center"/>
    </xf>
    <xf numFmtId="0" fontId="17" fillId="7" borderId="40" xfId="0" applyFont="1" applyFill="1" applyBorder="1" applyAlignment="1">
      <alignment horizontal="left" vertical="center" wrapText="1"/>
    </xf>
    <xf numFmtId="0" fontId="39" fillId="7" borderId="0" xfId="0" applyFont="1" applyFill="1" applyBorder="1" applyAlignment="1">
      <alignment vertical="center" wrapText="1"/>
    </xf>
    <xf numFmtId="10" fontId="39" fillId="7" borderId="0" xfId="0" applyNumberFormat="1" applyFont="1" applyFill="1" applyBorder="1" applyAlignment="1">
      <alignment vertical="center" wrapText="1"/>
    </xf>
    <xf numFmtId="10" fontId="39" fillId="7" borderId="41" xfId="0" applyNumberFormat="1" applyFont="1" applyFill="1" applyBorder="1" applyAlignment="1">
      <alignment vertical="center" wrapText="1"/>
    </xf>
    <xf numFmtId="1" fontId="41" fillId="8" borderId="43" xfId="0" applyNumberFormat="1" applyFont="1" applyFill="1" applyBorder="1" applyAlignment="1">
      <alignment horizontal="center" vertical="center" wrapText="1"/>
    </xf>
    <xf numFmtId="9" fontId="0" fillId="0" borderId="0" xfId="0" applyNumberFormat="1" applyAlignment="1">
      <alignment vertical="center"/>
    </xf>
    <xf numFmtId="0" fontId="39" fillId="8" borderId="44" xfId="0" applyFont="1" applyFill="1" applyBorder="1" applyAlignment="1">
      <alignment horizontal="center" vertical="center" wrapText="1"/>
    </xf>
    <xf numFmtId="10" fontId="39" fillId="8" borderId="44" xfId="0" applyNumberFormat="1" applyFont="1" applyFill="1" applyBorder="1" applyAlignment="1">
      <alignment horizontal="center" vertical="center" wrapText="1"/>
    </xf>
    <xf numFmtId="0" fontId="41" fillId="8" borderId="45" xfId="0" applyFont="1" applyFill="1" applyBorder="1" applyAlignment="1">
      <alignment horizontal="center" vertical="center" wrapText="1"/>
    </xf>
    <xf numFmtId="10" fontId="39" fillId="8" borderId="45" xfId="0" applyNumberFormat="1" applyFont="1" applyFill="1" applyBorder="1" applyAlignment="1">
      <alignment horizontal="center" vertical="center" wrapText="1"/>
    </xf>
    <xf numFmtId="0" fontId="43" fillId="0" borderId="0" xfId="1" applyFont="1" applyFill="1" applyBorder="1" applyAlignment="1" applyProtection="1">
      <alignment horizontal="left"/>
    </xf>
    <xf numFmtId="0" fontId="44" fillId="8" borderId="0" xfId="0" applyFont="1" applyFill="1" applyProtection="1"/>
    <xf numFmtId="0" fontId="44" fillId="8" borderId="0" xfId="0" applyFont="1" applyFill="1" applyAlignment="1" applyProtection="1">
      <alignment horizontal="left" vertical="top" wrapText="1"/>
    </xf>
    <xf numFmtId="0" fontId="47" fillId="8" borderId="0" xfId="0" applyFont="1" applyFill="1" applyProtection="1"/>
    <xf numFmtId="0" fontId="47" fillId="0" borderId="0" xfId="0" applyFont="1" applyProtection="1"/>
    <xf numFmtId="0" fontId="15" fillId="8" borderId="0" xfId="0" applyFont="1" applyFill="1" applyBorder="1" applyAlignment="1" applyProtection="1">
      <alignment horizontal="center" vertical="center" wrapText="1"/>
    </xf>
    <xf numFmtId="1" fontId="5" fillId="15" borderId="7" xfId="0" applyNumberFormat="1" applyFont="1" applyFill="1" applyBorder="1" applyAlignment="1" applyProtection="1">
      <alignment horizontal="center" vertical="center" wrapText="1"/>
    </xf>
    <xf numFmtId="0" fontId="49" fillId="8" borderId="7" xfId="0" applyFont="1" applyFill="1" applyBorder="1" applyAlignment="1" applyProtection="1">
      <alignment horizontal="center" vertical="center" wrapText="1"/>
    </xf>
    <xf numFmtId="0" fontId="50" fillId="8" borderId="7" xfId="0" applyFont="1" applyFill="1" applyBorder="1" applyAlignment="1" applyProtection="1">
      <alignment horizontal="center" vertical="center"/>
    </xf>
    <xf numFmtId="0" fontId="0" fillId="8" borderId="0" xfId="0" applyFill="1" applyProtection="1"/>
    <xf numFmtId="0" fontId="51" fillId="8" borderId="48" xfId="0" applyFont="1" applyFill="1" applyBorder="1" applyAlignment="1" applyProtection="1">
      <alignment horizontal="center" vertical="center" wrapText="1"/>
    </xf>
    <xf numFmtId="0" fontId="0" fillId="0" borderId="0" xfId="0" applyProtection="1"/>
    <xf numFmtId="0" fontId="52" fillId="8" borderId="0" xfId="0" applyFont="1" applyFill="1" applyProtection="1"/>
    <xf numFmtId="0" fontId="50" fillId="0" borderId="7" xfId="0" applyFont="1" applyFill="1" applyBorder="1" applyAlignment="1" applyProtection="1">
      <alignment horizontal="center" vertical="center"/>
    </xf>
    <xf numFmtId="0" fontId="49" fillId="8" borderId="48" xfId="0" applyFont="1" applyFill="1" applyBorder="1" applyAlignment="1" applyProtection="1">
      <alignment horizontal="center" vertical="center" wrapText="1"/>
    </xf>
    <xf numFmtId="0" fontId="53" fillId="8" borderId="0" xfId="0" applyFont="1" applyFill="1" applyAlignment="1" applyProtection="1">
      <alignment horizontal="center" vertical="center"/>
    </xf>
    <xf numFmtId="0" fontId="54" fillId="8" borderId="46" xfId="0" applyFont="1" applyFill="1" applyBorder="1" applyAlignment="1" applyProtection="1">
      <alignment horizontal="center" vertical="center"/>
    </xf>
    <xf numFmtId="0" fontId="23" fillId="8" borderId="0" xfId="0" applyFont="1" applyFill="1" applyBorder="1" applyAlignment="1" applyProtection="1">
      <alignment horizontal="left" vertical="top"/>
    </xf>
    <xf numFmtId="0" fontId="23" fillId="8" borderId="0" xfId="0" applyFont="1" applyFill="1" applyBorder="1" applyAlignment="1" applyProtection="1">
      <alignment horizontal="left" vertical="center"/>
    </xf>
    <xf numFmtId="0" fontId="23" fillId="8" borderId="0" xfId="0" applyFont="1" applyFill="1" applyBorder="1" applyAlignment="1" applyProtection="1">
      <alignment horizontal="left" vertical="center"/>
      <protection locked="0"/>
    </xf>
    <xf numFmtId="0" fontId="23"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wrapText="1"/>
    </xf>
    <xf numFmtId="0" fontId="0" fillId="0" borderId="0" xfId="0" applyBorder="1" applyAlignment="1" applyProtection="1">
      <alignment wrapText="1"/>
    </xf>
    <xf numFmtId="0" fontId="50" fillId="8" borderId="10" xfId="0" applyFont="1" applyFill="1" applyBorder="1" applyAlignment="1" applyProtection="1">
      <alignment horizontal="center" vertical="center"/>
    </xf>
    <xf numFmtId="1" fontId="5" fillId="15" borderId="46" xfId="0" applyNumberFormat="1" applyFont="1" applyFill="1" applyBorder="1" applyAlignment="1" applyProtection="1">
      <alignment horizontal="center" vertical="center" wrapText="1"/>
    </xf>
    <xf numFmtId="0" fontId="55" fillId="0" borderId="49" xfId="0" applyFont="1" applyFill="1" applyBorder="1" applyAlignment="1" applyProtection="1">
      <alignment horizontal="center" vertical="center"/>
    </xf>
    <xf numFmtId="0" fontId="56" fillId="8" borderId="0" xfId="0" applyFont="1" applyFill="1" applyProtection="1"/>
    <xf numFmtId="0" fontId="56" fillId="0" borderId="0" xfId="0" applyFont="1" applyProtection="1"/>
    <xf numFmtId="0" fontId="5" fillId="8" borderId="0" xfId="0" applyFont="1" applyFill="1" applyBorder="1" applyAlignment="1" applyProtection="1">
      <alignment horizontal="left" vertical="top" wrapText="1"/>
    </xf>
    <xf numFmtId="0" fontId="5" fillId="8" borderId="0" xfId="0" applyFont="1" applyFill="1" applyBorder="1" applyAlignment="1" applyProtection="1">
      <alignment horizontal="center" vertical="center" wrapText="1"/>
    </xf>
    <xf numFmtId="0" fontId="5"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top" wrapText="1"/>
      <protection locked="0"/>
    </xf>
    <xf numFmtId="0" fontId="57" fillId="8" borderId="0" xfId="0" applyFont="1" applyFill="1" applyBorder="1" applyAlignment="1" applyProtection="1">
      <alignment horizontal="center" vertical="center" wrapText="1"/>
    </xf>
    <xf numFmtId="0" fontId="55" fillId="0" borderId="8" xfId="0" applyFont="1" applyFill="1" applyBorder="1" applyAlignment="1" applyProtection="1">
      <alignment horizontal="center" vertical="center"/>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7" fontId="48" fillId="18" borderId="46" xfId="0" applyNumberFormat="1" applyFont="1" applyFill="1" applyBorder="1" applyAlignment="1" applyProtection="1">
      <alignment horizontal="center" vertical="center" wrapText="1"/>
    </xf>
    <xf numFmtId="17" fontId="48" fillId="18" borderId="47" xfId="0" applyNumberFormat="1" applyFont="1" applyFill="1" applyBorder="1" applyAlignment="1" applyProtection="1">
      <alignment horizontal="center" vertical="center" wrapText="1"/>
    </xf>
    <xf numFmtId="17" fontId="48" fillId="18" borderId="7" xfId="0" applyNumberFormat="1" applyFont="1" applyFill="1" applyBorder="1" applyAlignment="1" applyProtection="1">
      <alignment horizontal="center" vertical="center" wrapText="1"/>
    </xf>
    <xf numFmtId="0" fontId="58" fillId="16" borderId="46" xfId="0" applyFont="1" applyFill="1" applyBorder="1" applyAlignment="1" applyProtection="1">
      <alignment horizontal="left" vertical="center" wrapText="1"/>
    </xf>
    <xf numFmtId="0" fontId="59" fillId="17" borderId="7" xfId="0" applyFont="1" applyFill="1" applyBorder="1" applyAlignment="1" applyProtection="1">
      <alignment horizontal="left" vertical="center" wrapText="1"/>
    </xf>
    <xf numFmtId="0" fontId="59" fillId="17" borderId="46" xfId="0" applyFont="1" applyFill="1" applyBorder="1" applyAlignment="1" applyProtection="1">
      <alignment horizontal="left" vertical="center" wrapText="1"/>
    </xf>
    <xf numFmtId="0" fontId="49" fillId="8" borderId="46" xfId="0" applyFont="1" applyFill="1" applyBorder="1" applyAlignment="1" applyProtection="1">
      <alignment horizontal="center" vertical="center" wrapText="1"/>
    </xf>
    <xf numFmtId="0" fontId="50" fillId="8" borderId="46" xfId="0" applyFont="1" applyFill="1" applyBorder="1" applyAlignment="1" applyProtection="1">
      <alignment horizontal="center" vertical="center"/>
    </xf>
    <xf numFmtId="0" fontId="45" fillId="7" borderId="7" xfId="0" applyFont="1" applyFill="1" applyBorder="1" applyAlignment="1" applyProtection="1">
      <alignment horizontal="center" vertical="center" wrapText="1"/>
    </xf>
    <xf numFmtId="49" fontId="17" fillId="7" borderId="7" xfId="2" applyNumberFormat="1" applyFont="1" applyFill="1" applyBorder="1" applyAlignment="1" applyProtection="1">
      <alignment horizontal="center" vertical="center" wrapText="1"/>
    </xf>
    <xf numFmtId="0" fontId="0" fillId="8" borderId="0" xfId="0" applyFill="1"/>
    <xf numFmtId="0" fontId="42" fillId="8" borderId="0" xfId="0" applyFont="1" applyFill="1"/>
    <xf numFmtId="0" fontId="0" fillId="0" borderId="0" xfId="0" applyFill="1"/>
    <xf numFmtId="0" fontId="60" fillId="0" borderId="0" xfId="0" applyFont="1" applyFill="1"/>
    <xf numFmtId="0" fontId="24" fillId="8" borderId="0" xfId="1" applyFill="1" applyAlignment="1" applyProtection="1"/>
    <xf numFmtId="0" fontId="0" fillId="0" borderId="0" xfId="0" applyAlignment="1">
      <alignment horizontal="left"/>
    </xf>
    <xf numFmtId="0" fontId="0" fillId="0" borderId="0" xfId="0" applyAlignment="1">
      <alignment horizontal="left" indent="1"/>
    </xf>
    <xf numFmtId="17" fontId="14" fillId="8" borderId="51" xfId="0" applyNumberFormat="1" applyFont="1" applyFill="1" applyBorder="1" applyAlignment="1" applyProtection="1">
      <alignment horizontal="left" vertical="center" wrapText="1" indent="1"/>
      <protection locked="0"/>
    </xf>
    <xf numFmtId="17" fontId="15" fillId="8" borderId="51" xfId="0" applyNumberFormat="1" applyFont="1" applyFill="1" applyBorder="1" applyAlignment="1" applyProtection="1">
      <alignment horizontal="left" vertical="center" wrapText="1" indent="1"/>
      <protection locked="0"/>
    </xf>
    <xf numFmtId="0" fontId="14" fillId="8" borderId="51" xfId="0" applyFont="1" applyFill="1" applyBorder="1" applyAlignment="1" applyProtection="1">
      <alignment horizontal="left" vertical="center" wrapText="1" indent="1"/>
      <protection locked="0"/>
    </xf>
    <xf numFmtId="0" fontId="15" fillId="8" borderId="51" xfId="0" applyFont="1" applyFill="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51" xfId="0" applyNumberFormat="1" applyFont="1" applyFill="1" applyBorder="1" applyAlignment="1" applyProtection="1">
      <alignment horizontal="left" vertical="center" wrapText="1" indent="1"/>
    </xf>
    <xf numFmtId="17" fontId="14" fillId="8" borderId="50"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51" xfId="0" applyNumberFormat="1" applyFont="1" applyFill="1" applyBorder="1" applyAlignment="1" applyProtection="1">
      <alignment horizontal="left" vertical="center" wrapText="1" indent="1"/>
    </xf>
    <xf numFmtId="17" fontId="15" fillId="8" borderId="50"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51" xfId="0" applyFont="1" applyFill="1" applyBorder="1" applyAlignment="1" applyProtection="1">
      <alignment horizontal="left" vertical="center" wrapText="1" indent="1"/>
    </xf>
    <xf numFmtId="0" fontId="14" fillId="8" borderId="50"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51" xfId="0" applyFont="1" applyFill="1" applyBorder="1" applyAlignment="1" applyProtection="1">
      <alignment horizontal="left" vertical="center" wrapText="1" indent="1"/>
    </xf>
    <xf numFmtId="0" fontId="16" fillId="8" borderId="50"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51" xfId="0" applyFont="1" applyFill="1" applyBorder="1" applyAlignment="1" applyProtection="1">
      <alignment horizontal="left" vertical="center" wrapText="1" indent="1"/>
    </xf>
    <xf numFmtId="0" fontId="15" fillId="8" borderId="50"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7" fontId="14" fillId="0" borderId="5" xfId="0" applyNumberFormat="1" applyFont="1" applyFill="1" applyBorder="1" applyAlignment="1" applyProtection="1">
      <alignment horizontal="left" vertical="center" wrapText="1" indent="1"/>
    </xf>
    <xf numFmtId="10" fontId="14" fillId="8" borderId="5" xfId="0" applyNumberFormat="1" applyFont="1" applyFill="1" applyBorder="1" applyAlignment="1" applyProtection="1">
      <alignment horizontal="left" vertical="center" wrapText="1" indent="1"/>
    </xf>
    <xf numFmtId="9" fontId="14" fillId="8" borderId="5" xfId="0" applyNumberFormat="1" applyFont="1" applyFill="1" applyBorder="1" applyAlignment="1" applyProtection="1">
      <alignment horizontal="left" vertical="center" wrapText="1" indent="1"/>
    </xf>
    <xf numFmtId="8" fontId="14" fillId="8" borderId="5" xfId="0" applyNumberFormat="1" applyFont="1" applyFill="1" applyBorder="1" applyAlignment="1" applyProtection="1">
      <alignment horizontal="left" vertical="center" wrapText="1" indent="1"/>
    </xf>
    <xf numFmtId="6" fontId="14" fillId="8" borderId="5" xfId="0" applyNumberFormat="1" applyFont="1" applyFill="1" applyBorder="1" applyAlignment="1" applyProtection="1">
      <alignment horizontal="left" vertical="center" wrapText="1" indent="1"/>
    </xf>
    <xf numFmtId="9" fontId="13" fillId="8" borderId="5" xfId="0" applyNumberFormat="1" applyFont="1" applyFill="1" applyBorder="1" applyAlignment="1" applyProtection="1">
      <alignment horizontal="left" vertical="center" wrapText="1" indent="1"/>
    </xf>
    <xf numFmtId="0" fontId="13" fillId="8" borderId="5" xfId="0" applyFont="1" applyFill="1" applyBorder="1" applyAlignment="1" applyProtection="1">
      <alignment horizontal="left" vertical="center" wrapText="1" indent="1"/>
    </xf>
    <xf numFmtId="0" fontId="13" fillId="8" borderId="51" xfId="0" applyFont="1" applyFill="1" applyBorder="1" applyAlignment="1" applyProtection="1">
      <alignment horizontal="left" vertical="center" wrapText="1" indent="1"/>
    </xf>
    <xf numFmtId="17" fontId="15" fillId="0" borderId="5" xfId="0" applyNumberFormat="1" applyFont="1" applyFill="1" applyBorder="1" applyAlignment="1" applyProtection="1">
      <alignment horizontal="left" vertical="center" wrapText="1" indent="1"/>
    </xf>
    <xf numFmtId="0" fontId="15" fillId="8" borderId="5" xfId="0" applyNumberFormat="1" applyFont="1" applyFill="1" applyBorder="1" applyAlignment="1" applyProtection="1">
      <alignment horizontal="left" vertical="center" wrapText="1" indent="1"/>
    </xf>
    <xf numFmtId="2" fontId="15" fillId="8" borderId="5" xfId="0" applyNumberFormat="1" applyFont="1" applyFill="1" applyBorder="1" applyAlignment="1" applyProtection="1">
      <alignment horizontal="left" vertical="center" wrapText="1" indent="1"/>
    </xf>
    <xf numFmtId="17" fontId="14" fillId="8" borderId="50" xfId="0" applyNumberFormat="1" applyFont="1" applyFill="1" applyBorder="1" applyAlignment="1" applyProtection="1">
      <alignment horizontal="left" vertical="center" wrapText="1" indent="1"/>
      <protection locked="0"/>
    </xf>
    <xf numFmtId="17" fontId="15" fillId="8" borderId="50" xfId="0" applyNumberFormat="1" applyFont="1" applyFill="1" applyBorder="1" applyAlignment="1" applyProtection="1">
      <alignment horizontal="left" vertical="center" wrapText="1" indent="1"/>
      <protection locked="0"/>
    </xf>
    <xf numFmtId="0" fontId="14" fillId="8" borderId="50" xfId="0" applyFont="1" applyFill="1" applyBorder="1" applyAlignment="1" applyProtection="1">
      <alignment horizontal="left" vertical="center" wrapText="1" indent="1"/>
      <protection locked="0"/>
    </xf>
    <xf numFmtId="0" fontId="16" fillId="8" borderId="51" xfId="0" applyFont="1" applyFill="1" applyBorder="1" applyAlignment="1" applyProtection="1">
      <alignment horizontal="left" vertical="center" wrapText="1" indent="1"/>
      <protection locked="0"/>
    </xf>
    <xf numFmtId="0" fontId="15" fillId="8" borderId="50" xfId="0" applyFont="1" applyFill="1" applyBorder="1" applyAlignment="1" applyProtection="1">
      <alignment horizontal="left" vertical="center" wrapText="1" indent="1"/>
      <protection locked="0"/>
    </xf>
    <xf numFmtId="17" fontId="61" fillId="2" borderId="2" xfId="0" applyNumberFormat="1" applyFont="1" applyFill="1" applyBorder="1" applyAlignment="1" applyProtection="1">
      <alignment horizontal="center" vertical="center" wrapText="1"/>
    </xf>
    <xf numFmtId="9" fontId="15" fillId="8" borderId="5" xfId="0" applyNumberFormat="1" applyFont="1" applyFill="1" applyBorder="1" applyAlignment="1" applyProtection="1">
      <alignment horizontal="left" vertical="center" wrapText="1" indent="1"/>
      <protection locked="0"/>
    </xf>
    <xf numFmtId="10" fontId="14" fillId="8" borderId="50" xfId="0" applyNumberFormat="1" applyFont="1" applyFill="1" applyBorder="1" applyAlignment="1" applyProtection="1">
      <alignment horizontal="left" vertical="center" wrapText="1" indent="1"/>
      <protection locked="0"/>
    </xf>
    <xf numFmtId="9" fontId="14" fillId="8" borderId="5" xfId="0" applyNumberFormat="1" applyFont="1" applyFill="1" applyBorder="1" applyAlignment="1" applyProtection="1">
      <alignment horizontal="left" vertical="center" wrapText="1" indent="1"/>
      <protection locked="0"/>
    </xf>
    <xf numFmtId="8" fontId="14" fillId="8" borderId="50" xfId="0" applyNumberFormat="1" applyFont="1" applyFill="1" applyBorder="1" applyAlignment="1" applyProtection="1">
      <alignment horizontal="left" vertical="center" wrapText="1" indent="1"/>
      <protection locked="0"/>
    </xf>
    <xf numFmtId="6" fontId="14" fillId="8" borderId="5" xfId="0" applyNumberFormat="1" applyFont="1" applyFill="1" applyBorder="1" applyAlignment="1" applyProtection="1">
      <alignment horizontal="left" vertical="center" wrapText="1" indent="1"/>
      <protection locked="0"/>
    </xf>
    <xf numFmtId="9" fontId="14" fillId="8" borderId="50" xfId="0" applyNumberFormat="1" applyFont="1" applyFill="1" applyBorder="1" applyAlignment="1" applyProtection="1">
      <alignment horizontal="left" vertical="center" wrapText="1" indent="1"/>
      <protection locked="0"/>
    </xf>
    <xf numFmtId="17" fontId="24" fillId="8" borderId="51" xfId="1" applyNumberFormat="1" applyFill="1" applyBorder="1" applyAlignment="1" applyProtection="1">
      <alignment horizontal="left" vertical="center" wrapText="1" indent="1"/>
      <protection locked="0"/>
    </xf>
    <xf numFmtId="0" fontId="13" fillId="8" borderId="51" xfId="0" applyFont="1" applyFill="1" applyBorder="1" applyAlignment="1" applyProtection="1">
      <alignment horizontal="left" vertical="center" wrapText="1" indent="1"/>
      <protection locked="0"/>
    </xf>
    <xf numFmtId="0" fontId="0" fillId="0" borderId="2" xfId="0" applyBorder="1" applyAlignment="1" applyProtection="1">
      <alignment horizontal="left" vertical="center" wrapText="1"/>
      <protection locked="0"/>
    </xf>
    <xf numFmtId="1" fontId="15" fillId="8" borderId="5" xfId="0" applyNumberFormat="1" applyFont="1" applyFill="1" applyBorder="1" applyAlignment="1" applyProtection="1">
      <alignment horizontal="left" vertical="center" wrapText="1" indent="1"/>
      <protection locked="0"/>
    </xf>
    <xf numFmtId="1" fontId="15" fillId="8" borderId="50" xfId="0" applyNumberFormat="1" applyFont="1" applyFill="1" applyBorder="1" applyAlignment="1" applyProtection="1">
      <alignment horizontal="left" vertical="center" wrapText="1" indent="1"/>
      <protection locked="0"/>
    </xf>
    <xf numFmtId="0" fontId="5" fillId="7" borderId="1" xfId="0" applyFont="1" applyFill="1" applyBorder="1" applyAlignment="1" applyProtection="1">
      <alignment horizontal="center" vertical="center" wrapText="1"/>
    </xf>
    <xf numFmtId="0" fontId="28" fillId="8" borderId="31"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37" fillId="15" borderId="32" xfId="0" applyFont="1" applyFill="1" applyBorder="1" applyAlignment="1">
      <alignment horizontal="center" vertical="center" wrapText="1"/>
    </xf>
    <xf numFmtId="0" fontId="37" fillId="15" borderId="33"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35" xfId="0" applyFont="1" applyFill="1" applyBorder="1" applyAlignment="1">
      <alignment horizontal="center" vertical="center" wrapText="1"/>
    </xf>
    <xf numFmtId="0" fontId="37" fillId="11" borderId="4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2" fillId="12" borderId="14" xfId="0" applyNumberFormat="1" applyFont="1" applyFill="1" applyBorder="1" applyAlignment="1">
      <alignment horizontal="center" vertical="center" wrapText="1"/>
    </xf>
    <xf numFmtId="0" fontId="7" fillId="13" borderId="15" xfId="0" applyFont="1" applyFill="1" applyBorder="1" applyAlignment="1">
      <alignment vertical="center" wrapText="1"/>
    </xf>
    <xf numFmtId="0" fontId="7" fillId="13" borderId="16" xfId="0" applyFont="1" applyFill="1" applyBorder="1" applyAlignment="1">
      <alignment vertical="center" wrapText="1"/>
    </xf>
    <xf numFmtId="0" fontId="7" fillId="13"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0" borderId="15" xfId="0" applyNumberFormat="1" applyFont="1" applyFill="1" applyBorder="1" applyAlignment="1">
      <alignment horizontal="center" vertical="center" wrapText="1"/>
    </xf>
    <xf numFmtId="10" fontId="22" fillId="10" borderId="16" xfId="0" applyNumberFormat="1" applyFont="1" applyFill="1" applyBorder="1" applyAlignment="1">
      <alignment horizontal="center" vertical="center" wrapText="1"/>
    </xf>
    <xf numFmtId="10" fontId="22" fillId="10" borderId="17" xfId="0" applyNumberFormat="1" applyFont="1" applyFill="1" applyBorder="1" applyAlignment="1">
      <alignment horizontal="center" vertical="center" wrapText="1"/>
    </xf>
    <xf numFmtId="10" fontId="22" fillId="10" borderId="14" xfId="0" applyNumberFormat="1" applyFont="1" applyFill="1" applyBorder="1" applyAlignment="1">
      <alignment horizontal="center" vertical="center" wrapText="1"/>
    </xf>
    <xf numFmtId="10" fontId="23" fillId="11" borderId="14" xfId="0" applyNumberFormat="1" applyFont="1" applyFill="1" applyBorder="1" applyAlignment="1">
      <alignment horizontal="center" vertical="center" wrapText="1"/>
    </xf>
    <xf numFmtId="0" fontId="28" fillId="14" borderId="23" xfId="0" applyFont="1" applyFill="1" applyBorder="1" applyAlignment="1">
      <alignment horizontal="left" vertical="center" wrapText="1"/>
    </xf>
    <xf numFmtId="0" fontId="28" fillId="14" borderId="24" xfId="0" applyFont="1" applyFill="1" applyBorder="1" applyAlignment="1">
      <alignment horizontal="left" vertical="center" wrapText="1"/>
    </xf>
    <xf numFmtId="0" fontId="28" fillId="14" borderId="25" xfId="0" applyFont="1" applyFill="1" applyBorder="1" applyAlignment="1">
      <alignment horizontal="left" vertical="center" wrapText="1"/>
    </xf>
    <xf numFmtId="0" fontId="28" fillId="14" borderId="26" xfId="0" applyFont="1" applyFill="1" applyBorder="1" applyAlignment="1">
      <alignment horizontal="left" vertical="center" wrapText="1"/>
    </xf>
    <xf numFmtId="0" fontId="28" fillId="14" borderId="0" xfId="0" applyFont="1" applyFill="1" applyBorder="1" applyAlignment="1">
      <alignment horizontal="left" vertical="center" wrapText="1"/>
    </xf>
    <xf numFmtId="0" fontId="28" fillId="14" borderId="27" xfId="0" applyFont="1" applyFill="1" applyBorder="1" applyAlignment="1">
      <alignment horizontal="left" vertical="center" wrapText="1"/>
    </xf>
    <xf numFmtId="0" fontId="28" fillId="14" borderId="28" xfId="0" applyFont="1" applyFill="1" applyBorder="1" applyAlignment="1">
      <alignment horizontal="left" vertical="center" wrapText="1"/>
    </xf>
    <xf numFmtId="0" fontId="28" fillId="14" borderId="29" xfId="0" applyFont="1" applyFill="1" applyBorder="1" applyAlignment="1">
      <alignment horizontal="left" vertical="center" wrapText="1"/>
    </xf>
    <xf numFmtId="0" fontId="28" fillId="14" borderId="30" xfId="0" applyFont="1" applyFill="1" applyBorder="1" applyAlignment="1">
      <alignment horizontal="left" vertical="center" wrapText="1"/>
    </xf>
  </cellXfs>
  <cellStyles count="3">
    <cellStyle name="Hyperlink" xfId="1" builtinId="8"/>
    <cellStyle name="Normal" xfId="0" builtinId="0"/>
    <cellStyle name="Normal 2 2" xfId="2"/>
  </cellStyles>
  <dxfs count="4257">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9900"/>
      <color rgb="FFCC0000"/>
      <color rgb="FF339933"/>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0.95959595959595956</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2.0202020202020204E-2</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2.0202020202020204E-2</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132527680"/>
        <c:axId val="132526504"/>
      </c:lineChart>
      <c:catAx>
        <c:axId val="132527680"/>
        <c:scaling>
          <c:orientation val="minMax"/>
        </c:scaling>
        <c:delete val="0"/>
        <c:axPos val="b"/>
        <c:numFmt formatCode="General" sourceLinked="0"/>
        <c:majorTickMark val="out"/>
        <c:minorTickMark val="none"/>
        <c:tickLblPos val="nextTo"/>
        <c:txPr>
          <a:bodyPr/>
          <a:lstStyle/>
          <a:p>
            <a:pPr>
              <a:defRPr lang="en-US"/>
            </a:pPr>
            <a:endParaRPr lang="en-US"/>
          </a:p>
        </c:txPr>
        <c:crossAx val="132526504"/>
        <c:crosses val="autoZero"/>
        <c:auto val="1"/>
        <c:lblAlgn val="ctr"/>
        <c:lblOffset val="100"/>
        <c:noMultiLvlLbl val="0"/>
      </c:catAx>
      <c:valAx>
        <c:axId val="1325265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132527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Priority'!$AY$23:$AY$25</c:f>
            </c:strRef>
          </c:cat>
          <c:val>
            <c:numRef>
              <c:f>'2b. Charts by Priority'!$BA$23:$BA$25</c:f>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0.95454545454545459</c:v>
                </c:pt>
                <c:pt idx="1">
                  <c:v>0</c:v>
                </c:pt>
                <c:pt idx="2">
                  <c:v>4.5454545454545456E-2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Priority'!$AY$23:$AY$25</c:f>
            </c:strRef>
          </c:cat>
          <c:val>
            <c:numRef>
              <c:f>'2b. Charts by Priority'!$BB$23:$BB$25</c:f>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Priority'!$AY$23:$AY$25</c:f>
            </c:strRef>
          </c:cat>
          <c:val>
            <c:numRef>
              <c:f>'2b. Charts by Priority'!$BC$23:$BC$25</c:f>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Priority'!$AY$23</c:f>
              <c:strCache>
                <c:ptCount val="1"/>
                <c:pt idx="0">
                  <c:v>Green</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'2b. Charts by Priority'!$AZ$23:$BC$23</c:f>
            </c:numRef>
          </c:val>
          <c:smooth val="0"/>
          <c:extLst xmlns:c16r2="http://schemas.microsoft.com/office/drawing/2015/06/chart">
            <c:ext xmlns:c16="http://schemas.microsoft.com/office/drawing/2014/chart" uri="{C3380CC4-5D6E-409C-BE32-E72D297353CC}">
              <c16:uniqueId val="{00000002-AC7C-4B39-A234-8A7576CDE4FF}"/>
            </c:ext>
            <c:ext xmlns:c15="http://schemas.microsoft.com/office/drawing/2012/chart" uri="{02D57815-91ED-43cb-92C2-25804820EDAC}">
              <c15:filteredCategoryTitle>
                <c15:cat>
                  <c:strRef>
                    <c:extLst>
                      <c:ext uri="{02D57815-91ED-43cb-92C2-25804820EDAC}">
                        <c15:formulaRef>
                          <c15:sqref>'2b. Charts by Priority'!$AZ$22:$BC$22</c15:sqref>
                        </c15:formulaRef>
                      </c:ext>
                    </c:extLst>
                  </c:strRef>
                </c15:cat>
              </c15:filteredCategoryTitle>
            </c:ext>
          </c:extLst>
        </c:ser>
        <c:ser>
          <c:idx val="1"/>
          <c:order val="1"/>
          <c:tx>
            <c:strRef>
              <c:f>'2b. Charts by Priority'!$AY$24</c:f>
              <c:strCache>
                <c:ptCount val="1"/>
                <c:pt idx="0">
                  <c:v>Amber</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'2b. Charts by Priority'!$AZ$24:$BC$24</c:f>
            </c:numRef>
          </c:val>
          <c:smooth val="0"/>
          <c:extLst xmlns:c16r2="http://schemas.microsoft.com/office/drawing/2015/06/chart">
            <c:ext xmlns:c16="http://schemas.microsoft.com/office/drawing/2014/chart" uri="{C3380CC4-5D6E-409C-BE32-E72D297353CC}">
              <c16:uniqueId val="{00000005-AC7C-4B39-A234-8A7576CDE4FF}"/>
            </c:ext>
            <c:ext xmlns:c15="http://schemas.microsoft.com/office/drawing/2012/chart" uri="{02D57815-91ED-43cb-92C2-25804820EDAC}">
              <c15:filteredCategoryTitle>
                <c15:cat>
                  <c:strRef>
                    <c:extLst>
                      <c:ext uri="{02D57815-91ED-43cb-92C2-25804820EDAC}">
                        <c15:formulaRef>
                          <c15:sqref>'2b. Charts by Priority'!$AZ$22:$BC$22</c15:sqref>
                        </c15:formulaRef>
                      </c:ext>
                    </c:extLst>
                  </c:strRef>
                </c15:cat>
              </c15:filteredCategoryTitle>
            </c:ext>
          </c:extLst>
        </c:ser>
        <c:ser>
          <c:idx val="2"/>
          <c:order val="2"/>
          <c:tx>
            <c:strRef>
              <c:f>'2b. Charts by Priority'!$AY$25</c:f>
              <c:strCache>
                <c:ptCount val="1"/>
                <c:pt idx="0">
                  <c:v>Red</c:v>
                </c:pt>
              </c:strCache>
            </c:strRef>
          </c:tx>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'2b. Charts by Priority'!$AZ$25:$BC$25</c:f>
            </c:numRef>
          </c:val>
          <c:smooth val="0"/>
          <c:extLst xmlns:c16r2="http://schemas.microsoft.com/office/drawing/2015/06/chart">
            <c:ext xmlns:c16="http://schemas.microsoft.com/office/drawing/2014/chart" uri="{C3380CC4-5D6E-409C-BE32-E72D297353CC}">
              <c16:uniqueId val="{00000008-AC7C-4B39-A234-8A7576CDE4FF}"/>
            </c:ext>
            <c:ext xmlns:c15="http://schemas.microsoft.com/office/drawing/2012/chart" uri="{02D57815-91ED-43cb-92C2-25804820EDAC}">
              <c15:filteredCategoryTitle>
                <c15:cat>
                  <c:strRef>
                    <c:extLst>
                      <c:ext uri="{02D57815-91ED-43cb-92C2-25804820EDAC}">
                        <c15:formulaRef>
                          <c15:sqref>'2b. Charts by Priority'!$AZ$22:$BC$22</c15:sqref>
                        </c15:formulaRef>
                      </c:ext>
                    </c:extLst>
                  </c:strRef>
                </c15:cat>
              </c15:filteredCategoryTitle>
            </c:ext>
          </c:extLst>
        </c:ser>
        <c:dLbls>
          <c:showLegendKey val="0"/>
          <c:showVal val="1"/>
          <c:showCatName val="0"/>
          <c:showSerName val="0"/>
          <c:showPercent val="0"/>
          <c:showBubbleSize val="0"/>
        </c:dLbls>
        <c:marker val="1"/>
        <c:smooth val="0"/>
        <c:axId val="132526896"/>
        <c:axId val="445746840"/>
      </c:lineChart>
      <c:catAx>
        <c:axId val="132526896"/>
        <c:scaling>
          <c:orientation val="minMax"/>
        </c:scaling>
        <c:delete val="0"/>
        <c:axPos val="b"/>
        <c:numFmt formatCode="General" sourceLinked="0"/>
        <c:majorTickMark val="out"/>
        <c:minorTickMark val="none"/>
        <c:tickLblPos val="nextTo"/>
        <c:txPr>
          <a:bodyPr/>
          <a:lstStyle/>
          <a:p>
            <a:pPr>
              <a:defRPr lang="en-US"/>
            </a:pPr>
            <a:endParaRPr lang="en-US"/>
          </a:p>
        </c:txPr>
        <c:crossAx val="445746840"/>
        <c:crosses val="autoZero"/>
        <c:auto val="1"/>
        <c:lblAlgn val="ctr"/>
        <c:lblOffset val="100"/>
        <c:noMultiLvlLbl val="0"/>
      </c:catAx>
      <c:valAx>
        <c:axId val="4457468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1325268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0.95454545454545459</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15:layout/>
                </c:ext>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4.5454545454545456E-2</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45745272"/>
        <c:axId val="445749192"/>
      </c:lineChart>
      <c:catAx>
        <c:axId val="445745272"/>
        <c:scaling>
          <c:orientation val="minMax"/>
        </c:scaling>
        <c:delete val="0"/>
        <c:axPos val="b"/>
        <c:numFmt formatCode="General" sourceLinked="0"/>
        <c:majorTickMark val="out"/>
        <c:minorTickMark val="none"/>
        <c:tickLblPos val="nextTo"/>
        <c:txPr>
          <a:bodyPr/>
          <a:lstStyle/>
          <a:p>
            <a:pPr>
              <a:defRPr lang="en-US"/>
            </a:pPr>
            <a:endParaRPr lang="en-US"/>
          </a:p>
        </c:txPr>
        <c:crossAx val="445749192"/>
        <c:crosses val="autoZero"/>
        <c:auto val="1"/>
        <c:lblAlgn val="ctr"/>
        <c:lblOffset val="100"/>
        <c:noMultiLvlLbl val="0"/>
      </c:catAx>
      <c:valAx>
        <c:axId val="4457491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57452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15:layout/>
                </c:ext>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45748408"/>
        <c:axId val="445749976"/>
      </c:lineChart>
      <c:catAx>
        <c:axId val="445748408"/>
        <c:scaling>
          <c:orientation val="minMax"/>
        </c:scaling>
        <c:delete val="0"/>
        <c:axPos val="b"/>
        <c:numFmt formatCode="General" sourceLinked="0"/>
        <c:majorTickMark val="out"/>
        <c:minorTickMark val="none"/>
        <c:tickLblPos val="nextTo"/>
        <c:txPr>
          <a:bodyPr/>
          <a:lstStyle/>
          <a:p>
            <a:pPr>
              <a:defRPr lang="en-US"/>
            </a:pPr>
            <a:endParaRPr lang="en-US"/>
          </a:p>
        </c:txPr>
        <c:crossAx val="445749976"/>
        <c:crosses val="autoZero"/>
        <c:auto val="1"/>
        <c:lblAlgn val="ctr"/>
        <c:lblOffset val="100"/>
        <c:noMultiLvlLbl val="0"/>
      </c:catAx>
      <c:valAx>
        <c:axId val="4457499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57484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cat>
            <c:strRef>
              <c:f>'2b. Charts by Priority'!$AY$23:$AY$25</c:f>
            </c:strRef>
          </c:cat>
          <c:val>
            <c:numRef>
              <c:f>'2b. Charts by Priority'!$AZ$23:$AZ$25</c:f>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0.95959595959595956</c:v>
                </c:pt>
                <c:pt idx="1">
                  <c:v>2.0202020202020204E-2</c:v>
                </c:pt>
                <c:pt idx="2">
                  <c:v>2.0202020202020204E-2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C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A53" firstHeaderRow="0" firstDataRow="0" firstDataCol="1"/>
  <pivotFields count="29">
    <pivotField axis="axisRow"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axis="axisRow"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rowFields count="2">
    <field x="0"/>
    <field x="12"/>
  </rowFields>
  <rowItems count="52">
    <i>
      <x/>
    </i>
    <i r="1">
      <x/>
    </i>
    <i>
      <x v="2"/>
    </i>
    <i r="1">
      <x/>
    </i>
    <i r="1">
      <x v="1"/>
    </i>
    <i>
      <x v="3"/>
    </i>
    <i r="1">
      <x/>
    </i>
    <i>
      <x v="4"/>
    </i>
    <i r="1">
      <x/>
    </i>
    <i>
      <x v="5"/>
    </i>
    <i r="1">
      <x/>
    </i>
    <i r="1">
      <x v="1"/>
    </i>
    <i>
      <x v="6"/>
    </i>
    <i r="1">
      <x/>
    </i>
    <i>
      <x v="7"/>
    </i>
    <i r="1">
      <x/>
    </i>
    <i>
      <x v="8"/>
    </i>
    <i r="1">
      <x/>
    </i>
    <i>
      <x v="9"/>
    </i>
    <i r="1">
      <x/>
    </i>
    <i>
      <x v="10"/>
    </i>
    <i r="1">
      <x/>
    </i>
    <i r="1">
      <x v="1"/>
    </i>
    <i>
      <x v="11"/>
    </i>
    <i r="1">
      <x/>
    </i>
    <i>
      <x v="12"/>
    </i>
    <i r="1">
      <x/>
    </i>
    <i>
      <x v="13"/>
    </i>
    <i r="1">
      <x/>
    </i>
    <i>
      <x v="14"/>
    </i>
    <i r="1">
      <x/>
    </i>
    <i r="1">
      <x v="1"/>
    </i>
    <i>
      <x v="15"/>
    </i>
    <i r="1">
      <x v="1"/>
    </i>
    <i>
      <x v="16"/>
    </i>
    <i r="1">
      <x/>
    </i>
    <i>
      <x v="17"/>
    </i>
    <i r="1">
      <x/>
    </i>
    <i>
      <x v="18"/>
    </i>
    <i r="1">
      <x/>
    </i>
    <i>
      <x v="19"/>
    </i>
    <i r="1">
      <x/>
    </i>
    <i r="1">
      <x v="1"/>
    </i>
    <i>
      <x v="20"/>
    </i>
    <i r="1">
      <x/>
    </i>
    <i>
      <x v="21"/>
    </i>
    <i r="1">
      <x/>
    </i>
    <i>
      <x v="22"/>
    </i>
    <i r="1">
      <x/>
    </i>
    <i>
      <x v="23"/>
    </i>
    <i r="1">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aststaffsbc.gov.uk/bins-rubbish-recycling"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RowHeight="15"/>
  <cols>
    <col min="1" max="16384" width="9.140625" style="195"/>
  </cols>
  <sheetData>
    <row r="1" spans="1:7">
      <c r="A1" s="195" t="s">
        <v>450</v>
      </c>
    </row>
    <row r="2" spans="1:7">
      <c r="A2" s="198" t="s">
        <v>438</v>
      </c>
      <c r="B2" s="197"/>
      <c r="C2" s="197"/>
      <c r="D2" s="197"/>
      <c r="E2" s="197"/>
      <c r="F2" s="197"/>
      <c r="G2" s="197"/>
    </row>
    <row r="4" spans="1:7">
      <c r="A4" s="199" t="s">
        <v>439</v>
      </c>
    </row>
    <row r="6" spans="1:7">
      <c r="A6" s="196" t="s">
        <v>445</v>
      </c>
    </row>
    <row r="7" spans="1:7">
      <c r="B7" s="199" t="s">
        <v>444</v>
      </c>
    </row>
    <row r="8" spans="1:7">
      <c r="B8" s="199" t="s">
        <v>446</v>
      </c>
    </row>
    <row r="9" spans="1:7">
      <c r="B9" s="195" t="s">
        <v>447</v>
      </c>
    </row>
    <row r="10" spans="1:7">
      <c r="B10" s="195" t="s">
        <v>448</v>
      </c>
    </row>
    <row r="12" spans="1:7">
      <c r="A12" s="196" t="s">
        <v>449</v>
      </c>
    </row>
    <row r="13" spans="1:7">
      <c r="B13" s="199" t="s">
        <v>441</v>
      </c>
    </row>
    <row r="14" spans="1:7">
      <c r="B14" s="199" t="s">
        <v>442</v>
      </c>
    </row>
    <row r="16" spans="1:7">
      <c r="A16" s="196"/>
    </row>
    <row r="17" spans="1:2">
      <c r="B17" s="199"/>
    </row>
    <row r="18" spans="1:2">
      <c r="B18" s="199"/>
    </row>
    <row r="20" spans="1:2">
      <c r="A20" s="199" t="s">
        <v>443</v>
      </c>
    </row>
    <row r="22" spans="1:2">
      <c r="A22" s="199" t="s">
        <v>440</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A20" location="'4. Status Tracking'!A1" display="4. Status Tracking"/>
    <hyperlink ref="A22" location="'Custom Pivot'!A1" display="Custom Pivot Table"/>
    <hyperlink ref="B8" location="'Q2 Summary'!A1" display="Quarter 2 Summary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D172"/>
  <sheetViews>
    <sheetView tabSelected="1" zoomScale="70" zoomScaleNormal="70" workbookViewId="0">
      <pane xSplit="5" ySplit="2" topLeftCell="J69" activePane="bottomRight" state="frozen"/>
      <selection pane="topRight" activeCell="F1" sqref="F1"/>
      <selection pane="bottomLeft" activeCell="A3" sqref="A3"/>
      <selection pane="bottomRight" activeCell="J69" sqref="J69"/>
    </sheetView>
  </sheetViews>
  <sheetFormatPr defaultRowHeight="15.75"/>
  <cols>
    <col min="1" max="1" width="20.42578125" style="206" customWidth="1"/>
    <col min="2" max="2" width="14.85546875" style="207" customWidth="1"/>
    <col min="3" max="3" width="49.5703125" style="208" customWidth="1"/>
    <col min="4" max="4" width="50" style="208" customWidth="1"/>
    <col min="5" max="5" width="10.28515625" style="207" bestFit="1" customWidth="1"/>
    <col min="6" max="6" width="45.85546875" style="263" customWidth="1"/>
    <col min="7" max="8" width="18.5703125" style="263" customWidth="1"/>
    <col min="9" max="9" width="32.28515625" style="263" customWidth="1"/>
    <col min="10" max="10" width="52" style="263" customWidth="1"/>
    <col min="11" max="12" width="18.42578125" style="263" customWidth="1"/>
    <col min="13" max="13" width="18.5703125" style="263" customWidth="1"/>
    <col min="14" max="14" width="50.42578125" style="263" customWidth="1"/>
    <col min="15" max="15" width="37.140625" style="263" hidden="1" customWidth="1"/>
    <col min="16" max="16" width="18.42578125" style="263" hidden="1" customWidth="1"/>
    <col min="17" max="18" width="18.5703125" style="263" hidden="1" customWidth="1"/>
    <col min="19" max="19" width="32.28515625" style="263" hidden="1" customWidth="1"/>
    <col min="20" max="20" width="37.140625" style="263" hidden="1" customWidth="1"/>
    <col min="21" max="22" width="18.5703125" style="263" hidden="1" customWidth="1"/>
    <col min="23" max="23" width="32.28515625" style="263" hidden="1" customWidth="1"/>
    <col min="24" max="24" width="9.140625" style="207"/>
    <col min="25" max="25" width="19.7109375" style="208" customWidth="1"/>
    <col min="26" max="27" width="20.42578125" style="206" customWidth="1"/>
    <col min="28" max="28" width="19.7109375" style="208" hidden="1" customWidth="1"/>
    <col min="29" max="29" width="19.7109375" style="208" customWidth="1"/>
    <col min="30" max="30" width="9.140625" style="211"/>
    <col min="31" max="16384" width="9.140625" style="212"/>
  </cols>
  <sheetData>
    <row r="1" spans="1:30" ht="27.75" customHeight="1">
      <c r="E1" s="209"/>
      <c r="F1" s="292" t="s">
        <v>352</v>
      </c>
      <c r="G1" s="292"/>
      <c r="H1" s="292"/>
      <c r="I1" s="292"/>
      <c r="J1" s="292" t="s">
        <v>362</v>
      </c>
      <c r="K1" s="292"/>
      <c r="L1" s="292"/>
      <c r="M1" s="292"/>
      <c r="N1" s="292"/>
      <c r="O1" s="292" t="s">
        <v>361</v>
      </c>
      <c r="P1" s="292"/>
      <c r="Q1" s="292"/>
      <c r="R1" s="292"/>
      <c r="S1" s="292"/>
      <c r="T1" s="292" t="s">
        <v>358</v>
      </c>
      <c r="U1" s="292"/>
      <c r="V1" s="292"/>
      <c r="W1" s="292"/>
      <c r="X1" s="210"/>
    </row>
    <row r="2" spans="1:30" s="220" customFormat="1" ht="103.5" customHeight="1">
      <c r="A2" s="213" t="s">
        <v>287</v>
      </c>
      <c r="B2" s="214" t="s">
        <v>333</v>
      </c>
      <c r="C2" s="215" t="s">
        <v>0</v>
      </c>
      <c r="D2" s="215" t="s">
        <v>1</v>
      </c>
      <c r="E2" s="216" t="s">
        <v>328</v>
      </c>
      <c r="F2" s="217" t="s">
        <v>332</v>
      </c>
      <c r="G2" s="217" t="s">
        <v>329</v>
      </c>
      <c r="H2" s="217" t="s">
        <v>330</v>
      </c>
      <c r="I2" s="217" t="s">
        <v>331</v>
      </c>
      <c r="J2" s="217" t="s">
        <v>353</v>
      </c>
      <c r="K2" s="217" t="s">
        <v>460</v>
      </c>
      <c r="L2" s="217" t="s">
        <v>349</v>
      </c>
      <c r="M2" s="217" t="s">
        <v>350</v>
      </c>
      <c r="N2" s="217" t="s">
        <v>351</v>
      </c>
      <c r="O2" s="217" t="s">
        <v>354</v>
      </c>
      <c r="P2" s="217" t="s">
        <v>461</v>
      </c>
      <c r="Q2" s="217" t="s">
        <v>355</v>
      </c>
      <c r="R2" s="217" t="s">
        <v>356</v>
      </c>
      <c r="S2" s="217" t="s">
        <v>357</v>
      </c>
      <c r="T2" s="217" t="s">
        <v>359</v>
      </c>
      <c r="U2" s="217" t="s">
        <v>462</v>
      </c>
      <c r="V2" s="217" t="s">
        <v>463</v>
      </c>
      <c r="W2" s="217" t="s">
        <v>360</v>
      </c>
      <c r="X2" s="218" t="s">
        <v>279</v>
      </c>
      <c r="Y2" s="213" t="s">
        <v>272</v>
      </c>
      <c r="Z2" s="213" t="s">
        <v>286</v>
      </c>
      <c r="AA2" s="213" t="s">
        <v>420</v>
      </c>
      <c r="AB2" s="213" t="s">
        <v>363</v>
      </c>
      <c r="AC2" s="213" t="s">
        <v>264</v>
      </c>
      <c r="AD2" s="219" t="s">
        <v>319</v>
      </c>
    </row>
    <row r="3" spans="1:30" ht="99.95" hidden="1" customHeight="1">
      <c r="A3" s="221" t="s">
        <v>293</v>
      </c>
      <c r="B3" s="222" t="s">
        <v>2</v>
      </c>
      <c r="C3" s="223" t="s">
        <v>3</v>
      </c>
      <c r="D3" s="224" t="s">
        <v>4</v>
      </c>
      <c r="E3" s="225">
        <v>43890</v>
      </c>
      <c r="F3" s="226" t="s">
        <v>564</v>
      </c>
      <c r="G3" s="226"/>
      <c r="H3" s="227" t="s">
        <v>344</v>
      </c>
      <c r="I3" s="228"/>
      <c r="J3" s="275" t="s">
        <v>579</v>
      </c>
      <c r="K3" s="275"/>
      <c r="L3" s="7"/>
      <c r="M3" s="8" t="s">
        <v>344</v>
      </c>
      <c r="N3" s="202"/>
      <c r="O3" s="229"/>
      <c r="P3" s="229"/>
      <c r="Q3" s="226"/>
      <c r="R3" s="227" t="s">
        <v>347</v>
      </c>
      <c r="S3" s="228"/>
      <c r="T3" s="229"/>
      <c r="U3" s="226"/>
      <c r="V3" s="227" t="s">
        <v>334</v>
      </c>
      <c r="W3" s="228"/>
      <c r="X3" s="230" t="s">
        <v>280</v>
      </c>
      <c r="Y3" s="221" t="s">
        <v>273</v>
      </c>
      <c r="Z3" s="221" t="s">
        <v>288</v>
      </c>
      <c r="AA3" s="221" t="s">
        <v>278</v>
      </c>
      <c r="AB3" s="221" t="s">
        <v>265</v>
      </c>
      <c r="AC3" s="221" t="s">
        <v>369</v>
      </c>
      <c r="AD3" s="231">
        <v>1</v>
      </c>
    </row>
    <row r="4" spans="1:30" ht="99.95" hidden="1" customHeight="1">
      <c r="A4" s="221" t="s">
        <v>293</v>
      </c>
      <c r="B4" s="222" t="s">
        <v>5</v>
      </c>
      <c r="C4" s="223" t="s">
        <v>6</v>
      </c>
      <c r="D4" s="224" t="s">
        <v>7</v>
      </c>
      <c r="E4" s="225">
        <v>43921</v>
      </c>
      <c r="F4" s="226" t="s">
        <v>502</v>
      </c>
      <c r="G4" s="226"/>
      <c r="H4" s="227" t="s">
        <v>348</v>
      </c>
      <c r="I4" s="228"/>
      <c r="J4" s="275" t="s">
        <v>578</v>
      </c>
      <c r="K4" s="275"/>
      <c r="L4" s="7"/>
      <c r="M4" s="8" t="s">
        <v>348</v>
      </c>
      <c r="N4" s="202"/>
      <c r="O4" s="229"/>
      <c r="P4" s="229"/>
      <c r="Q4" s="226"/>
      <c r="R4" s="227" t="s">
        <v>347</v>
      </c>
      <c r="S4" s="228"/>
      <c r="T4" s="229"/>
      <c r="U4" s="226"/>
      <c r="V4" s="227" t="s">
        <v>334</v>
      </c>
      <c r="W4" s="228"/>
      <c r="X4" s="230" t="s">
        <v>280</v>
      </c>
      <c r="Y4" s="221" t="s">
        <v>273</v>
      </c>
      <c r="Z4" s="221" t="s">
        <v>288</v>
      </c>
      <c r="AA4" s="221" t="s">
        <v>278</v>
      </c>
      <c r="AB4" s="221" t="s">
        <v>265</v>
      </c>
      <c r="AC4" s="221" t="s">
        <v>369</v>
      </c>
      <c r="AD4" s="231">
        <v>2</v>
      </c>
    </row>
    <row r="5" spans="1:30" ht="99.95" hidden="1" customHeight="1">
      <c r="A5" s="221" t="s">
        <v>293</v>
      </c>
      <c r="B5" s="222" t="s">
        <v>8</v>
      </c>
      <c r="C5" s="223" t="s">
        <v>9</v>
      </c>
      <c r="D5" s="232" t="s">
        <v>10</v>
      </c>
      <c r="E5" s="233">
        <v>43677</v>
      </c>
      <c r="F5" s="234" t="s">
        <v>503</v>
      </c>
      <c r="G5" s="234"/>
      <c r="H5" s="235" t="s">
        <v>344</v>
      </c>
      <c r="I5" s="236"/>
      <c r="J5" s="276" t="s">
        <v>580</v>
      </c>
      <c r="K5" s="276"/>
      <c r="L5" s="9"/>
      <c r="M5" s="10" t="s">
        <v>335</v>
      </c>
      <c r="N5" s="203"/>
      <c r="O5" s="237"/>
      <c r="P5" s="237"/>
      <c r="Q5" s="234"/>
      <c r="R5" s="235" t="s">
        <v>347</v>
      </c>
      <c r="S5" s="236"/>
      <c r="T5" s="237"/>
      <c r="U5" s="234"/>
      <c r="V5" s="227" t="s">
        <v>334</v>
      </c>
      <c r="W5" s="236"/>
      <c r="X5" s="238" t="s">
        <v>282</v>
      </c>
      <c r="Y5" s="221" t="s">
        <v>273</v>
      </c>
      <c r="Z5" s="221" t="s">
        <v>288</v>
      </c>
      <c r="AA5" s="221" t="s">
        <v>278</v>
      </c>
      <c r="AB5" s="221" t="s">
        <v>265</v>
      </c>
      <c r="AC5" s="221" t="s">
        <v>369</v>
      </c>
      <c r="AD5" s="231">
        <v>3</v>
      </c>
    </row>
    <row r="6" spans="1:30" ht="99.95" hidden="1" customHeight="1">
      <c r="A6" s="221" t="s">
        <v>293</v>
      </c>
      <c r="B6" s="222" t="s">
        <v>11</v>
      </c>
      <c r="C6" s="239" t="s">
        <v>12</v>
      </c>
      <c r="D6" s="224" t="s">
        <v>13</v>
      </c>
      <c r="E6" s="225">
        <v>43921</v>
      </c>
      <c r="F6" s="226" t="s">
        <v>504</v>
      </c>
      <c r="G6" s="226"/>
      <c r="H6" s="227" t="s">
        <v>344</v>
      </c>
      <c r="I6" s="228"/>
      <c r="J6" s="7" t="s">
        <v>639</v>
      </c>
      <c r="K6" s="275"/>
      <c r="L6" s="7"/>
      <c r="M6" s="8" t="s">
        <v>344</v>
      </c>
      <c r="N6" s="202"/>
      <c r="O6" s="229"/>
      <c r="P6" s="229"/>
      <c r="Q6" s="226"/>
      <c r="R6" s="227" t="s">
        <v>347</v>
      </c>
      <c r="S6" s="228"/>
      <c r="T6" s="229"/>
      <c r="U6" s="226"/>
      <c r="V6" s="227" t="s">
        <v>334</v>
      </c>
      <c r="W6" s="228"/>
      <c r="X6" s="238" t="s">
        <v>280</v>
      </c>
      <c r="Y6" s="221" t="s">
        <v>273</v>
      </c>
      <c r="Z6" s="221" t="s">
        <v>288</v>
      </c>
      <c r="AA6" s="221" t="s">
        <v>278</v>
      </c>
      <c r="AB6" s="221" t="s">
        <v>265</v>
      </c>
      <c r="AC6" s="221" t="s">
        <v>369</v>
      </c>
      <c r="AD6" s="231">
        <v>4</v>
      </c>
    </row>
    <row r="7" spans="1:30" ht="99.95" hidden="1" customHeight="1">
      <c r="A7" s="221" t="s">
        <v>293</v>
      </c>
      <c r="B7" s="222" t="s">
        <v>14</v>
      </c>
      <c r="C7" s="223" t="s">
        <v>15</v>
      </c>
      <c r="D7" s="232" t="s">
        <v>16</v>
      </c>
      <c r="E7" s="225">
        <v>43921</v>
      </c>
      <c r="F7" s="234" t="s">
        <v>526</v>
      </c>
      <c r="G7" s="234"/>
      <c r="H7" s="235" t="s">
        <v>344</v>
      </c>
      <c r="I7" s="236"/>
      <c r="J7" s="276" t="s">
        <v>673</v>
      </c>
      <c r="K7" s="276"/>
      <c r="L7" s="9"/>
      <c r="M7" s="10" t="s">
        <v>344</v>
      </c>
      <c r="N7" s="203"/>
      <c r="O7" s="237"/>
      <c r="P7" s="237"/>
      <c r="Q7" s="234"/>
      <c r="R7" s="235" t="s">
        <v>347</v>
      </c>
      <c r="S7" s="236"/>
      <c r="T7" s="237"/>
      <c r="U7" s="234"/>
      <c r="V7" s="227" t="s">
        <v>334</v>
      </c>
      <c r="W7" s="236"/>
      <c r="X7" s="238" t="s">
        <v>280</v>
      </c>
      <c r="Y7" s="221" t="s">
        <v>273</v>
      </c>
      <c r="Z7" s="221" t="s">
        <v>288</v>
      </c>
      <c r="AA7" s="221" t="s">
        <v>278</v>
      </c>
      <c r="AB7" s="221" t="s">
        <v>265</v>
      </c>
      <c r="AC7" s="221" t="s">
        <v>369</v>
      </c>
      <c r="AD7" s="231">
        <v>5</v>
      </c>
    </row>
    <row r="8" spans="1:30" ht="99.95" hidden="1" customHeight="1">
      <c r="A8" s="221" t="s">
        <v>293</v>
      </c>
      <c r="B8" s="222" t="s">
        <v>17</v>
      </c>
      <c r="C8" s="223" t="s">
        <v>18</v>
      </c>
      <c r="D8" s="232" t="s">
        <v>19</v>
      </c>
      <c r="E8" s="225">
        <v>43921</v>
      </c>
      <c r="F8" s="234"/>
      <c r="G8" s="234"/>
      <c r="H8" s="235" t="s">
        <v>348</v>
      </c>
      <c r="I8" s="236"/>
      <c r="J8" s="276" t="s">
        <v>658</v>
      </c>
      <c r="K8" s="276"/>
      <c r="L8" s="9"/>
      <c r="M8" s="10" t="s">
        <v>344</v>
      </c>
      <c r="N8" s="203"/>
      <c r="O8" s="237"/>
      <c r="P8" s="237"/>
      <c r="Q8" s="234"/>
      <c r="R8" s="235" t="s">
        <v>347</v>
      </c>
      <c r="S8" s="236"/>
      <c r="T8" s="237"/>
      <c r="U8" s="234"/>
      <c r="V8" s="227" t="s">
        <v>334</v>
      </c>
      <c r="W8" s="236"/>
      <c r="X8" s="238" t="s">
        <v>280</v>
      </c>
      <c r="Y8" s="221" t="s">
        <v>273</v>
      </c>
      <c r="Z8" s="221" t="s">
        <v>288</v>
      </c>
      <c r="AA8" s="221" t="s">
        <v>278</v>
      </c>
      <c r="AB8" s="221" t="s">
        <v>265</v>
      </c>
      <c r="AC8" s="221" t="s">
        <v>369</v>
      </c>
      <c r="AD8" s="231">
        <v>6</v>
      </c>
    </row>
    <row r="9" spans="1:30" ht="99.95" hidden="1" customHeight="1">
      <c r="A9" s="221" t="s">
        <v>492</v>
      </c>
      <c r="B9" s="222" t="s">
        <v>20</v>
      </c>
      <c r="C9" s="223" t="s">
        <v>21</v>
      </c>
      <c r="D9" s="232" t="s">
        <v>22</v>
      </c>
      <c r="E9" s="233">
        <v>43830</v>
      </c>
      <c r="F9" s="234" t="s">
        <v>525</v>
      </c>
      <c r="G9" s="234"/>
      <c r="H9" s="235" t="s">
        <v>344</v>
      </c>
      <c r="I9" s="236"/>
      <c r="J9" s="276" t="s">
        <v>680</v>
      </c>
      <c r="K9" s="276"/>
      <c r="L9" s="9"/>
      <c r="M9" s="10" t="s">
        <v>345</v>
      </c>
      <c r="N9" s="203"/>
      <c r="O9" s="237"/>
      <c r="P9" s="237"/>
      <c r="Q9" s="234"/>
      <c r="R9" s="235" t="s">
        <v>347</v>
      </c>
      <c r="S9" s="236"/>
      <c r="T9" s="237"/>
      <c r="U9" s="234"/>
      <c r="V9" s="227" t="s">
        <v>334</v>
      </c>
      <c r="W9" s="236"/>
      <c r="X9" s="238" t="s">
        <v>283</v>
      </c>
      <c r="Y9" s="221" t="s">
        <v>273</v>
      </c>
      <c r="Z9" s="221" t="s">
        <v>290</v>
      </c>
      <c r="AA9" s="221" t="s">
        <v>278</v>
      </c>
      <c r="AB9" s="221" t="s">
        <v>265</v>
      </c>
      <c r="AC9" s="221" t="s">
        <v>369</v>
      </c>
      <c r="AD9" s="231">
        <v>7</v>
      </c>
    </row>
    <row r="10" spans="1:30" ht="134.25" hidden="1" customHeight="1">
      <c r="A10" s="221" t="s">
        <v>291</v>
      </c>
      <c r="B10" s="222" t="s">
        <v>23</v>
      </c>
      <c r="C10" s="223" t="s">
        <v>21</v>
      </c>
      <c r="D10" s="232" t="s">
        <v>24</v>
      </c>
      <c r="E10" s="233">
        <v>43738</v>
      </c>
      <c r="F10" s="234" t="s">
        <v>527</v>
      </c>
      <c r="G10" s="234"/>
      <c r="H10" s="235" t="s">
        <v>344</v>
      </c>
      <c r="I10" s="236"/>
      <c r="J10" s="276" t="s">
        <v>629</v>
      </c>
      <c r="K10" s="276"/>
      <c r="L10" s="9"/>
      <c r="M10" s="10" t="s">
        <v>335</v>
      </c>
      <c r="N10" s="203"/>
      <c r="O10" s="237"/>
      <c r="P10" s="237"/>
      <c r="Q10" s="234"/>
      <c r="R10" s="235" t="s">
        <v>347</v>
      </c>
      <c r="S10" s="236"/>
      <c r="T10" s="237"/>
      <c r="U10" s="234"/>
      <c r="V10" s="227" t="s">
        <v>334</v>
      </c>
      <c r="W10" s="236"/>
      <c r="X10" s="238" t="s">
        <v>282</v>
      </c>
      <c r="Y10" s="221" t="s">
        <v>273</v>
      </c>
      <c r="Z10" s="221" t="s">
        <v>290</v>
      </c>
      <c r="AA10" s="221" t="s">
        <v>278</v>
      </c>
      <c r="AB10" s="221" t="s">
        <v>265</v>
      </c>
      <c r="AC10" s="221" t="s">
        <v>369</v>
      </c>
      <c r="AD10" s="231">
        <v>8</v>
      </c>
    </row>
    <row r="11" spans="1:30" ht="99.95" hidden="1" customHeight="1">
      <c r="A11" s="221" t="s">
        <v>492</v>
      </c>
      <c r="B11" s="222" t="s">
        <v>25</v>
      </c>
      <c r="C11" s="223" t="s">
        <v>21</v>
      </c>
      <c r="D11" s="232" t="s">
        <v>26</v>
      </c>
      <c r="E11" s="225">
        <v>43921</v>
      </c>
      <c r="F11" s="234"/>
      <c r="G11" s="234"/>
      <c r="H11" s="235" t="s">
        <v>348</v>
      </c>
      <c r="I11" s="236"/>
      <c r="J11" s="276" t="s">
        <v>604</v>
      </c>
      <c r="K11" s="276"/>
      <c r="L11" s="281">
        <v>0.86</v>
      </c>
      <c r="M11" s="10" t="s">
        <v>344</v>
      </c>
      <c r="N11" s="203" t="s">
        <v>605</v>
      </c>
      <c r="O11" s="237"/>
      <c r="P11" s="237"/>
      <c r="Q11" s="234"/>
      <c r="R11" s="235" t="s">
        <v>347</v>
      </c>
      <c r="S11" s="236"/>
      <c r="T11" s="237"/>
      <c r="U11" s="234"/>
      <c r="V11" s="227" t="s">
        <v>334</v>
      </c>
      <c r="W11" s="236"/>
      <c r="X11" s="238" t="s">
        <v>280</v>
      </c>
      <c r="Y11" s="221" t="s">
        <v>273</v>
      </c>
      <c r="Z11" s="221" t="s">
        <v>290</v>
      </c>
      <c r="AA11" s="221" t="s">
        <v>278</v>
      </c>
      <c r="AB11" s="221" t="s">
        <v>265</v>
      </c>
      <c r="AC11" s="221" t="s">
        <v>369</v>
      </c>
      <c r="AD11" s="231">
        <v>9</v>
      </c>
    </row>
    <row r="12" spans="1:30" ht="99.95" hidden="1" customHeight="1">
      <c r="A12" s="221" t="s">
        <v>292</v>
      </c>
      <c r="B12" s="222" t="s">
        <v>27</v>
      </c>
      <c r="C12" s="223" t="s">
        <v>28</v>
      </c>
      <c r="D12" s="232" t="s">
        <v>29</v>
      </c>
      <c r="E12" s="225">
        <v>43921</v>
      </c>
      <c r="F12" s="234" t="s">
        <v>485</v>
      </c>
      <c r="G12" s="234"/>
      <c r="H12" s="235" t="s">
        <v>344</v>
      </c>
      <c r="I12" s="236"/>
      <c r="J12" s="9" t="s">
        <v>485</v>
      </c>
      <c r="K12" s="276"/>
      <c r="L12" s="9"/>
      <c r="M12" s="10" t="s">
        <v>344</v>
      </c>
      <c r="N12" s="203"/>
      <c r="O12" s="237"/>
      <c r="P12" s="237"/>
      <c r="Q12" s="234"/>
      <c r="R12" s="235" t="s">
        <v>347</v>
      </c>
      <c r="S12" s="236"/>
      <c r="T12" s="237"/>
      <c r="U12" s="234"/>
      <c r="V12" s="227" t="s">
        <v>334</v>
      </c>
      <c r="W12" s="236"/>
      <c r="X12" s="238" t="s">
        <v>280</v>
      </c>
      <c r="Y12" s="221" t="s">
        <v>273</v>
      </c>
      <c r="Z12" s="221" t="s">
        <v>289</v>
      </c>
      <c r="AA12" s="221" t="s">
        <v>278</v>
      </c>
      <c r="AB12" s="221" t="s">
        <v>265</v>
      </c>
      <c r="AC12" s="221" t="s">
        <v>369</v>
      </c>
      <c r="AD12" s="231">
        <v>10</v>
      </c>
    </row>
    <row r="13" spans="1:30" ht="99.95" hidden="1" customHeight="1">
      <c r="A13" s="221" t="s">
        <v>292</v>
      </c>
      <c r="B13" s="222" t="s">
        <v>30</v>
      </c>
      <c r="C13" s="223" t="s">
        <v>31</v>
      </c>
      <c r="D13" s="224" t="s">
        <v>32</v>
      </c>
      <c r="E13" s="233">
        <v>43830</v>
      </c>
      <c r="F13" s="226" t="s">
        <v>486</v>
      </c>
      <c r="G13" s="226"/>
      <c r="H13" s="227" t="s">
        <v>344</v>
      </c>
      <c r="I13" s="228"/>
      <c r="J13" s="275" t="s">
        <v>581</v>
      </c>
      <c r="K13" s="275"/>
      <c r="L13" s="7"/>
      <c r="M13" s="8" t="s">
        <v>335</v>
      </c>
      <c r="N13" s="202"/>
      <c r="O13" s="229"/>
      <c r="P13" s="229"/>
      <c r="Q13" s="226"/>
      <c r="R13" s="227" t="s">
        <v>347</v>
      </c>
      <c r="S13" s="228"/>
      <c r="T13" s="229"/>
      <c r="U13" s="226"/>
      <c r="V13" s="227" t="s">
        <v>334</v>
      </c>
      <c r="W13" s="228"/>
      <c r="X13" s="230" t="s">
        <v>283</v>
      </c>
      <c r="Y13" s="221" t="s">
        <v>273</v>
      </c>
      <c r="Z13" s="221" t="s">
        <v>289</v>
      </c>
      <c r="AA13" s="221" t="s">
        <v>278</v>
      </c>
      <c r="AB13" s="221" t="s">
        <v>265</v>
      </c>
      <c r="AC13" s="221" t="s">
        <v>369</v>
      </c>
      <c r="AD13" s="231">
        <v>11</v>
      </c>
    </row>
    <row r="14" spans="1:30" ht="99.95" hidden="1" customHeight="1">
      <c r="A14" s="221" t="s">
        <v>291</v>
      </c>
      <c r="B14" s="222" t="s">
        <v>33</v>
      </c>
      <c r="C14" s="239" t="s">
        <v>34</v>
      </c>
      <c r="D14" s="224" t="s">
        <v>35</v>
      </c>
      <c r="E14" s="225">
        <v>43616</v>
      </c>
      <c r="F14" s="226" t="s">
        <v>528</v>
      </c>
      <c r="G14" s="226"/>
      <c r="H14" s="227" t="s">
        <v>335</v>
      </c>
      <c r="I14" s="228"/>
      <c r="J14" s="275" t="s">
        <v>630</v>
      </c>
      <c r="K14" s="275"/>
      <c r="L14" s="7"/>
      <c r="M14" s="8" t="s">
        <v>335</v>
      </c>
      <c r="N14" s="202"/>
      <c r="O14" s="229"/>
      <c r="P14" s="229"/>
      <c r="Q14" s="226"/>
      <c r="R14" s="227" t="s">
        <v>347</v>
      </c>
      <c r="S14" s="228"/>
      <c r="T14" s="229"/>
      <c r="U14" s="226"/>
      <c r="V14" s="227" t="s">
        <v>334</v>
      </c>
      <c r="W14" s="228"/>
      <c r="X14" s="230" t="s">
        <v>281</v>
      </c>
      <c r="Y14" s="221" t="s">
        <v>274</v>
      </c>
      <c r="Z14" s="221" t="s">
        <v>318</v>
      </c>
      <c r="AA14" s="221" t="s">
        <v>278</v>
      </c>
      <c r="AB14" s="221" t="s">
        <v>265</v>
      </c>
      <c r="AC14" s="221" t="s">
        <v>369</v>
      </c>
      <c r="AD14" s="231">
        <v>12</v>
      </c>
    </row>
    <row r="15" spans="1:30" ht="99.95" hidden="1" customHeight="1">
      <c r="A15" s="221" t="s">
        <v>291</v>
      </c>
      <c r="B15" s="222" t="s">
        <v>36</v>
      </c>
      <c r="C15" s="239" t="s">
        <v>37</v>
      </c>
      <c r="D15" s="224" t="s">
        <v>38</v>
      </c>
      <c r="E15" s="233">
        <v>43830</v>
      </c>
      <c r="F15" s="226"/>
      <c r="G15" s="226"/>
      <c r="H15" s="227" t="s">
        <v>348</v>
      </c>
      <c r="I15" s="228"/>
      <c r="J15" s="275"/>
      <c r="K15" s="275"/>
      <c r="L15" s="7"/>
      <c r="M15" s="8" t="s">
        <v>348</v>
      </c>
      <c r="N15" s="202"/>
      <c r="O15" s="229"/>
      <c r="P15" s="229"/>
      <c r="Q15" s="226"/>
      <c r="R15" s="227" t="s">
        <v>347</v>
      </c>
      <c r="S15" s="228"/>
      <c r="T15" s="229"/>
      <c r="U15" s="226"/>
      <c r="V15" s="227" t="s">
        <v>334</v>
      </c>
      <c r="W15" s="228"/>
      <c r="X15" s="230" t="s">
        <v>283</v>
      </c>
      <c r="Y15" s="221" t="s">
        <v>273</v>
      </c>
      <c r="Z15" s="221" t="s">
        <v>290</v>
      </c>
      <c r="AA15" s="221" t="s">
        <v>278</v>
      </c>
      <c r="AB15" s="221" t="s">
        <v>265</v>
      </c>
      <c r="AC15" s="221" t="s">
        <v>369</v>
      </c>
      <c r="AD15" s="231">
        <v>13</v>
      </c>
    </row>
    <row r="16" spans="1:30" ht="99.95" hidden="1" customHeight="1">
      <c r="A16" s="221" t="s">
        <v>295</v>
      </c>
      <c r="B16" s="222" t="s">
        <v>39</v>
      </c>
      <c r="C16" s="223" t="s">
        <v>40</v>
      </c>
      <c r="D16" s="240" t="s">
        <v>452</v>
      </c>
      <c r="E16" s="241"/>
      <c r="F16" s="242" t="s">
        <v>615</v>
      </c>
      <c r="G16" s="242"/>
      <c r="H16" s="243" t="s">
        <v>344</v>
      </c>
      <c r="I16" s="244"/>
      <c r="J16" s="277">
        <v>0.62</v>
      </c>
      <c r="K16" s="277">
        <v>1.32</v>
      </c>
      <c r="L16" s="11">
        <v>2.75</v>
      </c>
      <c r="M16" s="12" t="s">
        <v>344</v>
      </c>
      <c r="N16" s="204" t="s">
        <v>640</v>
      </c>
      <c r="O16" s="245"/>
      <c r="P16" s="245"/>
      <c r="Q16" s="242"/>
      <c r="R16" s="243" t="s">
        <v>347</v>
      </c>
      <c r="S16" s="244"/>
      <c r="T16" s="245"/>
      <c r="U16" s="242"/>
      <c r="V16" s="227" t="s">
        <v>334</v>
      </c>
      <c r="W16" s="244"/>
      <c r="X16" s="246" t="s">
        <v>284</v>
      </c>
      <c r="Y16" s="221" t="s">
        <v>274</v>
      </c>
      <c r="Z16" s="221" t="s">
        <v>294</v>
      </c>
      <c r="AA16" s="221" t="s">
        <v>278</v>
      </c>
      <c r="AB16" s="221" t="s">
        <v>265</v>
      </c>
      <c r="AC16" s="221" t="s">
        <v>369</v>
      </c>
      <c r="AD16" s="231">
        <v>14</v>
      </c>
    </row>
    <row r="17" spans="1:30" ht="99.95" hidden="1" customHeight="1">
      <c r="A17" s="221" t="s">
        <v>295</v>
      </c>
      <c r="B17" s="222" t="s">
        <v>41</v>
      </c>
      <c r="C17" s="223" t="s">
        <v>42</v>
      </c>
      <c r="D17" s="240" t="s">
        <v>453</v>
      </c>
      <c r="E17" s="241"/>
      <c r="F17" s="242">
        <v>10</v>
      </c>
      <c r="G17" s="242"/>
      <c r="H17" s="243" t="s">
        <v>344</v>
      </c>
      <c r="I17" s="244"/>
      <c r="J17" s="277">
        <v>10</v>
      </c>
      <c r="K17" s="277">
        <v>10</v>
      </c>
      <c r="L17" s="11">
        <v>12</v>
      </c>
      <c r="M17" s="12" t="s">
        <v>344</v>
      </c>
      <c r="N17" s="204"/>
      <c r="O17" s="245"/>
      <c r="P17" s="245"/>
      <c r="Q17" s="242"/>
      <c r="R17" s="243" t="s">
        <v>347</v>
      </c>
      <c r="S17" s="244"/>
      <c r="T17" s="245"/>
      <c r="U17" s="242"/>
      <c r="V17" s="227" t="s">
        <v>334</v>
      </c>
      <c r="W17" s="244"/>
      <c r="X17" s="246" t="s">
        <v>284</v>
      </c>
      <c r="Y17" s="221" t="s">
        <v>274</v>
      </c>
      <c r="Z17" s="221" t="s">
        <v>294</v>
      </c>
      <c r="AA17" s="221" t="s">
        <v>278</v>
      </c>
      <c r="AB17" s="221" t="s">
        <v>265</v>
      </c>
      <c r="AC17" s="221" t="s">
        <v>369</v>
      </c>
      <c r="AD17" s="231">
        <v>15</v>
      </c>
    </row>
    <row r="18" spans="1:30" ht="99.95" hidden="1" customHeight="1">
      <c r="A18" s="221" t="s">
        <v>296</v>
      </c>
      <c r="B18" s="222" t="s">
        <v>43</v>
      </c>
      <c r="C18" s="223" t="s">
        <v>44</v>
      </c>
      <c r="D18" s="224" t="s">
        <v>45</v>
      </c>
      <c r="E18" s="225">
        <v>43921</v>
      </c>
      <c r="F18" s="226"/>
      <c r="G18" s="226"/>
      <c r="H18" s="227" t="s">
        <v>348</v>
      </c>
      <c r="I18" s="228"/>
      <c r="J18" s="275"/>
      <c r="K18" s="275"/>
      <c r="L18" s="7"/>
      <c r="M18" s="8" t="s">
        <v>344</v>
      </c>
      <c r="N18" s="202"/>
      <c r="O18" s="229"/>
      <c r="P18" s="229"/>
      <c r="Q18" s="226"/>
      <c r="R18" s="227" t="s">
        <v>347</v>
      </c>
      <c r="S18" s="228"/>
      <c r="T18" s="229"/>
      <c r="U18" s="226"/>
      <c r="V18" s="227" t="s">
        <v>334</v>
      </c>
      <c r="W18" s="228"/>
      <c r="X18" s="247" t="s">
        <v>280</v>
      </c>
      <c r="Y18" s="248" t="s">
        <v>274</v>
      </c>
      <c r="Z18" s="248" t="s">
        <v>299</v>
      </c>
      <c r="AA18" s="248" t="s">
        <v>278</v>
      </c>
      <c r="AB18" s="248" t="s">
        <v>265</v>
      </c>
      <c r="AC18" s="221" t="s">
        <v>369</v>
      </c>
      <c r="AD18" s="231">
        <v>16</v>
      </c>
    </row>
    <row r="19" spans="1:30" ht="99.95" hidden="1" customHeight="1">
      <c r="A19" s="221" t="s">
        <v>296</v>
      </c>
      <c r="B19" s="222" t="s">
        <v>46</v>
      </c>
      <c r="C19" s="223" t="s">
        <v>44</v>
      </c>
      <c r="D19" s="224" t="s">
        <v>47</v>
      </c>
      <c r="E19" s="225">
        <v>43769</v>
      </c>
      <c r="F19" s="226"/>
      <c r="G19" s="226"/>
      <c r="H19" s="227" t="s">
        <v>348</v>
      </c>
      <c r="I19" s="228"/>
      <c r="J19" s="275"/>
      <c r="K19" s="275"/>
      <c r="L19" s="7"/>
      <c r="M19" s="8" t="s">
        <v>335</v>
      </c>
      <c r="N19" s="202"/>
      <c r="O19" s="229"/>
      <c r="P19" s="229"/>
      <c r="Q19" s="226"/>
      <c r="R19" s="227" t="s">
        <v>347</v>
      </c>
      <c r="S19" s="228"/>
      <c r="T19" s="229"/>
      <c r="U19" s="226"/>
      <c r="V19" s="227" t="s">
        <v>334</v>
      </c>
      <c r="W19" s="228"/>
      <c r="X19" s="247" t="s">
        <v>283</v>
      </c>
      <c r="Y19" s="248" t="s">
        <v>274</v>
      </c>
      <c r="Z19" s="248" t="s">
        <v>299</v>
      </c>
      <c r="AA19" s="248" t="s">
        <v>278</v>
      </c>
      <c r="AB19" s="248" t="s">
        <v>265</v>
      </c>
      <c r="AC19" s="221" t="s">
        <v>369</v>
      </c>
      <c r="AD19" s="231">
        <v>17</v>
      </c>
    </row>
    <row r="20" spans="1:30" ht="105" hidden="1">
      <c r="A20" s="221" t="s">
        <v>297</v>
      </c>
      <c r="B20" s="222" t="s">
        <v>48</v>
      </c>
      <c r="C20" s="223" t="s">
        <v>49</v>
      </c>
      <c r="D20" s="224" t="s">
        <v>50</v>
      </c>
      <c r="E20" s="241" t="s">
        <v>51</v>
      </c>
      <c r="F20" s="242" t="s">
        <v>470</v>
      </c>
      <c r="G20" s="242"/>
      <c r="H20" s="243" t="s">
        <v>344</v>
      </c>
      <c r="I20" s="244" t="s">
        <v>663</v>
      </c>
      <c r="J20" s="11" t="s">
        <v>613</v>
      </c>
      <c r="K20" s="277"/>
      <c r="L20" s="11"/>
      <c r="M20" s="12" t="s">
        <v>344</v>
      </c>
      <c r="N20" s="204" t="s">
        <v>641</v>
      </c>
      <c r="O20" s="245"/>
      <c r="P20" s="245"/>
      <c r="Q20" s="242"/>
      <c r="R20" s="243" t="s">
        <v>347</v>
      </c>
      <c r="S20" s="244"/>
      <c r="T20" s="245"/>
      <c r="U20" s="242"/>
      <c r="V20" s="227" t="s">
        <v>334</v>
      </c>
      <c r="W20" s="244"/>
      <c r="X20" s="246" t="s">
        <v>284</v>
      </c>
      <c r="Y20" s="221" t="s">
        <v>275</v>
      </c>
      <c r="Z20" s="221" t="s">
        <v>298</v>
      </c>
      <c r="AA20" s="221" t="s">
        <v>278</v>
      </c>
      <c r="AB20" s="221" t="s">
        <v>266</v>
      </c>
      <c r="AC20" s="221" t="s">
        <v>422</v>
      </c>
      <c r="AD20" s="231">
        <v>18</v>
      </c>
    </row>
    <row r="21" spans="1:30" ht="180" hidden="1">
      <c r="A21" s="221" t="s">
        <v>297</v>
      </c>
      <c r="B21" s="222" t="s">
        <v>52</v>
      </c>
      <c r="C21" s="223" t="s">
        <v>53</v>
      </c>
      <c r="D21" s="224" t="s">
        <v>54</v>
      </c>
      <c r="E21" s="225">
        <v>43799</v>
      </c>
      <c r="F21" s="226" t="s">
        <v>471</v>
      </c>
      <c r="G21" s="226"/>
      <c r="H21" s="227" t="s">
        <v>348</v>
      </c>
      <c r="I21" s="228"/>
      <c r="J21" s="275" t="s">
        <v>642</v>
      </c>
      <c r="K21" s="275"/>
      <c r="L21" s="7"/>
      <c r="M21" s="8" t="s">
        <v>344</v>
      </c>
      <c r="N21" s="202" t="s">
        <v>643</v>
      </c>
      <c r="O21" s="229"/>
      <c r="P21" s="229"/>
      <c r="Q21" s="226"/>
      <c r="R21" s="227" t="s">
        <v>347</v>
      </c>
      <c r="S21" s="228"/>
      <c r="T21" s="229"/>
      <c r="U21" s="226"/>
      <c r="V21" s="227" t="s">
        <v>334</v>
      </c>
      <c r="W21" s="228"/>
      <c r="X21" s="230" t="s">
        <v>283</v>
      </c>
      <c r="Y21" s="221" t="s">
        <v>275</v>
      </c>
      <c r="Z21" s="221" t="s">
        <v>298</v>
      </c>
      <c r="AA21" s="221" t="s">
        <v>278</v>
      </c>
      <c r="AB21" s="221" t="s">
        <v>266</v>
      </c>
      <c r="AC21" s="221" t="s">
        <v>422</v>
      </c>
      <c r="AD21" s="231">
        <v>19</v>
      </c>
    </row>
    <row r="22" spans="1:30" ht="136.5" hidden="1" customHeight="1">
      <c r="A22" s="221" t="s">
        <v>297</v>
      </c>
      <c r="B22" s="222" t="s">
        <v>55</v>
      </c>
      <c r="C22" s="223" t="s">
        <v>56</v>
      </c>
      <c r="D22" s="224" t="s">
        <v>57</v>
      </c>
      <c r="E22" s="225">
        <v>43921</v>
      </c>
      <c r="F22" s="226" t="s">
        <v>469</v>
      </c>
      <c r="G22" s="226"/>
      <c r="H22" s="227" t="s">
        <v>344</v>
      </c>
      <c r="I22" s="228"/>
      <c r="J22" s="7" t="s">
        <v>614</v>
      </c>
      <c r="K22" s="275"/>
      <c r="L22" s="7"/>
      <c r="M22" s="8" t="s">
        <v>344</v>
      </c>
      <c r="N22" s="202"/>
      <c r="O22" s="229"/>
      <c r="P22" s="229"/>
      <c r="Q22" s="226"/>
      <c r="R22" s="227" t="s">
        <v>347</v>
      </c>
      <c r="S22" s="228"/>
      <c r="T22" s="229"/>
      <c r="U22" s="226"/>
      <c r="V22" s="227" t="s">
        <v>334</v>
      </c>
      <c r="W22" s="228"/>
      <c r="X22" s="238" t="s">
        <v>280</v>
      </c>
      <c r="Y22" s="221" t="s">
        <v>275</v>
      </c>
      <c r="Z22" s="221" t="s">
        <v>298</v>
      </c>
      <c r="AA22" s="221" t="s">
        <v>278</v>
      </c>
      <c r="AB22" s="221" t="s">
        <v>266</v>
      </c>
      <c r="AC22" s="221" t="s">
        <v>422</v>
      </c>
      <c r="AD22" s="231">
        <v>20</v>
      </c>
    </row>
    <row r="23" spans="1:30" ht="99.95" hidden="1" customHeight="1">
      <c r="A23" s="221" t="s">
        <v>300</v>
      </c>
      <c r="B23" s="222" t="s">
        <v>58</v>
      </c>
      <c r="C23" s="223" t="s">
        <v>59</v>
      </c>
      <c r="D23" s="232" t="s">
        <v>60</v>
      </c>
      <c r="E23" s="225">
        <v>43921</v>
      </c>
      <c r="F23" s="234" t="s">
        <v>529</v>
      </c>
      <c r="G23" s="234"/>
      <c r="H23" s="235" t="s">
        <v>344</v>
      </c>
      <c r="I23" s="236"/>
      <c r="J23" s="276"/>
      <c r="K23" s="276"/>
      <c r="L23" s="9"/>
      <c r="M23" s="10" t="s">
        <v>348</v>
      </c>
      <c r="N23" s="203"/>
      <c r="O23" s="237"/>
      <c r="P23" s="237"/>
      <c r="Q23" s="234"/>
      <c r="R23" s="235" t="s">
        <v>347</v>
      </c>
      <c r="S23" s="236"/>
      <c r="T23" s="237"/>
      <c r="U23" s="234"/>
      <c r="V23" s="227" t="s">
        <v>334</v>
      </c>
      <c r="W23" s="236"/>
      <c r="X23" s="238" t="s">
        <v>280</v>
      </c>
      <c r="Y23" s="221" t="s">
        <v>275</v>
      </c>
      <c r="Z23" s="221" t="s">
        <v>301</v>
      </c>
      <c r="AA23" s="221" t="s">
        <v>278</v>
      </c>
      <c r="AB23" s="221" t="s">
        <v>266</v>
      </c>
      <c r="AC23" s="221" t="s">
        <v>422</v>
      </c>
      <c r="AD23" s="231">
        <v>21</v>
      </c>
    </row>
    <row r="24" spans="1:30" ht="99.95" hidden="1" customHeight="1">
      <c r="A24" s="221" t="s">
        <v>300</v>
      </c>
      <c r="B24" s="222" t="s">
        <v>61</v>
      </c>
      <c r="C24" s="223" t="s">
        <v>59</v>
      </c>
      <c r="D24" s="232" t="s">
        <v>62</v>
      </c>
      <c r="E24" s="233">
        <v>43708</v>
      </c>
      <c r="F24" s="272" t="s">
        <v>530</v>
      </c>
      <c r="G24" s="234"/>
      <c r="H24" s="235" t="s">
        <v>344</v>
      </c>
      <c r="I24" s="236"/>
      <c r="J24" s="276" t="s">
        <v>638</v>
      </c>
      <c r="K24" s="276"/>
      <c r="L24" s="9"/>
      <c r="M24" s="10" t="s">
        <v>335</v>
      </c>
      <c r="N24" s="203"/>
      <c r="O24" s="237"/>
      <c r="P24" s="237"/>
      <c r="Q24" s="234"/>
      <c r="R24" s="235" t="s">
        <v>347</v>
      </c>
      <c r="S24" s="236"/>
      <c r="T24" s="237"/>
      <c r="U24" s="234"/>
      <c r="V24" s="227" t="s">
        <v>334</v>
      </c>
      <c r="W24" s="236"/>
      <c r="X24" s="238" t="s">
        <v>282</v>
      </c>
      <c r="Y24" s="221" t="s">
        <v>275</v>
      </c>
      <c r="Z24" s="221" t="s">
        <v>301</v>
      </c>
      <c r="AA24" s="221" t="s">
        <v>278</v>
      </c>
      <c r="AB24" s="221" t="s">
        <v>266</v>
      </c>
      <c r="AC24" s="221" t="s">
        <v>422</v>
      </c>
      <c r="AD24" s="231">
        <v>22</v>
      </c>
    </row>
    <row r="25" spans="1:30" ht="99.95" hidden="1" customHeight="1">
      <c r="A25" s="221" t="s">
        <v>300</v>
      </c>
      <c r="B25" s="222" t="s">
        <v>63</v>
      </c>
      <c r="C25" s="223" t="s">
        <v>59</v>
      </c>
      <c r="D25" s="232" t="s">
        <v>64</v>
      </c>
      <c r="E25" s="233">
        <v>43677</v>
      </c>
      <c r="F25" s="272" t="s">
        <v>531</v>
      </c>
      <c r="G25" s="234"/>
      <c r="H25" s="235" t="s">
        <v>344</v>
      </c>
      <c r="I25" s="236"/>
      <c r="J25" s="276" t="s">
        <v>645</v>
      </c>
      <c r="K25" s="276"/>
      <c r="L25" s="9"/>
      <c r="M25" s="10" t="s">
        <v>335</v>
      </c>
      <c r="N25" s="203" t="s">
        <v>644</v>
      </c>
      <c r="O25" s="237"/>
      <c r="P25" s="237"/>
      <c r="Q25" s="234"/>
      <c r="R25" s="235" t="s">
        <v>347</v>
      </c>
      <c r="S25" s="236"/>
      <c r="T25" s="237"/>
      <c r="U25" s="234"/>
      <c r="V25" s="227" t="s">
        <v>334</v>
      </c>
      <c r="W25" s="236"/>
      <c r="X25" s="238" t="s">
        <v>282</v>
      </c>
      <c r="Y25" s="221" t="s">
        <v>275</v>
      </c>
      <c r="Z25" s="221" t="s">
        <v>301</v>
      </c>
      <c r="AA25" s="221" t="s">
        <v>278</v>
      </c>
      <c r="AB25" s="221" t="s">
        <v>266</v>
      </c>
      <c r="AC25" s="221" t="s">
        <v>422</v>
      </c>
      <c r="AD25" s="231">
        <v>23</v>
      </c>
    </row>
    <row r="26" spans="1:30" ht="99.95" hidden="1" customHeight="1">
      <c r="A26" s="221" t="s">
        <v>320</v>
      </c>
      <c r="B26" s="222" t="s">
        <v>65</v>
      </c>
      <c r="C26" s="223" t="s">
        <v>59</v>
      </c>
      <c r="D26" s="232" t="s">
        <v>66</v>
      </c>
      <c r="E26" s="233">
        <v>43646</v>
      </c>
      <c r="F26" s="234" t="s">
        <v>532</v>
      </c>
      <c r="G26" s="234"/>
      <c r="H26" s="235" t="s">
        <v>335</v>
      </c>
      <c r="I26" s="236" t="s">
        <v>505</v>
      </c>
      <c r="J26" s="276"/>
      <c r="K26" s="276"/>
      <c r="L26" s="9"/>
      <c r="M26" s="10" t="s">
        <v>335</v>
      </c>
      <c r="N26" s="203"/>
      <c r="O26" s="237"/>
      <c r="P26" s="237"/>
      <c r="Q26" s="234"/>
      <c r="R26" s="235" t="s">
        <v>347</v>
      </c>
      <c r="S26" s="236"/>
      <c r="T26" s="237"/>
      <c r="U26" s="234"/>
      <c r="V26" s="227" t="s">
        <v>334</v>
      </c>
      <c r="W26" s="236"/>
      <c r="X26" s="230" t="s">
        <v>281</v>
      </c>
      <c r="Y26" s="221" t="s">
        <v>275</v>
      </c>
      <c r="Z26" s="221" t="s">
        <v>321</v>
      </c>
      <c r="AA26" s="221" t="s">
        <v>278</v>
      </c>
      <c r="AB26" s="221" t="s">
        <v>266</v>
      </c>
      <c r="AC26" s="221" t="s">
        <v>422</v>
      </c>
      <c r="AD26" s="231">
        <v>24</v>
      </c>
    </row>
    <row r="27" spans="1:30" ht="99.95" hidden="1" customHeight="1">
      <c r="A27" s="221" t="s">
        <v>322</v>
      </c>
      <c r="B27" s="222" t="s">
        <v>67</v>
      </c>
      <c r="C27" s="239" t="s">
        <v>68</v>
      </c>
      <c r="D27" s="232" t="s">
        <v>69</v>
      </c>
      <c r="E27" s="225">
        <v>43921</v>
      </c>
      <c r="F27" s="234" t="s">
        <v>508</v>
      </c>
      <c r="G27" s="234"/>
      <c r="H27" s="235" t="s">
        <v>344</v>
      </c>
      <c r="I27" s="236"/>
      <c r="J27" s="276" t="s">
        <v>646</v>
      </c>
      <c r="K27" s="276"/>
      <c r="L27" s="9"/>
      <c r="M27" s="10" t="s">
        <v>344</v>
      </c>
      <c r="N27" s="203"/>
      <c r="O27" s="237"/>
      <c r="P27" s="237"/>
      <c r="Q27" s="234"/>
      <c r="R27" s="235" t="s">
        <v>347</v>
      </c>
      <c r="S27" s="236"/>
      <c r="T27" s="237"/>
      <c r="U27" s="234"/>
      <c r="V27" s="227" t="s">
        <v>334</v>
      </c>
      <c r="W27" s="236"/>
      <c r="X27" s="238" t="s">
        <v>280</v>
      </c>
      <c r="Y27" s="221" t="s">
        <v>275</v>
      </c>
      <c r="Z27" s="221" t="s">
        <v>323</v>
      </c>
      <c r="AA27" s="221" t="s">
        <v>278</v>
      </c>
      <c r="AB27" s="221" t="s">
        <v>266</v>
      </c>
      <c r="AC27" s="221" t="s">
        <v>422</v>
      </c>
      <c r="AD27" s="231">
        <v>25</v>
      </c>
    </row>
    <row r="28" spans="1:30" ht="99.95" hidden="1" customHeight="1">
      <c r="A28" s="221" t="s">
        <v>304</v>
      </c>
      <c r="B28" s="222" t="s">
        <v>70</v>
      </c>
      <c r="C28" s="239" t="s">
        <v>71</v>
      </c>
      <c r="D28" s="232" t="s">
        <v>72</v>
      </c>
      <c r="E28" s="225">
        <v>43921</v>
      </c>
      <c r="F28" s="234" t="s">
        <v>489</v>
      </c>
      <c r="G28" s="234"/>
      <c r="H28" s="235" t="s">
        <v>344</v>
      </c>
      <c r="I28" s="236" t="s">
        <v>490</v>
      </c>
      <c r="J28" s="203" t="s">
        <v>490</v>
      </c>
      <c r="K28" s="276"/>
      <c r="L28" s="9"/>
      <c r="M28" s="10" t="s">
        <v>344</v>
      </c>
      <c r="N28" s="203"/>
      <c r="O28" s="237"/>
      <c r="P28" s="237"/>
      <c r="Q28" s="234"/>
      <c r="R28" s="235" t="s">
        <v>347</v>
      </c>
      <c r="S28" s="236"/>
      <c r="T28" s="237"/>
      <c r="U28" s="234"/>
      <c r="V28" s="227" t="s">
        <v>334</v>
      </c>
      <c r="W28" s="236"/>
      <c r="X28" s="238" t="s">
        <v>280</v>
      </c>
      <c r="Y28" s="221" t="s">
        <v>275</v>
      </c>
      <c r="Z28" s="221" t="s">
        <v>303</v>
      </c>
      <c r="AA28" s="221" t="s">
        <v>278</v>
      </c>
      <c r="AB28" s="221" t="s">
        <v>266</v>
      </c>
      <c r="AC28" s="221" t="s">
        <v>422</v>
      </c>
      <c r="AD28" s="231">
        <v>26</v>
      </c>
    </row>
    <row r="29" spans="1:30" ht="99.95" hidden="1" customHeight="1">
      <c r="A29" s="221" t="s">
        <v>304</v>
      </c>
      <c r="B29" s="222" t="s">
        <v>73</v>
      </c>
      <c r="C29" s="239" t="s">
        <v>74</v>
      </c>
      <c r="D29" s="232" t="s">
        <v>75</v>
      </c>
      <c r="E29" s="233">
        <v>43830</v>
      </c>
      <c r="F29" s="234" t="s">
        <v>533</v>
      </c>
      <c r="G29" s="234"/>
      <c r="H29" s="235" t="s">
        <v>344</v>
      </c>
      <c r="I29" s="236"/>
      <c r="J29" s="276" t="s">
        <v>606</v>
      </c>
      <c r="K29" s="276"/>
      <c r="L29" s="9"/>
      <c r="M29" s="10" t="s">
        <v>344</v>
      </c>
      <c r="N29" s="203"/>
      <c r="O29" s="237"/>
      <c r="P29" s="237"/>
      <c r="Q29" s="234"/>
      <c r="R29" s="235" t="s">
        <v>347</v>
      </c>
      <c r="S29" s="236"/>
      <c r="T29" s="237"/>
      <c r="U29" s="234"/>
      <c r="V29" s="227" t="s">
        <v>334</v>
      </c>
      <c r="W29" s="236"/>
      <c r="X29" s="230" t="s">
        <v>283</v>
      </c>
      <c r="Y29" s="221" t="s">
        <v>275</v>
      </c>
      <c r="Z29" s="221" t="s">
        <v>303</v>
      </c>
      <c r="AA29" s="221" t="s">
        <v>278</v>
      </c>
      <c r="AB29" s="221" t="s">
        <v>266</v>
      </c>
      <c r="AC29" s="221" t="s">
        <v>422</v>
      </c>
      <c r="AD29" s="231">
        <v>27</v>
      </c>
    </row>
    <row r="30" spans="1:30" ht="99.95" hidden="1" customHeight="1">
      <c r="A30" s="221" t="s">
        <v>304</v>
      </c>
      <c r="B30" s="222" t="s">
        <v>76</v>
      </c>
      <c r="C30" s="239" t="s">
        <v>71</v>
      </c>
      <c r="D30" s="232" t="s">
        <v>77</v>
      </c>
      <c r="E30" s="225">
        <v>43921</v>
      </c>
      <c r="F30" s="234" t="s">
        <v>534</v>
      </c>
      <c r="G30" s="234"/>
      <c r="H30" s="235" t="s">
        <v>344</v>
      </c>
      <c r="I30" s="236" t="s">
        <v>491</v>
      </c>
      <c r="J30" s="276" t="s">
        <v>607</v>
      </c>
      <c r="K30" s="276"/>
      <c r="L30" s="9"/>
      <c r="M30" s="10" t="s">
        <v>344</v>
      </c>
      <c r="N30" s="203"/>
      <c r="O30" s="237"/>
      <c r="P30" s="237"/>
      <c r="Q30" s="234"/>
      <c r="R30" s="235" t="s">
        <v>347</v>
      </c>
      <c r="S30" s="236"/>
      <c r="T30" s="237"/>
      <c r="U30" s="234"/>
      <c r="V30" s="227" t="s">
        <v>334</v>
      </c>
      <c r="W30" s="236"/>
      <c r="X30" s="238" t="s">
        <v>280</v>
      </c>
      <c r="Y30" s="221" t="s">
        <v>275</v>
      </c>
      <c r="Z30" s="221" t="s">
        <v>303</v>
      </c>
      <c r="AA30" s="221" t="s">
        <v>278</v>
      </c>
      <c r="AB30" s="221" t="s">
        <v>266</v>
      </c>
      <c r="AC30" s="221" t="s">
        <v>422</v>
      </c>
      <c r="AD30" s="231">
        <v>28</v>
      </c>
    </row>
    <row r="31" spans="1:30" ht="99.95" hidden="1" customHeight="1">
      <c r="A31" s="221" t="s">
        <v>302</v>
      </c>
      <c r="B31" s="222" t="s">
        <v>78</v>
      </c>
      <c r="C31" s="239" t="s">
        <v>79</v>
      </c>
      <c r="D31" s="224" t="s">
        <v>149</v>
      </c>
      <c r="E31" s="225">
        <v>43921</v>
      </c>
      <c r="F31" s="226" t="s">
        <v>466</v>
      </c>
      <c r="G31" s="226"/>
      <c r="H31" s="227" t="s">
        <v>344</v>
      </c>
      <c r="I31" s="228"/>
      <c r="J31" s="275" t="s">
        <v>647</v>
      </c>
      <c r="K31" s="275"/>
      <c r="L31" s="7"/>
      <c r="M31" s="8" t="s">
        <v>344</v>
      </c>
      <c r="N31" s="202"/>
      <c r="O31" s="229"/>
      <c r="P31" s="229"/>
      <c r="Q31" s="226"/>
      <c r="R31" s="227" t="s">
        <v>347</v>
      </c>
      <c r="S31" s="228"/>
      <c r="T31" s="229"/>
      <c r="U31" s="226"/>
      <c r="V31" s="227" t="s">
        <v>334</v>
      </c>
      <c r="W31" s="228"/>
      <c r="X31" s="238" t="s">
        <v>280</v>
      </c>
      <c r="Y31" s="221" t="s">
        <v>273</v>
      </c>
      <c r="Z31" s="221" t="s">
        <v>267</v>
      </c>
      <c r="AA31" s="221" t="s">
        <v>278</v>
      </c>
      <c r="AB31" s="221" t="s">
        <v>267</v>
      </c>
      <c r="AC31" s="221" t="s">
        <v>368</v>
      </c>
      <c r="AD31" s="231">
        <v>29</v>
      </c>
    </row>
    <row r="32" spans="1:30" ht="99.95" hidden="1" customHeight="1">
      <c r="A32" s="221" t="s">
        <v>302</v>
      </c>
      <c r="B32" s="222" t="s">
        <v>80</v>
      </c>
      <c r="C32" s="239" t="s">
        <v>81</v>
      </c>
      <c r="D32" s="224" t="s">
        <v>150</v>
      </c>
      <c r="E32" s="225">
        <v>43921</v>
      </c>
      <c r="F32" s="226"/>
      <c r="G32" s="226"/>
      <c r="H32" s="227" t="s">
        <v>348</v>
      </c>
      <c r="I32" s="228"/>
      <c r="J32" s="275" t="s">
        <v>631</v>
      </c>
      <c r="K32" s="275"/>
      <c r="L32" s="7"/>
      <c r="M32" s="8" t="s">
        <v>344</v>
      </c>
      <c r="N32" s="202"/>
      <c r="O32" s="229"/>
      <c r="P32" s="229"/>
      <c r="Q32" s="226"/>
      <c r="R32" s="227" t="s">
        <v>347</v>
      </c>
      <c r="S32" s="228"/>
      <c r="T32" s="229"/>
      <c r="U32" s="226"/>
      <c r="V32" s="227" t="s">
        <v>334</v>
      </c>
      <c r="W32" s="228"/>
      <c r="X32" s="238" t="s">
        <v>280</v>
      </c>
      <c r="Y32" s="221" t="s">
        <v>273</v>
      </c>
      <c r="Z32" s="221" t="s">
        <v>267</v>
      </c>
      <c r="AA32" s="221" t="s">
        <v>278</v>
      </c>
      <c r="AB32" s="221" t="s">
        <v>267</v>
      </c>
      <c r="AC32" s="221" t="s">
        <v>368</v>
      </c>
      <c r="AD32" s="231">
        <v>30</v>
      </c>
    </row>
    <row r="33" spans="1:30" ht="99.95" hidden="1" customHeight="1">
      <c r="A33" s="221" t="s">
        <v>302</v>
      </c>
      <c r="B33" s="222" t="s">
        <v>82</v>
      </c>
      <c r="C33" s="239" t="s">
        <v>81</v>
      </c>
      <c r="D33" s="224" t="s">
        <v>83</v>
      </c>
      <c r="E33" s="233">
        <v>43646</v>
      </c>
      <c r="F33" s="226" t="s">
        <v>467</v>
      </c>
      <c r="G33" s="226"/>
      <c r="H33" s="227" t="s">
        <v>335</v>
      </c>
      <c r="I33" s="228"/>
      <c r="J33" s="275"/>
      <c r="K33" s="275"/>
      <c r="L33" s="7"/>
      <c r="M33" s="8" t="s">
        <v>335</v>
      </c>
      <c r="N33" s="202"/>
      <c r="O33" s="229"/>
      <c r="P33" s="229"/>
      <c r="Q33" s="226"/>
      <c r="R33" s="227" t="s">
        <v>347</v>
      </c>
      <c r="S33" s="228"/>
      <c r="T33" s="229"/>
      <c r="U33" s="226"/>
      <c r="V33" s="227" t="s">
        <v>334</v>
      </c>
      <c r="W33" s="228"/>
      <c r="X33" s="230" t="s">
        <v>281</v>
      </c>
      <c r="Y33" s="221" t="s">
        <v>273</v>
      </c>
      <c r="Z33" s="221" t="s">
        <v>267</v>
      </c>
      <c r="AA33" s="221" t="s">
        <v>278</v>
      </c>
      <c r="AB33" s="221" t="s">
        <v>267</v>
      </c>
      <c r="AC33" s="221" t="s">
        <v>368</v>
      </c>
      <c r="AD33" s="231">
        <v>31</v>
      </c>
    </row>
    <row r="34" spans="1:30" ht="99.95" hidden="1" customHeight="1">
      <c r="A34" s="221" t="s">
        <v>302</v>
      </c>
      <c r="B34" s="222" t="s">
        <v>84</v>
      </c>
      <c r="C34" s="239" t="s">
        <v>85</v>
      </c>
      <c r="D34" s="232" t="s">
        <v>86</v>
      </c>
      <c r="E34" s="225">
        <v>43921</v>
      </c>
      <c r="F34" s="234"/>
      <c r="G34" s="234"/>
      <c r="H34" s="235" t="s">
        <v>348</v>
      </c>
      <c r="I34" s="236"/>
      <c r="J34" s="276" t="s">
        <v>600</v>
      </c>
      <c r="K34" s="276"/>
      <c r="L34" s="9"/>
      <c r="M34" s="10" t="s">
        <v>344</v>
      </c>
      <c r="N34" s="203"/>
      <c r="O34" s="237"/>
      <c r="P34" s="237"/>
      <c r="Q34" s="234"/>
      <c r="R34" s="235" t="s">
        <v>347</v>
      </c>
      <c r="S34" s="236"/>
      <c r="T34" s="237"/>
      <c r="U34" s="234"/>
      <c r="V34" s="227" t="s">
        <v>334</v>
      </c>
      <c r="W34" s="236"/>
      <c r="X34" s="238" t="s">
        <v>280</v>
      </c>
      <c r="Y34" s="221" t="s">
        <v>273</v>
      </c>
      <c r="Z34" s="221" t="s">
        <v>305</v>
      </c>
      <c r="AA34" s="221" t="s">
        <v>278</v>
      </c>
      <c r="AB34" s="221" t="s">
        <v>267</v>
      </c>
      <c r="AC34" s="221" t="s">
        <v>368</v>
      </c>
      <c r="AD34" s="231">
        <v>32</v>
      </c>
    </row>
    <row r="35" spans="1:30" ht="117.75" hidden="1" customHeight="1">
      <c r="A35" s="221" t="s">
        <v>302</v>
      </c>
      <c r="B35" s="222" t="s">
        <v>87</v>
      </c>
      <c r="C35" s="223" t="s">
        <v>88</v>
      </c>
      <c r="D35" s="224" t="s">
        <v>285</v>
      </c>
      <c r="E35" s="225">
        <v>43921</v>
      </c>
      <c r="F35" s="226" t="s">
        <v>506</v>
      </c>
      <c r="G35" s="226" t="s">
        <v>507</v>
      </c>
      <c r="H35" s="227" t="s">
        <v>345</v>
      </c>
      <c r="I35" s="228" t="s">
        <v>566</v>
      </c>
      <c r="J35" s="275" t="s">
        <v>603</v>
      </c>
      <c r="K35" s="275" t="s">
        <v>602</v>
      </c>
      <c r="L35" s="7"/>
      <c r="M35" s="8" t="s">
        <v>345</v>
      </c>
      <c r="N35" s="202" t="s">
        <v>664</v>
      </c>
      <c r="O35" s="229"/>
      <c r="P35" s="229"/>
      <c r="Q35" s="226"/>
      <c r="R35" s="227" t="s">
        <v>347</v>
      </c>
      <c r="S35" s="228"/>
      <c r="T35" s="229"/>
      <c r="U35" s="226"/>
      <c r="V35" s="227" t="s">
        <v>334</v>
      </c>
      <c r="W35" s="228"/>
      <c r="X35" s="238" t="s">
        <v>280</v>
      </c>
      <c r="Y35" s="221" t="s">
        <v>273</v>
      </c>
      <c r="Z35" s="221" t="s">
        <v>267</v>
      </c>
      <c r="AA35" s="221" t="s">
        <v>278</v>
      </c>
      <c r="AB35" s="221" t="s">
        <v>267</v>
      </c>
      <c r="AC35" s="221" t="s">
        <v>368</v>
      </c>
      <c r="AD35" s="231">
        <v>33</v>
      </c>
    </row>
    <row r="36" spans="1:30" ht="99.95" hidden="1" customHeight="1">
      <c r="A36" s="221" t="s">
        <v>302</v>
      </c>
      <c r="B36" s="222" t="s">
        <v>89</v>
      </c>
      <c r="C36" s="239" t="s">
        <v>90</v>
      </c>
      <c r="D36" s="224" t="s">
        <v>91</v>
      </c>
      <c r="E36" s="225">
        <v>43677</v>
      </c>
      <c r="F36" s="264" t="s">
        <v>563</v>
      </c>
      <c r="G36" s="226"/>
      <c r="H36" s="227" t="s">
        <v>344</v>
      </c>
      <c r="I36" s="228"/>
      <c r="J36" s="275" t="s">
        <v>648</v>
      </c>
      <c r="K36" s="275"/>
      <c r="L36" s="7"/>
      <c r="M36" s="8" t="s">
        <v>335</v>
      </c>
      <c r="N36" s="287" t="s">
        <v>649</v>
      </c>
      <c r="O36" s="229"/>
      <c r="P36" s="229"/>
      <c r="Q36" s="226"/>
      <c r="R36" s="227" t="s">
        <v>347</v>
      </c>
      <c r="S36" s="228"/>
      <c r="T36" s="229"/>
      <c r="U36" s="226"/>
      <c r="V36" s="227" t="s">
        <v>334</v>
      </c>
      <c r="W36" s="228"/>
      <c r="X36" s="238" t="s">
        <v>282</v>
      </c>
      <c r="Y36" s="221" t="s">
        <v>273</v>
      </c>
      <c r="Z36" s="221" t="s">
        <v>267</v>
      </c>
      <c r="AA36" s="221" t="s">
        <v>278</v>
      </c>
      <c r="AB36" s="221" t="s">
        <v>267</v>
      </c>
      <c r="AC36" s="221" t="s">
        <v>368</v>
      </c>
      <c r="AD36" s="231">
        <v>34</v>
      </c>
    </row>
    <row r="37" spans="1:30" ht="99.95" hidden="1" customHeight="1">
      <c r="A37" s="221" t="s">
        <v>302</v>
      </c>
      <c r="B37" s="222" t="s">
        <v>306</v>
      </c>
      <c r="C37" s="239" t="s">
        <v>535</v>
      </c>
      <c r="D37" s="224" t="s">
        <v>92</v>
      </c>
      <c r="E37" s="241"/>
      <c r="F37" s="242" t="s">
        <v>468</v>
      </c>
      <c r="G37" s="242"/>
      <c r="H37" s="243" t="s">
        <v>344</v>
      </c>
      <c r="I37" s="244"/>
      <c r="J37" s="277" t="s">
        <v>601</v>
      </c>
      <c r="K37" s="277"/>
      <c r="L37" s="11"/>
      <c r="M37" s="12" t="s">
        <v>344</v>
      </c>
      <c r="N37" s="204"/>
      <c r="O37" s="245"/>
      <c r="P37" s="245"/>
      <c r="Q37" s="242"/>
      <c r="R37" s="243" t="s">
        <v>347</v>
      </c>
      <c r="S37" s="244"/>
      <c r="T37" s="245"/>
      <c r="U37" s="242"/>
      <c r="V37" s="227" t="s">
        <v>334</v>
      </c>
      <c r="W37" s="244"/>
      <c r="X37" s="246" t="s">
        <v>284</v>
      </c>
      <c r="Y37" s="221" t="s">
        <v>273</v>
      </c>
      <c r="Z37" s="221" t="s">
        <v>267</v>
      </c>
      <c r="AA37" s="221" t="s">
        <v>278</v>
      </c>
      <c r="AB37" s="221" t="s">
        <v>267</v>
      </c>
      <c r="AC37" s="221" t="s">
        <v>368</v>
      </c>
      <c r="AD37" s="231">
        <v>35</v>
      </c>
    </row>
    <row r="38" spans="1:30" ht="99.95" hidden="1" customHeight="1">
      <c r="A38" s="221" t="s">
        <v>307</v>
      </c>
      <c r="B38" s="222" t="s">
        <v>370</v>
      </c>
      <c r="C38" s="223" t="s">
        <v>373</v>
      </c>
      <c r="D38" s="224" t="s">
        <v>374</v>
      </c>
      <c r="E38" s="241"/>
      <c r="F38" s="265">
        <v>0.29609999999999997</v>
      </c>
      <c r="G38" s="266">
        <v>0.98</v>
      </c>
      <c r="H38" s="243" t="s">
        <v>344</v>
      </c>
      <c r="I38" s="244" t="s">
        <v>493</v>
      </c>
      <c r="J38" s="282">
        <v>0.57410000000000005</v>
      </c>
      <c r="K38" s="282">
        <v>0.57410000000000005</v>
      </c>
      <c r="L38" s="283">
        <v>0.98</v>
      </c>
      <c r="M38" s="12" t="s">
        <v>344</v>
      </c>
      <c r="N38" s="204"/>
      <c r="O38" s="245"/>
      <c r="P38" s="245"/>
      <c r="Q38" s="242"/>
      <c r="R38" s="243" t="s">
        <v>347</v>
      </c>
      <c r="S38" s="244"/>
      <c r="T38" s="245"/>
      <c r="U38" s="242"/>
      <c r="V38" s="227" t="s">
        <v>334</v>
      </c>
      <c r="W38" s="244"/>
      <c r="X38" s="246" t="s">
        <v>284</v>
      </c>
      <c r="Y38" s="221" t="s">
        <v>273</v>
      </c>
      <c r="Z38" s="221" t="s">
        <v>308</v>
      </c>
      <c r="AA38" s="221" t="s">
        <v>278</v>
      </c>
      <c r="AB38" s="221" t="s">
        <v>268</v>
      </c>
      <c r="AC38" s="221" t="s">
        <v>368</v>
      </c>
      <c r="AD38" s="231">
        <v>36</v>
      </c>
    </row>
    <row r="39" spans="1:30" ht="99.95" hidden="1" customHeight="1">
      <c r="A39" s="221" t="s">
        <v>307</v>
      </c>
      <c r="B39" s="222" t="s">
        <v>371</v>
      </c>
      <c r="C39" s="223" t="s">
        <v>372</v>
      </c>
      <c r="D39" s="224" t="s">
        <v>375</v>
      </c>
      <c r="E39" s="241"/>
      <c r="F39" s="265">
        <v>0.33019999999999999</v>
      </c>
      <c r="G39" s="266">
        <v>0.99</v>
      </c>
      <c r="H39" s="243" t="s">
        <v>344</v>
      </c>
      <c r="I39" s="244" t="s">
        <v>493</v>
      </c>
      <c r="J39" s="282">
        <v>0.59860000000000002</v>
      </c>
      <c r="K39" s="282">
        <v>0.59860000000000002</v>
      </c>
      <c r="L39" s="283">
        <v>0.99</v>
      </c>
      <c r="M39" s="12" t="s">
        <v>344</v>
      </c>
      <c r="N39" s="204"/>
      <c r="O39" s="245"/>
      <c r="P39" s="245"/>
      <c r="Q39" s="242"/>
      <c r="R39" s="243" t="s">
        <v>347</v>
      </c>
      <c r="S39" s="244"/>
      <c r="T39" s="245"/>
      <c r="U39" s="242"/>
      <c r="V39" s="227" t="s">
        <v>334</v>
      </c>
      <c r="W39" s="244"/>
      <c r="X39" s="246" t="s">
        <v>284</v>
      </c>
      <c r="Y39" s="221" t="s">
        <v>273</v>
      </c>
      <c r="Z39" s="221" t="s">
        <v>308</v>
      </c>
      <c r="AA39" s="221" t="s">
        <v>278</v>
      </c>
      <c r="AB39" s="221" t="s">
        <v>268</v>
      </c>
      <c r="AC39" s="221" t="s">
        <v>368</v>
      </c>
      <c r="AD39" s="231">
        <v>37</v>
      </c>
    </row>
    <row r="40" spans="1:30" ht="99.95" hidden="1" customHeight="1">
      <c r="A40" s="221" t="s">
        <v>307</v>
      </c>
      <c r="B40" s="222" t="s">
        <v>376</v>
      </c>
      <c r="C40" s="223" t="s">
        <v>151</v>
      </c>
      <c r="D40" s="249" t="s">
        <v>457</v>
      </c>
      <c r="E40" s="241"/>
      <c r="F40" s="267">
        <v>2076546.74</v>
      </c>
      <c r="G40" s="268">
        <v>1900000</v>
      </c>
      <c r="H40" s="243" t="s">
        <v>344</v>
      </c>
      <c r="I40" s="244" t="s">
        <v>494</v>
      </c>
      <c r="J40" s="284">
        <v>2206158.5699999998</v>
      </c>
      <c r="K40" s="284">
        <v>2206158.5699999998</v>
      </c>
      <c r="L40" s="285">
        <v>1900000</v>
      </c>
      <c r="M40" s="12" t="s">
        <v>344</v>
      </c>
      <c r="N40" s="204" t="s">
        <v>493</v>
      </c>
      <c r="O40" s="245"/>
      <c r="P40" s="245"/>
      <c r="Q40" s="242"/>
      <c r="R40" s="243" t="s">
        <v>347</v>
      </c>
      <c r="S40" s="244"/>
      <c r="T40" s="245"/>
      <c r="U40" s="242"/>
      <c r="V40" s="227" t="s">
        <v>334</v>
      </c>
      <c r="W40" s="244"/>
      <c r="X40" s="246" t="s">
        <v>284</v>
      </c>
      <c r="Y40" s="221" t="s">
        <v>273</v>
      </c>
      <c r="Z40" s="221" t="s">
        <v>308</v>
      </c>
      <c r="AA40" s="221" t="s">
        <v>278</v>
      </c>
      <c r="AB40" s="221" t="s">
        <v>268</v>
      </c>
      <c r="AC40" s="221" t="s">
        <v>368</v>
      </c>
      <c r="AD40" s="231">
        <v>38</v>
      </c>
    </row>
    <row r="41" spans="1:30" ht="150" hidden="1" customHeight="1">
      <c r="A41" s="221" t="s">
        <v>307</v>
      </c>
      <c r="B41" s="222" t="s">
        <v>377</v>
      </c>
      <c r="C41" s="223" t="s">
        <v>151</v>
      </c>
      <c r="D41" s="249" t="s">
        <v>458</v>
      </c>
      <c r="E41" s="241"/>
      <c r="F41" s="267">
        <v>898218.91</v>
      </c>
      <c r="G41" s="268">
        <v>500000</v>
      </c>
      <c r="H41" s="243" t="s">
        <v>344</v>
      </c>
      <c r="I41" s="244" t="s">
        <v>494</v>
      </c>
      <c r="J41" s="284">
        <v>1176309.54</v>
      </c>
      <c r="K41" s="284">
        <v>1176309.54</v>
      </c>
      <c r="L41" s="285">
        <v>500000</v>
      </c>
      <c r="M41" s="12" t="s">
        <v>344</v>
      </c>
      <c r="N41" s="204" t="s">
        <v>616</v>
      </c>
      <c r="O41" s="245"/>
      <c r="P41" s="245"/>
      <c r="Q41" s="242"/>
      <c r="R41" s="243" t="s">
        <v>347</v>
      </c>
      <c r="S41" s="244"/>
      <c r="T41" s="245"/>
      <c r="U41" s="242"/>
      <c r="V41" s="227" t="s">
        <v>334</v>
      </c>
      <c r="W41" s="244"/>
      <c r="X41" s="246" t="s">
        <v>284</v>
      </c>
      <c r="Y41" s="221" t="s">
        <v>273</v>
      </c>
      <c r="Z41" s="221" t="s">
        <v>308</v>
      </c>
      <c r="AA41" s="221" t="s">
        <v>278</v>
      </c>
      <c r="AB41" s="221" t="s">
        <v>268</v>
      </c>
      <c r="AC41" s="221" t="s">
        <v>368</v>
      </c>
      <c r="AD41" s="231">
        <v>39</v>
      </c>
    </row>
    <row r="42" spans="1:30" ht="99.95" hidden="1" customHeight="1">
      <c r="A42" s="221" t="s">
        <v>307</v>
      </c>
      <c r="B42" s="222" t="s">
        <v>378</v>
      </c>
      <c r="C42" s="223" t="s">
        <v>151</v>
      </c>
      <c r="D42" s="249" t="s">
        <v>459</v>
      </c>
      <c r="E42" s="241"/>
      <c r="F42" s="268">
        <v>0</v>
      </c>
      <c r="G42" s="268">
        <v>40000</v>
      </c>
      <c r="H42" s="243" t="s">
        <v>344</v>
      </c>
      <c r="I42" s="244" t="s">
        <v>493</v>
      </c>
      <c r="J42" s="284">
        <v>21887.71</v>
      </c>
      <c r="K42" s="284">
        <v>21887.71</v>
      </c>
      <c r="L42" s="285">
        <v>40000</v>
      </c>
      <c r="M42" s="12" t="s">
        <v>344</v>
      </c>
      <c r="N42" s="204" t="s">
        <v>493</v>
      </c>
      <c r="O42" s="245"/>
      <c r="P42" s="245"/>
      <c r="Q42" s="242"/>
      <c r="R42" s="243" t="s">
        <v>347</v>
      </c>
      <c r="S42" s="244"/>
      <c r="T42" s="245"/>
      <c r="U42" s="242"/>
      <c r="V42" s="227" t="s">
        <v>334</v>
      </c>
      <c r="W42" s="244"/>
      <c r="X42" s="246" t="s">
        <v>284</v>
      </c>
      <c r="Y42" s="221" t="s">
        <v>273</v>
      </c>
      <c r="Z42" s="221" t="s">
        <v>308</v>
      </c>
      <c r="AA42" s="221" t="s">
        <v>278</v>
      </c>
      <c r="AB42" s="221" t="s">
        <v>268</v>
      </c>
      <c r="AC42" s="221" t="s">
        <v>368</v>
      </c>
      <c r="AD42" s="231">
        <v>40</v>
      </c>
    </row>
    <row r="43" spans="1:30" ht="99.95" hidden="1" customHeight="1">
      <c r="A43" s="221" t="s">
        <v>307</v>
      </c>
      <c r="B43" s="222" t="s">
        <v>379</v>
      </c>
      <c r="C43" s="239" t="s">
        <v>93</v>
      </c>
      <c r="D43" s="224" t="s">
        <v>381</v>
      </c>
      <c r="E43" s="241"/>
      <c r="F43" s="266">
        <v>1</v>
      </c>
      <c r="G43" s="266">
        <v>1</v>
      </c>
      <c r="H43" s="243" t="s">
        <v>344</v>
      </c>
      <c r="I43" s="244" t="s">
        <v>493</v>
      </c>
      <c r="J43" s="286">
        <v>0.99</v>
      </c>
      <c r="K43" s="286">
        <v>0.99</v>
      </c>
      <c r="L43" s="283">
        <v>0.99</v>
      </c>
      <c r="M43" s="12" t="s">
        <v>344</v>
      </c>
      <c r="N43" s="204"/>
      <c r="O43" s="245"/>
      <c r="P43" s="245"/>
      <c r="Q43" s="242"/>
      <c r="R43" s="243" t="s">
        <v>347</v>
      </c>
      <c r="S43" s="244"/>
      <c r="T43" s="245"/>
      <c r="U43" s="242"/>
      <c r="V43" s="227" t="s">
        <v>334</v>
      </c>
      <c r="W43" s="244"/>
      <c r="X43" s="246" t="s">
        <v>284</v>
      </c>
      <c r="Y43" s="221" t="s">
        <v>273</v>
      </c>
      <c r="Z43" s="221" t="s">
        <v>308</v>
      </c>
      <c r="AA43" s="221" t="s">
        <v>278</v>
      </c>
      <c r="AB43" s="221" t="s">
        <v>268</v>
      </c>
      <c r="AC43" s="221" t="s">
        <v>368</v>
      </c>
      <c r="AD43" s="231">
        <v>41</v>
      </c>
    </row>
    <row r="44" spans="1:30" ht="99.95" hidden="1" customHeight="1">
      <c r="A44" s="221" t="s">
        <v>307</v>
      </c>
      <c r="B44" s="222" t="s">
        <v>380</v>
      </c>
      <c r="C44" s="239" t="s">
        <v>93</v>
      </c>
      <c r="D44" s="224" t="s">
        <v>382</v>
      </c>
      <c r="E44" s="241"/>
      <c r="F44" s="266">
        <v>0.85</v>
      </c>
      <c r="G44" s="266">
        <v>0.8</v>
      </c>
      <c r="H44" s="243" t="s">
        <v>344</v>
      </c>
      <c r="I44" s="244" t="s">
        <v>493</v>
      </c>
      <c r="J44" s="286">
        <v>0.76</v>
      </c>
      <c r="K44" s="286">
        <v>0.77</v>
      </c>
      <c r="L44" s="283">
        <v>0.75</v>
      </c>
      <c r="M44" s="12" t="s">
        <v>344</v>
      </c>
      <c r="N44" s="204"/>
      <c r="O44" s="245"/>
      <c r="P44" s="245"/>
      <c r="Q44" s="242"/>
      <c r="R44" s="243" t="s">
        <v>347</v>
      </c>
      <c r="S44" s="244"/>
      <c r="T44" s="245"/>
      <c r="U44" s="242"/>
      <c r="V44" s="227" t="s">
        <v>334</v>
      </c>
      <c r="W44" s="244"/>
      <c r="X44" s="246" t="s">
        <v>284</v>
      </c>
      <c r="Y44" s="221" t="s">
        <v>273</v>
      </c>
      <c r="Z44" s="221" t="s">
        <v>308</v>
      </c>
      <c r="AA44" s="221" t="s">
        <v>278</v>
      </c>
      <c r="AB44" s="221" t="s">
        <v>268</v>
      </c>
      <c r="AC44" s="221" t="s">
        <v>368</v>
      </c>
      <c r="AD44" s="231">
        <v>42</v>
      </c>
    </row>
    <row r="45" spans="1:30" ht="132" hidden="1" customHeight="1">
      <c r="A45" s="221" t="s">
        <v>307</v>
      </c>
      <c r="B45" s="222" t="s">
        <v>572</v>
      </c>
      <c r="C45" s="239" t="s">
        <v>94</v>
      </c>
      <c r="D45" s="224" t="s">
        <v>576</v>
      </c>
      <c r="E45" s="280">
        <v>43739</v>
      </c>
      <c r="F45" s="269" t="s">
        <v>568</v>
      </c>
      <c r="G45" s="251"/>
      <c r="H45" s="252" t="s">
        <v>348</v>
      </c>
      <c r="I45" s="271" t="s">
        <v>569</v>
      </c>
      <c r="J45" s="286" t="s">
        <v>650</v>
      </c>
      <c r="K45" s="286"/>
      <c r="L45" s="286"/>
      <c r="M45" s="13" t="s">
        <v>335</v>
      </c>
      <c r="N45" s="288" t="s">
        <v>574</v>
      </c>
      <c r="O45" s="254"/>
      <c r="P45" s="254"/>
      <c r="Q45" s="251"/>
      <c r="R45" s="252" t="s">
        <v>347</v>
      </c>
      <c r="S45" s="253"/>
      <c r="T45" s="254"/>
      <c r="U45" s="251"/>
      <c r="V45" s="227" t="s">
        <v>334</v>
      </c>
      <c r="W45" s="253"/>
      <c r="X45" s="246" t="s">
        <v>284</v>
      </c>
      <c r="Y45" s="221" t="s">
        <v>273</v>
      </c>
      <c r="Z45" s="221" t="s">
        <v>308</v>
      </c>
      <c r="AA45" s="221" t="s">
        <v>278</v>
      </c>
      <c r="AB45" s="221" t="s">
        <v>268</v>
      </c>
      <c r="AC45" s="221" t="s">
        <v>368</v>
      </c>
      <c r="AD45" s="231">
        <v>43</v>
      </c>
    </row>
    <row r="46" spans="1:30" ht="132" hidden="1" customHeight="1">
      <c r="A46" s="221" t="s">
        <v>307</v>
      </c>
      <c r="B46" s="222" t="s">
        <v>573</v>
      </c>
      <c r="C46" s="239" t="s">
        <v>94</v>
      </c>
      <c r="D46" s="224" t="s">
        <v>575</v>
      </c>
      <c r="E46" s="280">
        <v>43891</v>
      </c>
      <c r="F46" s="269" t="s">
        <v>568</v>
      </c>
      <c r="G46" s="251"/>
      <c r="H46" s="252" t="s">
        <v>348</v>
      </c>
      <c r="I46" s="271" t="s">
        <v>569</v>
      </c>
      <c r="J46" s="286" t="s">
        <v>617</v>
      </c>
      <c r="K46" s="286"/>
      <c r="L46" s="286"/>
      <c r="M46" s="13" t="s">
        <v>348</v>
      </c>
      <c r="N46" s="288" t="s">
        <v>574</v>
      </c>
      <c r="O46" s="254"/>
      <c r="P46" s="254"/>
      <c r="Q46" s="251"/>
      <c r="R46" s="252" t="s">
        <v>347</v>
      </c>
      <c r="S46" s="253"/>
      <c r="T46" s="254"/>
      <c r="U46" s="251"/>
      <c r="V46" s="227" t="s">
        <v>334</v>
      </c>
      <c r="W46" s="253"/>
      <c r="X46" s="246" t="s">
        <v>284</v>
      </c>
      <c r="Y46" s="221" t="s">
        <v>273</v>
      </c>
      <c r="Z46" s="221" t="s">
        <v>308</v>
      </c>
      <c r="AA46" s="221" t="s">
        <v>278</v>
      </c>
      <c r="AB46" s="221" t="s">
        <v>268</v>
      </c>
      <c r="AC46" s="221" t="s">
        <v>368</v>
      </c>
      <c r="AD46" s="231">
        <v>43</v>
      </c>
    </row>
    <row r="47" spans="1:30" ht="99.95" hidden="1" customHeight="1">
      <c r="A47" s="221" t="s">
        <v>307</v>
      </c>
      <c r="B47" s="222" t="s">
        <v>95</v>
      </c>
      <c r="C47" s="223" t="s">
        <v>152</v>
      </c>
      <c r="D47" s="249" t="s">
        <v>454</v>
      </c>
      <c r="E47" s="250"/>
      <c r="F47" s="270" t="s">
        <v>495</v>
      </c>
      <c r="G47" s="270" t="s">
        <v>454</v>
      </c>
      <c r="H47" s="252" t="s">
        <v>344</v>
      </c>
      <c r="I47" s="271" t="s">
        <v>536</v>
      </c>
      <c r="J47" s="282" t="s">
        <v>618</v>
      </c>
      <c r="K47" s="282" t="s">
        <v>619</v>
      </c>
      <c r="L47" s="283" t="s">
        <v>454</v>
      </c>
      <c r="M47" s="13" t="s">
        <v>344</v>
      </c>
      <c r="N47" s="278"/>
      <c r="O47" s="254"/>
      <c r="P47" s="254"/>
      <c r="Q47" s="251"/>
      <c r="R47" s="252" t="s">
        <v>347</v>
      </c>
      <c r="S47" s="253"/>
      <c r="T47" s="254"/>
      <c r="U47" s="251"/>
      <c r="V47" s="227" t="s">
        <v>334</v>
      </c>
      <c r="W47" s="253"/>
      <c r="X47" s="246" t="s">
        <v>284</v>
      </c>
      <c r="Y47" s="221" t="s">
        <v>273</v>
      </c>
      <c r="Z47" s="221" t="s">
        <v>308</v>
      </c>
      <c r="AA47" s="221" t="s">
        <v>278</v>
      </c>
      <c r="AB47" s="221" t="s">
        <v>268</v>
      </c>
      <c r="AC47" s="221" t="s">
        <v>368</v>
      </c>
      <c r="AD47" s="231">
        <v>44</v>
      </c>
    </row>
    <row r="48" spans="1:30" ht="87.75" hidden="1" customHeight="1">
      <c r="A48" s="221" t="s">
        <v>307</v>
      </c>
      <c r="B48" s="222" t="s">
        <v>383</v>
      </c>
      <c r="C48" s="223" t="s">
        <v>385</v>
      </c>
      <c r="D48" s="249" t="s">
        <v>455</v>
      </c>
      <c r="E48" s="241"/>
      <c r="F48" s="265">
        <v>0.92900000000000005</v>
      </c>
      <c r="G48" s="266">
        <v>0.85</v>
      </c>
      <c r="H48" s="243" t="s">
        <v>344</v>
      </c>
      <c r="I48" s="244" t="s">
        <v>493</v>
      </c>
      <c r="J48" s="282">
        <v>1.3540000000000001</v>
      </c>
      <c r="K48" s="282">
        <v>1.0569999999999999</v>
      </c>
      <c r="L48" s="283">
        <v>0.8</v>
      </c>
      <c r="M48" s="12" t="s">
        <v>344</v>
      </c>
      <c r="N48" s="204"/>
      <c r="O48" s="245"/>
      <c r="P48" s="245"/>
      <c r="Q48" s="242"/>
      <c r="R48" s="243" t="s">
        <v>347</v>
      </c>
      <c r="S48" s="244"/>
      <c r="T48" s="245"/>
      <c r="U48" s="242"/>
      <c r="V48" s="227" t="s">
        <v>334</v>
      </c>
      <c r="W48" s="244"/>
      <c r="X48" s="246" t="s">
        <v>284</v>
      </c>
      <c r="Y48" s="221" t="s">
        <v>273</v>
      </c>
      <c r="Z48" s="221" t="s">
        <v>308</v>
      </c>
      <c r="AA48" s="221" t="s">
        <v>278</v>
      </c>
      <c r="AB48" s="221" t="s">
        <v>268</v>
      </c>
      <c r="AC48" s="221" t="s">
        <v>368</v>
      </c>
      <c r="AD48" s="231">
        <v>45</v>
      </c>
    </row>
    <row r="49" spans="1:30" ht="87.75" hidden="1" customHeight="1">
      <c r="A49" s="221" t="s">
        <v>307</v>
      </c>
      <c r="B49" s="222" t="s">
        <v>384</v>
      </c>
      <c r="C49" s="223" t="s">
        <v>385</v>
      </c>
      <c r="D49" s="249" t="s">
        <v>456</v>
      </c>
      <c r="E49" s="241"/>
      <c r="F49" s="265">
        <v>0.81899999999999995</v>
      </c>
      <c r="G49" s="266">
        <v>0.85</v>
      </c>
      <c r="H49" s="243" t="s">
        <v>344</v>
      </c>
      <c r="I49" s="244" t="s">
        <v>493</v>
      </c>
      <c r="J49" s="282">
        <v>0.84799999999999998</v>
      </c>
      <c r="K49" s="282">
        <v>0.85899999999999999</v>
      </c>
      <c r="L49" s="283">
        <v>0.85</v>
      </c>
      <c r="M49" s="12" t="s">
        <v>344</v>
      </c>
      <c r="N49" s="204"/>
      <c r="O49" s="245"/>
      <c r="P49" s="245"/>
      <c r="Q49" s="242"/>
      <c r="R49" s="243" t="s">
        <v>347</v>
      </c>
      <c r="S49" s="244"/>
      <c r="T49" s="245"/>
      <c r="U49" s="242"/>
      <c r="V49" s="227" t="s">
        <v>334</v>
      </c>
      <c r="W49" s="244"/>
      <c r="X49" s="246" t="s">
        <v>284</v>
      </c>
      <c r="Y49" s="221" t="s">
        <v>273</v>
      </c>
      <c r="Z49" s="221" t="s">
        <v>308</v>
      </c>
      <c r="AA49" s="221" t="s">
        <v>278</v>
      </c>
      <c r="AB49" s="221" t="s">
        <v>268</v>
      </c>
      <c r="AC49" s="221" t="s">
        <v>368</v>
      </c>
      <c r="AD49" s="231">
        <v>46</v>
      </c>
    </row>
    <row r="50" spans="1:30" ht="99.95" hidden="1" customHeight="1">
      <c r="A50" s="221" t="s">
        <v>307</v>
      </c>
      <c r="B50" s="222" t="s">
        <v>96</v>
      </c>
      <c r="C50" s="239" t="s">
        <v>97</v>
      </c>
      <c r="D50" s="232" t="s">
        <v>98</v>
      </c>
      <c r="E50" s="233">
        <v>43830</v>
      </c>
      <c r="F50" s="234"/>
      <c r="G50" s="234"/>
      <c r="H50" s="235" t="s">
        <v>348</v>
      </c>
      <c r="I50" s="236" t="s">
        <v>496</v>
      </c>
      <c r="J50" s="276" t="s">
        <v>620</v>
      </c>
      <c r="K50" s="276"/>
      <c r="L50" s="9"/>
      <c r="M50" s="10" t="s">
        <v>335</v>
      </c>
      <c r="N50" s="203"/>
      <c r="O50" s="237"/>
      <c r="P50" s="237"/>
      <c r="Q50" s="234"/>
      <c r="R50" s="235" t="s">
        <v>347</v>
      </c>
      <c r="S50" s="236"/>
      <c r="T50" s="237"/>
      <c r="U50" s="234"/>
      <c r="V50" s="227" t="s">
        <v>334</v>
      </c>
      <c r="W50" s="236"/>
      <c r="X50" s="230" t="s">
        <v>283</v>
      </c>
      <c r="Y50" s="221" t="s">
        <v>273</v>
      </c>
      <c r="Z50" s="221" t="s">
        <v>308</v>
      </c>
      <c r="AA50" s="221" t="s">
        <v>278</v>
      </c>
      <c r="AB50" s="221" t="s">
        <v>268</v>
      </c>
      <c r="AC50" s="221" t="s">
        <v>368</v>
      </c>
      <c r="AD50" s="231">
        <v>47</v>
      </c>
    </row>
    <row r="51" spans="1:30" ht="99.95" hidden="1" customHeight="1">
      <c r="A51" s="221" t="s">
        <v>307</v>
      </c>
      <c r="B51" s="222" t="s">
        <v>99</v>
      </c>
      <c r="C51" s="239" t="s">
        <v>100</v>
      </c>
      <c r="D51" s="232" t="s">
        <v>101</v>
      </c>
      <c r="E51" s="225">
        <v>43921</v>
      </c>
      <c r="F51" s="234"/>
      <c r="G51" s="234"/>
      <c r="H51" s="235" t="s">
        <v>348</v>
      </c>
      <c r="I51" s="236" t="s">
        <v>537</v>
      </c>
      <c r="J51" s="276" t="s">
        <v>617</v>
      </c>
      <c r="K51" s="276"/>
      <c r="L51" s="9"/>
      <c r="M51" s="10" t="s">
        <v>348</v>
      </c>
      <c r="N51" s="203"/>
      <c r="O51" s="237"/>
      <c r="P51" s="237"/>
      <c r="Q51" s="234"/>
      <c r="R51" s="235" t="s">
        <v>347</v>
      </c>
      <c r="S51" s="236"/>
      <c r="T51" s="237"/>
      <c r="U51" s="234"/>
      <c r="V51" s="227" t="s">
        <v>334</v>
      </c>
      <c r="W51" s="236"/>
      <c r="X51" s="238" t="s">
        <v>280</v>
      </c>
      <c r="Y51" s="221" t="s">
        <v>273</v>
      </c>
      <c r="Z51" s="221" t="s">
        <v>308</v>
      </c>
      <c r="AA51" s="221" t="s">
        <v>278</v>
      </c>
      <c r="AB51" s="221" t="s">
        <v>268</v>
      </c>
      <c r="AC51" s="221" t="s">
        <v>368</v>
      </c>
      <c r="AD51" s="231">
        <v>48</v>
      </c>
    </row>
    <row r="52" spans="1:30" ht="99.95" hidden="1" customHeight="1">
      <c r="A52" s="221" t="s">
        <v>307</v>
      </c>
      <c r="B52" s="222" t="s">
        <v>102</v>
      </c>
      <c r="C52" s="239" t="s">
        <v>103</v>
      </c>
      <c r="D52" s="232" t="s">
        <v>104</v>
      </c>
      <c r="E52" s="225">
        <v>43921</v>
      </c>
      <c r="F52" s="234"/>
      <c r="G52" s="234"/>
      <c r="H52" s="235" t="s">
        <v>348</v>
      </c>
      <c r="I52" s="236" t="s">
        <v>497</v>
      </c>
      <c r="J52" s="276" t="s">
        <v>617</v>
      </c>
      <c r="K52" s="276"/>
      <c r="L52" s="9"/>
      <c r="M52" s="10" t="s">
        <v>348</v>
      </c>
      <c r="N52" s="203"/>
      <c r="O52" s="237"/>
      <c r="P52" s="237"/>
      <c r="Q52" s="234"/>
      <c r="R52" s="235" t="s">
        <v>347</v>
      </c>
      <c r="S52" s="236"/>
      <c r="T52" s="237"/>
      <c r="U52" s="234"/>
      <c r="V52" s="227" t="s">
        <v>334</v>
      </c>
      <c r="W52" s="236"/>
      <c r="X52" s="238" t="s">
        <v>280</v>
      </c>
      <c r="Y52" s="221" t="s">
        <v>273</v>
      </c>
      <c r="Z52" s="221" t="s">
        <v>308</v>
      </c>
      <c r="AA52" s="221" t="s">
        <v>278</v>
      </c>
      <c r="AB52" s="221" t="s">
        <v>268</v>
      </c>
      <c r="AC52" s="221" t="s">
        <v>368</v>
      </c>
      <c r="AD52" s="231">
        <v>49</v>
      </c>
    </row>
    <row r="53" spans="1:30" ht="99.95" hidden="1" customHeight="1">
      <c r="A53" s="221" t="s">
        <v>571</v>
      </c>
      <c r="B53" s="222" t="s">
        <v>105</v>
      </c>
      <c r="C53" s="239" t="s">
        <v>106</v>
      </c>
      <c r="D53" s="224" t="s">
        <v>107</v>
      </c>
      <c r="E53" s="241"/>
      <c r="F53" s="242" t="s">
        <v>555</v>
      </c>
      <c r="G53" s="242"/>
      <c r="H53" s="243" t="s">
        <v>344</v>
      </c>
      <c r="I53" s="244"/>
      <c r="J53" s="277" t="s">
        <v>674</v>
      </c>
      <c r="K53" s="277"/>
      <c r="L53" s="11"/>
      <c r="M53" s="12" t="s">
        <v>344</v>
      </c>
      <c r="N53" s="204"/>
      <c r="O53" s="245"/>
      <c r="P53" s="245"/>
      <c r="Q53" s="242"/>
      <c r="R53" s="243" t="s">
        <v>347</v>
      </c>
      <c r="S53" s="244"/>
      <c r="T53" s="245"/>
      <c r="U53" s="242"/>
      <c r="V53" s="227" t="s">
        <v>334</v>
      </c>
      <c r="W53" s="244"/>
      <c r="X53" s="246" t="s">
        <v>284</v>
      </c>
      <c r="Y53" s="221" t="s">
        <v>273</v>
      </c>
      <c r="Z53" s="221" t="s">
        <v>269</v>
      </c>
      <c r="AA53" s="221" t="s">
        <v>278</v>
      </c>
      <c r="AB53" s="221" t="s">
        <v>269</v>
      </c>
      <c r="AC53" s="221" t="s">
        <v>364</v>
      </c>
      <c r="AD53" s="231">
        <v>50</v>
      </c>
    </row>
    <row r="54" spans="1:30" ht="99.95" hidden="1" customHeight="1">
      <c r="A54" s="221" t="s">
        <v>571</v>
      </c>
      <c r="B54" s="222" t="s">
        <v>108</v>
      </c>
      <c r="C54" s="239" t="s">
        <v>106</v>
      </c>
      <c r="D54" s="224" t="s">
        <v>109</v>
      </c>
      <c r="E54" s="233">
        <v>43830</v>
      </c>
      <c r="F54" s="226" t="s">
        <v>556</v>
      </c>
      <c r="G54" s="226"/>
      <c r="H54" s="227" t="s">
        <v>344</v>
      </c>
      <c r="I54" s="228"/>
      <c r="J54" s="226" t="s">
        <v>556</v>
      </c>
      <c r="K54" s="275"/>
      <c r="L54" s="7"/>
      <c r="M54" s="12" t="s">
        <v>344</v>
      </c>
      <c r="N54" s="202"/>
      <c r="O54" s="229"/>
      <c r="P54" s="229"/>
      <c r="Q54" s="226"/>
      <c r="R54" s="227" t="s">
        <v>347</v>
      </c>
      <c r="S54" s="228"/>
      <c r="T54" s="229"/>
      <c r="U54" s="226"/>
      <c r="V54" s="227" t="s">
        <v>334</v>
      </c>
      <c r="W54" s="228"/>
      <c r="X54" s="230" t="s">
        <v>283</v>
      </c>
      <c r="Y54" s="221" t="s">
        <v>273</v>
      </c>
      <c r="Z54" s="221" t="s">
        <v>269</v>
      </c>
      <c r="AA54" s="221" t="s">
        <v>278</v>
      </c>
      <c r="AB54" s="221" t="s">
        <v>269</v>
      </c>
      <c r="AC54" s="221" t="s">
        <v>364</v>
      </c>
      <c r="AD54" s="231">
        <v>51</v>
      </c>
    </row>
    <row r="55" spans="1:30" ht="99.95" hidden="1" customHeight="1">
      <c r="A55" s="221" t="s">
        <v>571</v>
      </c>
      <c r="B55" s="222" t="s">
        <v>110</v>
      </c>
      <c r="C55" s="223" t="s">
        <v>111</v>
      </c>
      <c r="D55" s="224" t="s">
        <v>112</v>
      </c>
      <c r="E55" s="233">
        <v>43830</v>
      </c>
      <c r="F55" s="226" t="s">
        <v>556</v>
      </c>
      <c r="G55" s="226"/>
      <c r="H55" s="227" t="s">
        <v>344</v>
      </c>
      <c r="I55" s="228"/>
      <c r="J55" s="226" t="s">
        <v>556</v>
      </c>
      <c r="K55" s="275"/>
      <c r="L55" s="7"/>
      <c r="M55" s="12" t="s">
        <v>344</v>
      </c>
      <c r="N55" s="202"/>
      <c r="O55" s="229"/>
      <c r="P55" s="229"/>
      <c r="Q55" s="226"/>
      <c r="R55" s="227" t="s">
        <v>347</v>
      </c>
      <c r="S55" s="228"/>
      <c r="T55" s="229"/>
      <c r="U55" s="226"/>
      <c r="V55" s="227" t="s">
        <v>334</v>
      </c>
      <c r="W55" s="228"/>
      <c r="X55" s="230" t="s">
        <v>283</v>
      </c>
      <c r="Y55" s="221" t="s">
        <v>273</v>
      </c>
      <c r="Z55" s="221" t="s">
        <v>269</v>
      </c>
      <c r="AA55" s="221" t="s">
        <v>278</v>
      </c>
      <c r="AB55" s="221" t="s">
        <v>269</v>
      </c>
      <c r="AC55" s="221" t="s">
        <v>364</v>
      </c>
      <c r="AD55" s="231">
        <v>52</v>
      </c>
    </row>
    <row r="56" spans="1:30" ht="99.95" hidden="1" customHeight="1">
      <c r="A56" s="221" t="s">
        <v>571</v>
      </c>
      <c r="B56" s="222" t="s">
        <v>113</v>
      </c>
      <c r="C56" s="239" t="s">
        <v>114</v>
      </c>
      <c r="D56" s="232" t="s">
        <v>115</v>
      </c>
      <c r="E56" s="225">
        <v>43921</v>
      </c>
      <c r="F56" s="234" t="s">
        <v>557</v>
      </c>
      <c r="G56" s="234"/>
      <c r="H56" s="235" t="s">
        <v>344</v>
      </c>
      <c r="I56" s="236"/>
      <c r="J56" s="276" t="s">
        <v>675</v>
      </c>
      <c r="K56" s="276"/>
      <c r="L56" s="9"/>
      <c r="M56" s="12" t="s">
        <v>344</v>
      </c>
      <c r="N56" s="203"/>
      <c r="O56" s="237"/>
      <c r="P56" s="237"/>
      <c r="Q56" s="234"/>
      <c r="R56" s="235" t="s">
        <v>347</v>
      </c>
      <c r="S56" s="236"/>
      <c r="T56" s="237"/>
      <c r="U56" s="234"/>
      <c r="V56" s="227" t="s">
        <v>334</v>
      </c>
      <c r="W56" s="236"/>
      <c r="X56" s="238" t="s">
        <v>280</v>
      </c>
      <c r="Y56" s="221" t="s">
        <v>273</v>
      </c>
      <c r="Z56" s="221" t="s">
        <v>269</v>
      </c>
      <c r="AA56" s="221" t="s">
        <v>278</v>
      </c>
      <c r="AB56" s="221" t="s">
        <v>269</v>
      </c>
      <c r="AC56" s="221" t="s">
        <v>364</v>
      </c>
      <c r="AD56" s="231">
        <v>53</v>
      </c>
    </row>
    <row r="57" spans="1:30" ht="99.95" hidden="1" customHeight="1">
      <c r="A57" s="221" t="s">
        <v>571</v>
      </c>
      <c r="B57" s="222" t="s">
        <v>116</v>
      </c>
      <c r="C57" s="239" t="s">
        <v>114</v>
      </c>
      <c r="D57" s="232" t="s">
        <v>117</v>
      </c>
      <c r="E57" s="233">
        <v>43830</v>
      </c>
      <c r="F57" s="234" t="s">
        <v>558</v>
      </c>
      <c r="G57" s="234"/>
      <c r="H57" s="235" t="s">
        <v>344</v>
      </c>
      <c r="I57" s="236"/>
      <c r="J57" s="276" t="s">
        <v>677</v>
      </c>
      <c r="K57" s="276"/>
      <c r="L57" s="9"/>
      <c r="M57" s="12" t="s">
        <v>344</v>
      </c>
      <c r="N57" s="203"/>
      <c r="O57" s="237"/>
      <c r="P57" s="237"/>
      <c r="Q57" s="234"/>
      <c r="R57" s="235" t="s">
        <v>347</v>
      </c>
      <c r="S57" s="236"/>
      <c r="T57" s="237"/>
      <c r="U57" s="234"/>
      <c r="V57" s="227" t="s">
        <v>334</v>
      </c>
      <c r="W57" s="236"/>
      <c r="X57" s="230" t="s">
        <v>283</v>
      </c>
      <c r="Y57" s="221" t="s">
        <v>273</v>
      </c>
      <c r="Z57" s="221" t="s">
        <v>269</v>
      </c>
      <c r="AA57" s="221" t="s">
        <v>278</v>
      </c>
      <c r="AB57" s="221" t="s">
        <v>269</v>
      </c>
      <c r="AC57" s="221" t="s">
        <v>364</v>
      </c>
      <c r="AD57" s="231">
        <v>54</v>
      </c>
    </row>
    <row r="58" spans="1:30" ht="99.95" hidden="1" customHeight="1">
      <c r="A58" s="221" t="s">
        <v>324</v>
      </c>
      <c r="B58" s="222" t="s">
        <v>118</v>
      </c>
      <c r="C58" s="223" t="s">
        <v>119</v>
      </c>
      <c r="D58" s="232" t="s">
        <v>120</v>
      </c>
      <c r="E58" s="233">
        <v>43738</v>
      </c>
      <c r="F58" s="234" t="s">
        <v>538</v>
      </c>
      <c r="G58" s="234"/>
      <c r="H58" s="235" t="s">
        <v>335</v>
      </c>
      <c r="I58" s="236" t="s">
        <v>539</v>
      </c>
      <c r="J58" s="276"/>
      <c r="K58" s="276"/>
      <c r="L58" s="9"/>
      <c r="M58" s="8" t="s">
        <v>335</v>
      </c>
      <c r="N58" s="203"/>
      <c r="O58" s="237"/>
      <c r="P58" s="237"/>
      <c r="Q58" s="234"/>
      <c r="R58" s="235" t="s">
        <v>347</v>
      </c>
      <c r="S58" s="236"/>
      <c r="T58" s="237"/>
      <c r="U58" s="234"/>
      <c r="V58" s="227" t="s">
        <v>334</v>
      </c>
      <c r="W58" s="236"/>
      <c r="X58" s="238" t="s">
        <v>282</v>
      </c>
      <c r="Y58" s="221" t="s">
        <v>275</v>
      </c>
      <c r="Z58" s="221" t="s">
        <v>309</v>
      </c>
      <c r="AA58" s="221" t="s">
        <v>278</v>
      </c>
      <c r="AB58" s="221" t="s">
        <v>270</v>
      </c>
      <c r="AC58" s="221" t="s">
        <v>367</v>
      </c>
      <c r="AD58" s="231">
        <v>55</v>
      </c>
    </row>
    <row r="59" spans="1:30" ht="99.95" hidden="1" customHeight="1">
      <c r="A59" s="221" t="s">
        <v>324</v>
      </c>
      <c r="B59" s="222" t="s">
        <v>121</v>
      </c>
      <c r="C59" s="223" t="s">
        <v>122</v>
      </c>
      <c r="D59" s="232" t="s">
        <v>123</v>
      </c>
      <c r="E59" s="233">
        <v>43738</v>
      </c>
      <c r="F59" s="234" t="s">
        <v>464</v>
      </c>
      <c r="G59" s="234"/>
      <c r="H59" s="235" t="s">
        <v>344</v>
      </c>
      <c r="I59" s="236" t="s">
        <v>465</v>
      </c>
      <c r="J59" s="276" t="s">
        <v>651</v>
      </c>
      <c r="K59" s="276"/>
      <c r="L59" s="9"/>
      <c r="M59" s="10" t="s">
        <v>335</v>
      </c>
      <c r="N59" s="203"/>
      <c r="O59" s="237"/>
      <c r="P59" s="237"/>
      <c r="Q59" s="234"/>
      <c r="R59" s="235" t="s">
        <v>347</v>
      </c>
      <c r="S59" s="236"/>
      <c r="T59" s="237"/>
      <c r="U59" s="234"/>
      <c r="V59" s="227" t="s">
        <v>334</v>
      </c>
      <c r="W59" s="236"/>
      <c r="X59" s="238" t="s">
        <v>282</v>
      </c>
      <c r="Y59" s="221" t="s">
        <v>275</v>
      </c>
      <c r="Z59" s="221" t="s">
        <v>309</v>
      </c>
      <c r="AA59" s="221" t="s">
        <v>278</v>
      </c>
      <c r="AB59" s="221" t="s">
        <v>270</v>
      </c>
      <c r="AC59" s="221" t="s">
        <v>367</v>
      </c>
      <c r="AD59" s="231">
        <v>56</v>
      </c>
    </row>
    <row r="60" spans="1:30" ht="99.95" hidden="1" customHeight="1">
      <c r="A60" s="221" t="s">
        <v>324</v>
      </c>
      <c r="B60" s="222" t="s">
        <v>124</v>
      </c>
      <c r="C60" s="223" t="s">
        <v>122</v>
      </c>
      <c r="D60" s="232" t="s">
        <v>125</v>
      </c>
      <c r="E60" s="225">
        <v>43921</v>
      </c>
      <c r="F60" s="234" t="s">
        <v>540</v>
      </c>
      <c r="G60" s="234"/>
      <c r="H60" s="235" t="s">
        <v>344</v>
      </c>
      <c r="I60" s="236" t="s">
        <v>541</v>
      </c>
      <c r="J60" s="276" t="s">
        <v>652</v>
      </c>
      <c r="K60" s="276"/>
      <c r="L60" s="9"/>
      <c r="M60" s="10" t="s">
        <v>344</v>
      </c>
      <c r="N60" s="203"/>
      <c r="O60" s="237"/>
      <c r="P60" s="237"/>
      <c r="Q60" s="234"/>
      <c r="R60" s="235" t="s">
        <v>347</v>
      </c>
      <c r="S60" s="236"/>
      <c r="T60" s="237"/>
      <c r="U60" s="234"/>
      <c r="V60" s="227" t="s">
        <v>334</v>
      </c>
      <c r="W60" s="236"/>
      <c r="X60" s="238" t="s">
        <v>280</v>
      </c>
      <c r="Y60" s="221" t="s">
        <v>275</v>
      </c>
      <c r="Z60" s="221" t="s">
        <v>309</v>
      </c>
      <c r="AA60" s="221" t="s">
        <v>278</v>
      </c>
      <c r="AB60" s="221" t="s">
        <v>270</v>
      </c>
      <c r="AC60" s="221" t="s">
        <v>367</v>
      </c>
      <c r="AD60" s="231">
        <v>57</v>
      </c>
    </row>
    <row r="61" spans="1:30" ht="99.95" hidden="1" customHeight="1">
      <c r="A61" s="221" t="s">
        <v>311</v>
      </c>
      <c r="B61" s="222" t="s">
        <v>126</v>
      </c>
      <c r="C61" s="239" t="s">
        <v>127</v>
      </c>
      <c r="D61" s="232" t="s">
        <v>128</v>
      </c>
      <c r="E61" s="225">
        <v>43799</v>
      </c>
      <c r="F61" s="234" t="s">
        <v>519</v>
      </c>
      <c r="G61" s="234"/>
      <c r="H61" s="235" t="s">
        <v>344</v>
      </c>
      <c r="I61" s="236" t="s">
        <v>524</v>
      </c>
      <c r="J61" s="276" t="s">
        <v>626</v>
      </c>
      <c r="K61" s="276"/>
      <c r="L61" s="9"/>
      <c r="M61" s="10" t="s">
        <v>344</v>
      </c>
      <c r="N61" s="203"/>
      <c r="O61" s="237"/>
      <c r="P61" s="237"/>
      <c r="Q61" s="234"/>
      <c r="R61" s="235" t="s">
        <v>347</v>
      </c>
      <c r="S61" s="236"/>
      <c r="T61" s="237"/>
      <c r="U61" s="234"/>
      <c r="V61" s="227" t="s">
        <v>334</v>
      </c>
      <c r="W61" s="236"/>
      <c r="X61" s="230" t="s">
        <v>283</v>
      </c>
      <c r="Y61" s="221" t="s">
        <v>275</v>
      </c>
      <c r="Z61" s="221" t="s">
        <v>310</v>
      </c>
      <c r="AA61" s="221" t="s">
        <v>278</v>
      </c>
      <c r="AB61" s="221" t="s">
        <v>270</v>
      </c>
      <c r="AC61" s="221" t="s">
        <v>367</v>
      </c>
      <c r="AD61" s="231">
        <v>58</v>
      </c>
    </row>
    <row r="62" spans="1:30" ht="99.95" hidden="1" customHeight="1">
      <c r="A62" s="221" t="s">
        <v>311</v>
      </c>
      <c r="B62" s="222" t="s">
        <v>129</v>
      </c>
      <c r="C62" s="239" t="s">
        <v>130</v>
      </c>
      <c r="D62" s="232" t="s">
        <v>131</v>
      </c>
      <c r="E62" s="233">
        <v>43830</v>
      </c>
      <c r="F62" s="234" t="s">
        <v>520</v>
      </c>
      <c r="G62" s="234"/>
      <c r="H62" s="235" t="s">
        <v>344</v>
      </c>
      <c r="I62" s="236"/>
      <c r="J62" s="276" t="s">
        <v>627</v>
      </c>
      <c r="K62" s="276"/>
      <c r="L62" s="9"/>
      <c r="M62" s="10" t="s">
        <v>344</v>
      </c>
      <c r="N62" s="203"/>
      <c r="O62" s="237"/>
      <c r="P62" s="237"/>
      <c r="Q62" s="234"/>
      <c r="R62" s="235" t="s">
        <v>347</v>
      </c>
      <c r="S62" s="236"/>
      <c r="T62" s="237"/>
      <c r="U62" s="234"/>
      <c r="V62" s="227" t="s">
        <v>334</v>
      </c>
      <c r="W62" s="236"/>
      <c r="X62" s="230" t="s">
        <v>283</v>
      </c>
      <c r="Y62" s="221" t="s">
        <v>275</v>
      </c>
      <c r="Z62" s="221" t="s">
        <v>310</v>
      </c>
      <c r="AA62" s="221" t="s">
        <v>278</v>
      </c>
      <c r="AB62" s="221" t="s">
        <v>270</v>
      </c>
      <c r="AC62" s="221" t="s">
        <v>367</v>
      </c>
      <c r="AD62" s="231">
        <v>59</v>
      </c>
    </row>
    <row r="63" spans="1:30" ht="99.95" hidden="1" customHeight="1">
      <c r="A63" s="221" t="s">
        <v>300</v>
      </c>
      <c r="B63" s="222" t="s">
        <v>132</v>
      </c>
      <c r="C63" s="239" t="s">
        <v>133</v>
      </c>
      <c r="D63" s="224" t="s">
        <v>134</v>
      </c>
      <c r="E63" s="225">
        <v>43769</v>
      </c>
      <c r="F63" s="226" t="s">
        <v>665</v>
      </c>
      <c r="G63" s="226"/>
      <c r="H63" s="227" t="s">
        <v>344</v>
      </c>
      <c r="I63" s="228"/>
      <c r="J63" s="275" t="s">
        <v>635</v>
      </c>
      <c r="K63" s="275"/>
      <c r="L63" s="7"/>
      <c r="M63" s="8" t="s">
        <v>335</v>
      </c>
      <c r="N63" s="202"/>
      <c r="O63" s="229"/>
      <c r="P63" s="229"/>
      <c r="Q63" s="226"/>
      <c r="R63" s="227" t="s">
        <v>347</v>
      </c>
      <c r="S63" s="228"/>
      <c r="T63" s="229"/>
      <c r="U63" s="226"/>
      <c r="V63" s="227" t="s">
        <v>334</v>
      </c>
      <c r="W63" s="228"/>
      <c r="X63" s="230" t="s">
        <v>283</v>
      </c>
      <c r="Y63" s="221" t="s">
        <v>275</v>
      </c>
      <c r="Z63" s="221" t="s">
        <v>301</v>
      </c>
      <c r="AA63" s="221" t="s">
        <v>278</v>
      </c>
      <c r="AB63" s="221" t="s">
        <v>270</v>
      </c>
      <c r="AC63" s="221" t="s">
        <v>367</v>
      </c>
      <c r="AD63" s="231">
        <v>60</v>
      </c>
    </row>
    <row r="64" spans="1:30" ht="99.95" hidden="1" customHeight="1">
      <c r="A64" s="221" t="s">
        <v>325</v>
      </c>
      <c r="B64" s="222" t="s">
        <v>135</v>
      </c>
      <c r="C64" s="239" t="s">
        <v>136</v>
      </c>
      <c r="D64" s="232" t="s">
        <v>137</v>
      </c>
      <c r="E64" s="225">
        <v>43769</v>
      </c>
      <c r="F64" s="234" t="s">
        <v>542</v>
      </c>
      <c r="G64" s="234"/>
      <c r="H64" s="235" t="s">
        <v>344</v>
      </c>
      <c r="I64" s="236"/>
      <c r="J64" s="276" t="s">
        <v>653</v>
      </c>
      <c r="K64" s="276"/>
      <c r="L64" s="9"/>
      <c r="M64" s="10" t="s">
        <v>335</v>
      </c>
      <c r="N64" s="203"/>
      <c r="O64" s="237"/>
      <c r="P64" s="237"/>
      <c r="Q64" s="234"/>
      <c r="R64" s="235" t="s">
        <v>347</v>
      </c>
      <c r="S64" s="236"/>
      <c r="T64" s="237"/>
      <c r="U64" s="234"/>
      <c r="V64" s="227" t="s">
        <v>334</v>
      </c>
      <c r="W64" s="236"/>
      <c r="X64" s="230" t="s">
        <v>283</v>
      </c>
      <c r="Y64" s="221" t="s">
        <v>275</v>
      </c>
      <c r="Z64" s="221" t="s">
        <v>326</v>
      </c>
      <c r="AA64" s="221" t="s">
        <v>278</v>
      </c>
      <c r="AB64" s="221" t="s">
        <v>270</v>
      </c>
      <c r="AC64" s="221" t="s">
        <v>367</v>
      </c>
      <c r="AD64" s="231">
        <v>61</v>
      </c>
    </row>
    <row r="65" spans="1:30" ht="219.75" hidden="1" customHeight="1">
      <c r="A65" s="221" t="s">
        <v>483</v>
      </c>
      <c r="B65" s="222" t="s">
        <v>138</v>
      </c>
      <c r="C65" s="223" t="s">
        <v>139</v>
      </c>
      <c r="D65" s="232" t="s">
        <v>140</v>
      </c>
      <c r="E65" s="233">
        <v>43646</v>
      </c>
      <c r="F65" s="234" t="s">
        <v>565</v>
      </c>
      <c r="G65" s="234"/>
      <c r="H65" s="235" t="s">
        <v>339</v>
      </c>
      <c r="I65" s="236" t="s">
        <v>484</v>
      </c>
      <c r="J65" s="9" t="s">
        <v>681</v>
      </c>
      <c r="K65" s="276"/>
      <c r="L65" s="9"/>
      <c r="M65" s="10" t="s">
        <v>346</v>
      </c>
      <c r="N65" s="203"/>
      <c r="O65" s="237"/>
      <c r="P65" s="237"/>
      <c r="Q65" s="234"/>
      <c r="R65" s="235" t="s">
        <v>347</v>
      </c>
      <c r="S65" s="236"/>
      <c r="T65" s="237"/>
      <c r="U65" s="234"/>
      <c r="V65" s="227" t="s">
        <v>334</v>
      </c>
      <c r="W65" s="236"/>
      <c r="X65" s="230" t="s">
        <v>281</v>
      </c>
      <c r="Y65" s="221" t="s">
        <v>274</v>
      </c>
      <c r="Z65" s="221" t="s">
        <v>290</v>
      </c>
      <c r="AA65" s="221" t="s">
        <v>278</v>
      </c>
      <c r="AB65" s="221" t="s">
        <v>271</v>
      </c>
      <c r="AC65" s="221" t="s">
        <v>364</v>
      </c>
      <c r="AD65" s="231">
        <v>62</v>
      </c>
    </row>
    <row r="66" spans="1:30" ht="99.95" hidden="1" customHeight="1">
      <c r="A66" s="221" t="s">
        <v>313</v>
      </c>
      <c r="B66" s="222" t="s">
        <v>141</v>
      </c>
      <c r="C66" s="223" t="s">
        <v>142</v>
      </c>
      <c r="D66" s="224" t="s">
        <v>543</v>
      </c>
      <c r="E66" s="233">
        <v>43646</v>
      </c>
      <c r="F66" s="264" t="s">
        <v>472</v>
      </c>
      <c r="G66" s="226"/>
      <c r="H66" s="227" t="s">
        <v>335</v>
      </c>
      <c r="I66" s="228" t="s">
        <v>473</v>
      </c>
      <c r="J66" s="275"/>
      <c r="K66" s="275"/>
      <c r="L66" s="7"/>
      <c r="M66" s="8" t="s">
        <v>335</v>
      </c>
      <c r="N66" s="202"/>
      <c r="O66" s="229"/>
      <c r="P66" s="229"/>
      <c r="Q66" s="226"/>
      <c r="R66" s="227" t="s">
        <v>347</v>
      </c>
      <c r="S66" s="228"/>
      <c r="T66" s="229"/>
      <c r="U66" s="226"/>
      <c r="V66" s="227" t="s">
        <v>334</v>
      </c>
      <c r="W66" s="228"/>
      <c r="X66" s="230" t="s">
        <v>281</v>
      </c>
      <c r="Y66" s="221" t="s">
        <v>274</v>
      </c>
      <c r="Z66" s="221" t="s">
        <v>312</v>
      </c>
      <c r="AA66" s="221" t="s">
        <v>278</v>
      </c>
      <c r="AB66" s="221" t="s">
        <v>271</v>
      </c>
      <c r="AC66" s="221" t="s">
        <v>364</v>
      </c>
      <c r="AD66" s="231">
        <v>63</v>
      </c>
    </row>
    <row r="67" spans="1:30" ht="99.95" hidden="1" customHeight="1">
      <c r="A67" s="221" t="s">
        <v>313</v>
      </c>
      <c r="B67" s="222" t="s">
        <v>143</v>
      </c>
      <c r="C67" s="223" t="s">
        <v>144</v>
      </c>
      <c r="D67" s="232" t="s">
        <v>145</v>
      </c>
      <c r="E67" s="233">
        <v>43646</v>
      </c>
      <c r="F67" s="272" t="s">
        <v>544</v>
      </c>
      <c r="G67" s="234"/>
      <c r="H67" s="235" t="s">
        <v>335</v>
      </c>
      <c r="I67" s="228" t="s">
        <v>473</v>
      </c>
      <c r="J67" s="276"/>
      <c r="K67" s="276"/>
      <c r="L67" s="9"/>
      <c r="M67" s="8" t="s">
        <v>335</v>
      </c>
      <c r="N67" s="203"/>
      <c r="O67" s="237"/>
      <c r="P67" s="237"/>
      <c r="Q67" s="234"/>
      <c r="R67" s="235" t="s">
        <v>347</v>
      </c>
      <c r="S67" s="236"/>
      <c r="T67" s="237"/>
      <c r="U67" s="234"/>
      <c r="V67" s="227" t="s">
        <v>334</v>
      </c>
      <c r="W67" s="236"/>
      <c r="X67" s="230" t="s">
        <v>281</v>
      </c>
      <c r="Y67" s="221" t="s">
        <v>274</v>
      </c>
      <c r="Z67" s="221" t="s">
        <v>312</v>
      </c>
      <c r="AA67" s="221" t="s">
        <v>278</v>
      </c>
      <c r="AB67" s="221" t="s">
        <v>271</v>
      </c>
      <c r="AC67" s="221" t="s">
        <v>364</v>
      </c>
      <c r="AD67" s="231">
        <v>64</v>
      </c>
    </row>
    <row r="68" spans="1:30" ht="99.95" hidden="1" customHeight="1">
      <c r="A68" s="221" t="s">
        <v>313</v>
      </c>
      <c r="B68" s="222" t="s">
        <v>146</v>
      </c>
      <c r="C68" s="239" t="s">
        <v>147</v>
      </c>
      <c r="D68" s="232" t="s">
        <v>148</v>
      </c>
      <c r="E68" s="225">
        <v>43769</v>
      </c>
      <c r="F68" s="234" t="s">
        <v>474</v>
      </c>
      <c r="G68" s="234"/>
      <c r="H68" s="235" t="s">
        <v>344</v>
      </c>
      <c r="I68" s="236"/>
      <c r="J68" s="276" t="s">
        <v>582</v>
      </c>
      <c r="K68" s="276"/>
      <c r="L68" s="9"/>
      <c r="M68" s="10" t="s">
        <v>344</v>
      </c>
      <c r="N68" s="203" t="s">
        <v>583</v>
      </c>
      <c r="O68" s="237"/>
      <c r="P68" s="237"/>
      <c r="Q68" s="234"/>
      <c r="R68" s="235" t="s">
        <v>347</v>
      </c>
      <c r="S68" s="236"/>
      <c r="T68" s="237"/>
      <c r="U68" s="234"/>
      <c r="V68" s="227" t="s">
        <v>334</v>
      </c>
      <c r="W68" s="236"/>
      <c r="X68" s="230" t="s">
        <v>283</v>
      </c>
      <c r="Y68" s="221" t="s">
        <v>274</v>
      </c>
      <c r="Z68" s="221" t="s">
        <v>312</v>
      </c>
      <c r="AA68" s="221" t="s">
        <v>278</v>
      </c>
      <c r="AB68" s="221" t="s">
        <v>271</v>
      </c>
      <c r="AC68" s="221" t="s">
        <v>364</v>
      </c>
      <c r="AD68" s="231">
        <v>65</v>
      </c>
    </row>
    <row r="69" spans="1:30" ht="99.95" customHeight="1">
      <c r="A69" s="221" t="s">
        <v>327</v>
      </c>
      <c r="B69" s="222" t="s">
        <v>153</v>
      </c>
      <c r="C69" s="239" t="s">
        <v>154</v>
      </c>
      <c r="D69" s="232" t="s">
        <v>155</v>
      </c>
      <c r="E69" s="225">
        <v>43921</v>
      </c>
      <c r="F69" s="273">
        <v>10</v>
      </c>
      <c r="G69" s="274">
        <v>25</v>
      </c>
      <c r="H69" s="235" t="s">
        <v>344</v>
      </c>
      <c r="I69" s="236" t="s">
        <v>517</v>
      </c>
      <c r="J69" s="289" t="s">
        <v>666</v>
      </c>
      <c r="K69" s="290">
        <v>15</v>
      </c>
      <c r="L69" s="9"/>
      <c r="M69" s="10" t="s">
        <v>344</v>
      </c>
      <c r="N69" s="276" t="s">
        <v>654</v>
      </c>
      <c r="O69" s="237"/>
      <c r="P69" s="237"/>
      <c r="Q69" s="234"/>
      <c r="R69" s="235" t="s">
        <v>347</v>
      </c>
      <c r="S69" s="236"/>
      <c r="T69" s="237"/>
      <c r="U69" s="234"/>
      <c r="V69" s="227" t="s">
        <v>334</v>
      </c>
      <c r="W69" s="236"/>
      <c r="X69" s="238" t="s">
        <v>280</v>
      </c>
      <c r="Y69" s="221" t="s">
        <v>275</v>
      </c>
      <c r="Z69" s="221" t="s">
        <v>314</v>
      </c>
      <c r="AA69" s="221" t="s">
        <v>276</v>
      </c>
      <c r="AB69" s="221" t="s">
        <v>266</v>
      </c>
      <c r="AC69" s="221" t="s">
        <v>422</v>
      </c>
      <c r="AD69" s="231">
        <v>66</v>
      </c>
    </row>
    <row r="70" spans="1:30" ht="99.95" customHeight="1">
      <c r="A70" s="221" t="s">
        <v>327</v>
      </c>
      <c r="B70" s="222" t="s">
        <v>156</v>
      </c>
      <c r="C70" s="239" t="s">
        <v>154</v>
      </c>
      <c r="D70" s="232" t="s">
        <v>157</v>
      </c>
      <c r="E70" s="225">
        <v>43921</v>
      </c>
      <c r="F70" s="234" t="s">
        <v>518</v>
      </c>
      <c r="G70" s="234"/>
      <c r="H70" s="235" t="s">
        <v>348</v>
      </c>
      <c r="I70" s="236"/>
      <c r="J70" s="276"/>
      <c r="K70" s="276"/>
      <c r="L70" s="9"/>
      <c r="M70" s="10" t="s">
        <v>348</v>
      </c>
      <c r="N70" s="203"/>
      <c r="O70" s="237"/>
      <c r="P70" s="237"/>
      <c r="Q70" s="234"/>
      <c r="R70" s="235" t="s">
        <v>347</v>
      </c>
      <c r="S70" s="236"/>
      <c r="T70" s="237"/>
      <c r="U70" s="234"/>
      <c r="V70" s="227" t="s">
        <v>334</v>
      </c>
      <c r="W70" s="236"/>
      <c r="X70" s="238" t="s">
        <v>280</v>
      </c>
      <c r="Y70" s="221" t="s">
        <v>275</v>
      </c>
      <c r="Z70" s="221" t="s">
        <v>314</v>
      </c>
      <c r="AA70" s="221" t="s">
        <v>276</v>
      </c>
      <c r="AB70" s="221" t="s">
        <v>266</v>
      </c>
      <c r="AC70" s="221" t="s">
        <v>422</v>
      </c>
      <c r="AD70" s="231">
        <v>67</v>
      </c>
    </row>
    <row r="71" spans="1:30" ht="99.95" customHeight="1">
      <c r="A71" s="221" t="s">
        <v>571</v>
      </c>
      <c r="B71" s="222" t="s">
        <v>158</v>
      </c>
      <c r="C71" s="223" t="s">
        <v>159</v>
      </c>
      <c r="D71" s="224" t="s">
        <v>160</v>
      </c>
      <c r="E71" s="241"/>
      <c r="F71" s="242" t="s">
        <v>551</v>
      </c>
      <c r="G71" s="242"/>
      <c r="H71" s="243" t="s">
        <v>344</v>
      </c>
      <c r="I71" s="244"/>
      <c r="J71" s="277" t="s">
        <v>660</v>
      </c>
      <c r="K71" s="286">
        <v>0.95</v>
      </c>
      <c r="L71" s="11"/>
      <c r="M71" s="12" t="s">
        <v>344</v>
      </c>
      <c r="N71" s="204"/>
      <c r="O71" s="245"/>
      <c r="P71" s="245"/>
      <c r="Q71" s="242"/>
      <c r="R71" s="243" t="s">
        <v>347</v>
      </c>
      <c r="S71" s="244"/>
      <c r="T71" s="245"/>
      <c r="U71" s="242"/>
      <c r="V71" s="227" t="s">
        <v>334</v>
      </c>
      <c r="W71" s="244"/>
      <c r="X71" s="246" t="s">
        <v>284</v>
      </c>
      <c r="Y71" s="221" t="s">
        <v>273</v>
      </c>
      <c r="Z71" s="221" t="s">
        <v>269</v>
      </c>
      <c r="AA71" s="221" t="s">
        <v>276</v>
      </c>
      <c r="AB71" s="221" t="s">
        <v>269</v>
      </c>
      <c r="AC71" s="221" t="s">
        <v>364</v>
      </c>
      <c r="AD71" s="231">
        <v>68</v>
      </c>
    </row>
    <row r="72" spans="1:30" ht="99.95" customHeight="1">
      <c r="A72" s="221" t="s">
        <v>571</v>
      </c>
      <c r="B72" s="222" t="s">
        <v>161</v>
      </c>
      <c r="C72" s="223" t="s">
        <v>162</v>
      </c>
      <c r="D72" s="224" t="s">
        <v>160</v>
      </c>
      <c r="E72" s="241"/>
      <c r="F72" s="242" t="s">
        <v>552</v>
      </c>
      <c r="G72" s="242"/>
      <c r="H72" s="243" t="s">
        <v>344</v>
      </c>
      <c r="I72" s="244"/>
      <c r="J72" s="277" t="s">
        <v>661</v>
      </c>
      <c r="K72" s="286">
        <v>0.94</v>
      </c>
      <c r="L72" s="11"/>
      <c r="M72" s="12" t="s">
        <v>344</v>
      </c>
      <c r="N72" s="204"/>
      <c r="O72" s="245"/>
      <c r="P72" s="245"/>
      <c r="Q72" s="242"/>
      <c r="R72" s="243" t="s">
        <v>347</v>
      </c>
      <c r="S72" s="244"/>
      <c r="T72" s="245"/>
      <c r="U72" s="242"/>
      <c r="V72" s="227" t="s">
        <v>334</v>
      </c>
      <c r="W72" s="244"/>
      <c r="X72" s="246" t="s">
        <v>284</v>
      </c>
      <c r="Y72" s="221" t="s">
        <v>273</v>
      </c>
      <c r="Z72" s="221" t="s">
        <v>269</v>
      </c>
      <c r="AA72" s="221" t="s">
        <v>276</v>
      </c>
      <c r="AB72" s="221" t="s">
        <v>269</v>
      </c>
      <c r="AC72" s="221" t="s">
        <v>364</v>
      </c>
      <c r="AD72" s="231">
        <v>69</v>
      </c>
    </row>
    <row r="73" spans="1:30" ht="99.95" customHeight="1">
      <c r="A73" s="221" t="s">
        <v>571</v>
      </c>
      <c r="B73" s="222" t="s">
        <v>163</v>
      </c>
      <c r="C73" s="223" t="s">
        <v>164</v>
      </c>
      <c r="D73" s="224" t="s">
        <v>160</v>
      </c>
      <c r="E73" s="241"/>
      <c r="F73" s="242" t="s">
        <v>553</v>
      </c>
      <c r="G73" s="242"/>
      <c r="H73" s="243" t="s">
        <v>344</v>
      </c>
      <c r="I73" s="244"/>
      <c r="J73" s="277" t="s">
        <v>662</v>
      </c>
      <c r="K73" s="286">
        <v>0.99</v>
      </c>
      <c r="L73" s="11"/>
      <c r="M73" s="12" t="s">
        <v>344</v>
      </c>
      <c r="N73" s="204"/>
      <c r="O73" s="245"/>
      <c r="P73" s="245"/>
      <c r="Q73" s="242"/>
      <c r="R73" s="243" t="s">
        <v>347</v>
      </c>
      <c r="S73" s="244"/>
      <c r="T73" s="245"/>
      <c r="U73" s="242"/>
      <c r="V73" s="227" t="s">
        <v>334</v>
      </c>
      <c r="W73" s="244"/>
      <c r="X73" s="246" t="s">
        <v>284</v>
      </c>
      <c r="Y73" s="221" t="s">
        <v>273</v>
      </c>
      <c r="Z73" s="221" t="s">
        <v>269</v>
      </c>
      <c r="AA73" s="221" t="s">
        <v>276</v>
      </c>
      <c r="AB73" s="221" t="s">
        <v>269</v>
      </c>
      <c r="AC73" s="221" t="s">
        <v>364</v>
      </c>
      <c r="AD73" s="231">
        <v>70</v>
      </c>
    </row>
    <row r="74" spans="1:30" ht="99.95" customHeight="1">
      <c r="A74" s="221" t="s">
        <v>571</v>
      </c>
      <c r="B74" s="222" t="s">
        <v>165</v>
      </c>
      <c r="C74" s="239" t="s">
        <v>166</v>
      </c>
      <c r="D74" s="232" t="s">
        <v>167</v>
      </c>
      <c r="E74" s="233">
        <v>43830</v>
      </c>
      <c r="F74" s="234" t="s">
        <v>559</v>
      </c>
      <c r="G74" s="234"/>
      <c r="H74" s="235" t="s">
        <v>344</v>
      </c>
      <c r="I74" s="236"/>
      <c r="J74" s="276" t="s">
        <v>559</v>
      </c>
      <c r="K74" s="276"/>
      <c r="L74" s="9"/>
      <c r="M74" s="12" t="s">
        <v>344</v>
      </c>
      <c r="N74" s="203"/>
      <c r="O74" s="237"/>
      <c r="P74" s="237"/>
      <c r="Q74" s="234"/>
      <c r="R74" s="235" t="s">
        <v>347</v>
      </c>
      <c r="S74" s="236"/>
      <c r="T74" s="237"/>
      <c r="U74" s="234"/>
      <c r="V74" s="227" t="s">
        <v>334</v>
      </c>
      <c r="W74" s="236"/>
      <c r="X74" s="230" t="s">
        <v>281</v>
      </c>
      <c r="Y74" s="221" t="s">
        <v>273</v>
      </c>
      <c r="Z74" s="221" t="s">
        <v>269</v>
      </c>
      <c r="AA74" s="221" t="s">
        <v>276</v>
      </c>
      <c r="AB74" s="221" t="s">
        <v>269</v>
      </c>
      <c r="AC74" s="221" t="s">
        <v>364</v>
      </c>
      <c r="AD74" s="231">
        <v>71</v>
      </c>
    </row>
    <row r="75" spans="1:30" ht="99.95" customHeight="1">
      <c r="A75" s="221" t="s">
        <v>571</v>
      </c>
      <c r="B75" s="222" t="s">
        <v>168</v>
      </c>
      <c r="C75" s="239" t="s">
        <v>166</v>
      </c>
      <c r="D75" s="224" t="s">
        <v>169</v>
      </c>
      <c r="E75" s="233">
        <v>43830</v>
      </c>
      <c r="F75" s="226" t="s">
        <v>558</v>
      </c>
      <c r="G75" s="226"/>
      <c r="H75" s="227" t="s">
        <v>344</v>
      </c>
      <c r="I75" s="228"/>
      <c r="J75" s="276" t="s">
        <v>677</v>
      </c>
      <c r="K75" s="275"/>
      <c r="L75" s="7"/>
      <c r="M75" s="12" t="s">
        <v>344</v>
      </c>
      <c r="N75" s="202"/>
      <c r="O75" s="229"/>
      <c r="P75" s="229"/>
      <c r="Q75" s="226"/>
      <c r="R75" s="227" t="s">
        <v>347</v>
      </c>
      <c r="S75" s="228"/>
      <c r="T75" s="229"/>
      <c r="U75" s="226"/>
      <c r="V75" s="227" t="s">
        <v>334</v>
      </c>
      <c r="W75" s="228"/>
      <c r="X75" s="230" t="s">
        <v>283</v>
      </c>
      <c r="Y75" s="221" t="s">
        <v>273</v>
      </c>
      <c r="Z75" s="221" t="s">
        <v>269</v>
      </c>
      <c r="AA75" s="221" t="s">
        <v>276</v>
      </c>
      <c r="AB75" s="221" t="s">
        <v>269</v>
      </c>
      <c r="AC75" s="221" t="s">
        <v>364</v>
      </c>
      <c r="AD75" s="231">
        <v>72</v>
      </c>
    </row>
    <row r="76" spans="1:30" ht="99.95" customHeight="1">
      <c r="A76" s="221" t="s">
        <v>571</v>
      </c>
      <c r="B76" s="222" t="s">
        <v>170</v>
      </c>
      <c r="C76" s="239" t="s">
        <v>171</v>
      </c>
      <c r="D76" s="232" t="s">
        <v>172</v>
      </c>
      <c r="E76" s="225">
        <v>43769</v>
      </c>
      <c r="F76" s="234" t="s">
        <v>560</v>
      </c>
      <c r="G76" s="234"/>
      <c r="H76" s="235" t="s">
        <v>344</v>
      </c>
      <c r="I76" s="236"/>
      <c r="J76" s="276" t="s">
        <v>676</v>
      </c>
      <c r="K76" s="276"/>
      <c r="L76" s="9"/>
      <c r="M76" s="12" t="s">
        <v>344</v>
      </c>
      <c r="N76" s="203"/>
      <c r="O76" s="237"/>
      <c r="P76" s="237"/>
      <c r="Q76" s="234"/>
      <c r="R76" s="235" t="s">
        <v>347</v>
      </c>
      <c r="S76" s="236"/>
      <c r="T76" s="237"/>
      <c r="U76" s="234"/>
      <c r="V76" s="227" t="s">
        <v>334</v>
      </c>
      <c r="W76" s="236"/>
      <c r="X76" s="230" t="s">
        <v>283</v>
      </c>
      <c r="Y76" s="221" t="s">
        <v>273</v>
      </c>
      <c r="Z76" s="221" t="s">
        <v>269</v>
      </c>
      <c r="AA76" s="221" t="s">
        <v>276</v>
      </c>
      <c r="AB76" s="221" t="s">
        <v>269</v>
      </c>
      <c r="AC76" s="221" t="s">
        <v>364</v>
      </c>
      <c r="AD76" s="231">
        <v>73</v>
      </c>
    </row>
    <row r="77" spans="1:30" ht="99.95" customHeight="1">
      <c r="A77" s="221" t="s">
        <v>571</v>
      </c>
      <c r="B77" s="222" t="s">
        <v>173</v>
      </c>
      <c r="C77" s="239" t="s">
        <v>171</v>
      </c>
      <c r="D77" s="232" t="s">
        <v>174</v>
      </c>
      <c r="E77" s="225">
        <v>43769</v>
      </c>
      <c r="F77" s="234" t="s">
        <v>560</v>
      </c>
      <c r="G77" s="234"/>
      <c r="H77" s="235" t="s">
        <v>344</v>
      </c>
      <c r="I77" s="236"/>
      <c r="J77" s="276" t="s">
        <v>676</v>
      </c>
      <c r="K77" s="276"/>
      <c r="L77" s="9"/>
      <c r="M77" s="12" t="s">
        <v>344</v>
      </c>
      <c r="N77" s="203"/>
      <c r="O77" s="237"/>
      <c r="P77" s="237"/>
      <c r="Q77" s="234"/>
      <c r="R77" s="235" t="s">
        <v>347</v>
      </c>
      <c r="S77" s="236"/>
      <c r="T77" s="237"/>
      <c r="U77" s="234"/>
      <c r="V77" s="227" t="s">
        <v>334</v>
      </c>
      <c r="W77" s="236"/>
      <c r="X77" s="230" t="s">
        <v>283</v>
      </c>
      <c r="Y77" s="221" t="s">
        <v>273</v>
      </c>
      <c r="Z77" s="221" t="s">
        <v>269</v>
      </c>
      <c r="AA77" s="221" t="s">
        <v>276</v>
      </c>
      <c r="AB77" s="221" t="s">
        <v>269</v>
      </c>
      <c r="AC77" s="221" t="s">
        <v>364</v>
      </c>
      <c r="AD77" s="231">
        <v>74</v>
      </c>
    </row>
    <row r="78" spans="1:30" ht="99.95" customHeight="1">
      <c r="A78" s="221" t="s">
        <v>571</v>
      </c>
      <c r="B78" s="222" t="s">
        <v>175</v>
      </c>
      <c r="C78" s="239" t="s">
        <v>171</v>
      </c>
      <c r="D78" s="232" t="s">
        <v>176</v>
      </c>
      <c r="E78" s="225">
        <v>43921</v>
      </c>
      <c r="F78" s="234" t="s">
        <v>562</v>
      </c>
      <c r="G78" s="234"/>
      <c r="H78" s="235" t="s">
        <v>344</v>
      </c>
      <c r="I78" s="236"/>
      <c r="J78" s="276" t="s">
        <v>559</v>
      </c>
      <c r="K78" s="276"/>
      <c r="L78" s="9"/>
      <c r="M78" s="12" t="s">
        <v>344</v>
      </c>
      <c r="N78" s="203"/>
      <c r="O78" s="237"/>
      <c r="P78" s="237"/>
      <c r="Q78" s="234"/>
      <c r="R78" s="235" t="s">
        <v>347</v>
      </c>
      <c r="S78" s="236"/>
      <c r="T78" s="237"/>
      <c r="U78" s="234"/>
      <c r="V78" s="227" t="s">
        <v>334</v>
      </c>
      <c r="W78" s="236"/>
      <c r="X78" s="238" t="s">
        <v>280</v>
      </c>
      <c r="Y78" s="221" t="s">
        <v>273</v>
      </c>
      <c r="Z78" s="221" t="s">
        <v>269</v>
      </c>
      <c r="AA78" s="221" t="s">
        <v>276</v>
      </c>
      <c r="AB78" s="221" t="s">
        <v>269</v>
      </c>
      <c r="AC78" s="221" t="s">
        <v>364</v>
      </c>
      <c r="AD78" s="231">
        <v>75</v>
      </c>
    </row>
    <row r="79" spans="1:30" ht="99.95" customHeight="1">
      <c r="A79" s="221" t="s">
        <v>571</v>
      </c>
      <c r="B79" s="222" t="s">
        <v>177</v>
      </c>
      <c r="C79" s="239" t="s">
        <v>178</v>
      </c>
      <c r="D79" s="232" t="s">
        <v>179</v>
      </c>
      <c r="E79" s="225">
        <v>43921</v>
      </c>
      <c r="F79" s="234" t="s">
        <v>561</v>
      </c>
      <c r="G79" s="234"/>
      <c r="H79" s="235" t="s">
        <v>344</v>
      </c>
      <c r="I79" s="236"/>
      <c r="J79" s="276" t="s">
        <v>678</v>
      </c>
      <c r="K79" s="276"/>
      <c r="L79" s="9"/>
      <c r="M79" s="12" t="s">
        <v>344</v>
      </c>
      <c r="N79" s="203"/>
      <c r="O79" s="237"/>
      <c r="P79" s="237"/>
      <c r="Q79" s="234"/>
      <c r="R79" s="235" t="s">
        <v>347</v>
      </c>
      <c r="S79" s="236"/>
      <c r="T79" s="237"/>
      <c r="U79" s="234"/>
      <c r="V79" s="227" t="s">
        <v>334</v>
      </c>
      <c r="W79" s="236"/>
      <c r="X79" s="238" t="s">
        <v>280</v>
      </c>
      <c r="Y79" s="221" t="s">
        <v>273</v>
      </c>
      <c r="Z79" s="221" t="s">
        <v>269</v>
      </c>
      <c r="AA79" s="221" t="s">
        <v>276</v>
      </c>
      <c r="AB79" s="221" t="s">
        <v>269</v>
      </c>
      <c r="AC79" s="221" t="s">
        <v>364</v>
      </c>
      <c r="AD79" s="231">
        <v>76</v>
      </c>
    </row>
    <row r="80" spans="1:30" ht="99.95" customHeight="1">
      <c r="A80" s="221" t="s">
        <v>313</v>
      </c>
      <c r="B80" s="222" t="s">
        <v>180</v>
      </c>
      <c r="C80" s="223" t="s">
        <v>181</v>
      </c>
      <c r="D80" s="224" t="s">
        <v>182</v>
      </c>
      <c r="E80" s="225">
        <v>43769</v>
      </c>
      <c r="F80" s="226" t="s">
        <v>475</v>
      </c>
      <c r="G80" s="226"/>
      <c r="H80" s="227" t="s">
        <v>344</v>
      </c>
      <c r="I80" s="228"/>
      <c r="J80" s="275" t="s">
        <v>584</v>
      </c>
      <c r="K80" s="275"/>
      <c r="L80" s="7"/>
      <c r="M80" s="8" t="s">
        <v>344</v>
      </c>
      <c r="N80" s="202" t="s">
        <v>585</v>
      </c>
      <c r="O80" s="229"/>
      <c r="P80" s="229"/>
      <c r="Q80" s="226"/>
      <c r="R80" s="227" t="s">
        <v>347</v>
      </c>
      <c r="S80" s="228"/>
      <c r="T80" s="229"/>
      <c r="U80" s="226"/>
      <c r="V80" s="227" t="s">
        <v>334</v>
      </c>
      <c r="W80" s="228"/>
      <c r="X80" s="230" t="s">
        <v>283</v>
      </c>
      <c r="Y80" s="221" t="s">
        <v>274</v>
      </c>
      <c r="Z80" s="221" t="s">
        <v>312</v>
      </c>
      <c r="AA80" s="221" t="s">
        <v>276</v>
      </c>
      <c r="AB80" s="221" t="s">
        <v>271</v>
      </c>
      <c r="AC80" s="221" t="s">
        <v>364</v>
      </c>
      <c r="AD80" s="231">
        <v>77</v>
      </c>
    </row>
    <row r="81" spans="1:30" ht="99.95" customHeight="1">
      <c r="A81" s="221" t="s">
        <v>275</v>
      </c>
      <c r="B81" s="222" t="s">
        <v>183</v>
      </c>
      <c r="C81" s="223" t="s">
        <v>184</v>
      </c>
      <c r="D81" s="224" t="s">
        <v>185</v>
      </c>
      <c r="E81" s="233">
        <v>43830</v>
      </c>
      <c r="F81" s="226"/>
      <c r="G81" s="226"/>
      <c r="H81" s="227" t="s">
        <v>348</v>
      </c>
      <c r="I81" s="228"/>
      <c r="J81" s="275" t="s">
        <v>659</v>
      </c>
      <c r="K81" s="275"/>
      <c r="L81" s="7"/>
      <c r="M81" s="8" t="s">
        <v>348</v>
      </c>
      <c r="N81" s="202"/>
      <c r="O81" s="229"/>
      <c r="P81" s="229"/>
      <c r="Q81" s="226"/>
      <c r="R81" s="227" t="s">
        <v>347</v>
      </c>
      <c r="S81" s="228"/>
      <c r="T81" s="229"/>
      <c r="U81" s="226"/>
      <c r="V81" s="227" t="s">
        <v>334</v>
      </c>
      <c r="W81" s="228"/>
      <c r="X81" s="230" t="s">
        <v>283</v>
      </c>
      <c r="Y81" s="221" t="s">
        <v>275</v>
      </c>
      <c r="Z81" s="221" t="s">
        <v>314</v>
      </c>
      <c r="AA81" s="221" t="s">
        <v>276</v>
      </c>
      <c r="AB81" s="221" t="s">
        <v>271</v>
      </c>
      <c r="AC81" s="221" t="s">
        <v>364</v>
      </c>
      <c r="AD81" s="231">
        <v>78</v>
      </c>
    </row>
    <row r="82" spans="1:30" ht="99.95" customHeight="1">
      <c r="A82" s="221" t="s">
        <v>313</v>
      </c>
      <c r="B82" s="222" t="s">
        <v>186</v>
      </c>
      <c r="C82" s="223" t="s">
        <v>187</v>
      </c>
      <c r="D82" s="232" t="s">
        <v>188</v>
      </c>
      <c r="E82" s="225">
        <v>43921</v>
      </c>
      <c r="F82" s="234"/>
      <c r="G82" s="234"/>
      <c r="H82" s="235" t="s">
        <v>348</v>
      </c>
      <c r="I82" s="236"/>
      <c r="J82" s="276"/>
      <c r="K82" s="276"/>
      <c r="L82" s="9"/>
      <c r="M82" s="10" t="s">
        <v>348</v>
      </c>
      <c r="N82" s="203"/>
      <c r="O82" s="237"/>
      <c r="P82" s="237"/>
      <c r="Q82" s="234"/>
      <c r="R82" s="235" t="s">
        <v>347</v>
      </c>
      <c r="S82" s="236"/>
      <c r="T82" s="237"/>
      <c r="U82" s="234"/>
      <c r="V82" s="227" t="s">
        <v>334</v>
      </c>
      <c r="W82" s="236"/>
      <c r="X82" s="238" t="s">
        <v>280</v>
      </c>
      <c r="Y82" s="221" t="s">
        <v>274</v>
      </c>
      <c r="Z82" s="221" t="s">
        <v>312</v>
      </c>
      <c r="AA82" s="221" t="s">
        <v>276</v>
      </c>
      <c r="AB82" s="221" t="s">
        <v>271</v>
      </c>
      <c r="AC82" s="221" t="s">
        <v>364</v>
      </c>
      <c r="AD82" s="231">
        <v>79</v>
      </c>
    </row>
    <row r="83" spans="1:30" ht="99.95" customHeight="1">
      <c r="A83" s="221" t="s">
        <v>313</v>
      </c>
      <c r="B83" s="222" t="s">
        <v>189</v>
      </c>
      <c r="C83" s="223" t="s">
        <v>190</v>
      </c>
      <c r="D83" s="232" t="s">
        <v>191</v>
      </c>
      <c r="E83" s="225">
        <v>43769</v>
      </c>
      <c r="F83" s="236" t="s">
        <v>567</v>
      </c>
      <c r="G83" s="234"/>
      <c r="H83" s="235" t="s">
        <v>344</v>
      </c>
      <c r="I83" s="236"/>
      <c r="J83" s="276" t="s">
        <v>586</v>
      </c>
      <c r="K83" s="276"/>
      <c r="L83" s="9"/>
      <c r="M83" s="10" t="s">
        <v>344</v>
      </c>
      <c r="N83" s="203"/>
      <c r="O83" s="237"/>
      <c r="P83" s="237"/>
      <c r="Q83" s="234"/>
      <c r="R83" s="235" t="s">
        <v>347</v>
      </c>
      <c r="S83" s="236"/>
      <c r="T83" s="237"/>
      <c r="U83" s="234"/>
      <c r="V83" s="227" t="s">
        <v>334</v>
      </c>
      <c r="W83" s="236"/>
      <c r="X83" s="230" t="s">
        <v>283</v>
      </c>
      <c r="Y83" s="221" t="s">
        <v>274</v>
      </c>
      <c r="Z83" s="221" t="s">
        <v>312</v>
      </c>
      <c r="AA83" s="221" t="s">
        <v>276</v>
      </c>
      <c r="AB83" s="221" t="s">
        <v>271</v>
      </c>
      <c r="AC83" s="221" t="s">
        <v>364</v>
      </c>
      <c r="AD83" s="231">
        <v>80</v>
      </c>
    </row>
    <row r="84" spans="1:30" ht="99.95" customHeight="1">
      <c r="A84" s="221" t="s">
        <v>313</v>
      </c>
      <c r="B84" s="222" t="s">
        <v>192</v>
      </c>
      <c r="C84" s="223" t="s">
        <v>193</v>
      </c>
      <c r="D84" s="232" t="s">
        <v>194</v>
      </c>
      <c r="E84" s="225">
        <v>43921</v>
      </c>
      <c r="F84" s="234" t="s">
        <v>476</v>
      </c>
      <c r="G84" s="234" t="s">
        <v>477</v>
      </c>
      <c r="H84" s="235" t="s">
        <v>344</v>
      </c>
      <c r="I84" s="236" t="s">
        <v>478</v>
      </c>
      <c r="J84" s="276" t="s">
        <v>587</v>
      </c>
      <c r="K84" s="291">
        <v>2</v>
      </c>
      <c r="L84" s="290">
        <v>3</v>
      </c>
      <c r="M84" s="10" t="s">
        <v>344</v>
      </c>
      <c r="N84" s="203" t="s">
        <v>588</v>
      </c>
      <c r="O84" s="237"/>
      <c r="P84" s="237"/>
      <c r="Q84" s="234"/>
      <c r="R84" s="235" t="s">
        <v>347</v>
      </c>
      <c r="S84" s="236"/>
      <c r="T84" s="237"/>
      <c r="U84" s="234"/>
      <c r="V84" s="227" t="s">
        <v>334</v>
      </c>
      <c r="W84" s="236"/>
      <c r="X84" s="238" t="s">
        <v>280</v>
      </c>
      <c r="Y84" s="221" t="s">
        <v>274</v>
      </c>
      <c r="Z84" s="221" t="s">
        <v>312</v>
      </c>
      <c r="AA84" s="221" t="s">
        <v>276</v>
      </c>
      <c r="AB84" s="221" t="s">
        <v>271</v>
      </c>
      <c r="AC84" s="221" t="s">
        <v>364</v>
      </c>
      <c r="AD84" s="231">
        <v>81</v>
      </c>
    </row>
    <row r="85" spans="1:30" ht="99.95" customHeight="1">
      <c r="A85" s="221" t="s">
        <v>313</v>
      </c>
      <c r="B85" s="222" t="s">
        <v>195</v>
      </c>
      <c r="C85" s="223" t="s">
        <v>196</v>
      </c>
      <c r="D85" s="232" t="s">
        <v>197</v>
      </c>
      <c r="E85" s="225">
        <v>43921</v>
      </c>
      <c r="F85" s="234" t="s">
        <v>545</v>
      </c>
      <c r="G85" s="234"/>
      <c r="H85" s="235" t="s">
        <v>344</v>
      </c>
      <c r="I85" s="236" t="s">
        <v>479</v>
      </c>
      <c r="J85" s="276" t="s">
        <v>589</v>
      </c>
      <c r="K85" s="276"/>
      <c r="L85" s="9"/>
      <c r="M85" s="10" t="s">
        <v>344</v>
      </c>
      <c r="N85" s="203" t="s">
        <v>590</v>
      </c>
      <c r="O85" s="237"/>
      <c r="P85" s="237"/>
      <c r="Q85" s="234"/>
      <c r="R85" s="235" t="s">
        <v>347</v>
      </c>
      <c r="S85" s="236"/>
      <c r="T85" s="237"/>
      <c r="U85" s="234"/>
      <c r="V85" s="227" t="s">
        <v>334</v>
      </c>
      <c r="W85" s="236"/>
      <c r="X85" s="238" t="s">
        <v>280</v>
      </c>
      <c r="Y85" s="221" t="s">
        <v>274</v>
      </c>
      <c r="Z85" s="221" t="s">
        <v>312</v>
      </c>
      <c r="AA85" s="221" t="s">
        <v>276</v>
      </c>
      <c r="AB85" s="221" t="s">
        <v>271</v>
      </c>
      <c r="AC85" s="221" t="s">
        <v>364</v>
      </c>
      <c r="AD85" s="231">
        <v>82</v>
      </c>
    </row>
    <row r="86" spans="1:30" ht="99.95" customHeight="1">
      <c r="A86" s="221" t="s">
        <v>366</v>
      </c>
      <c r="B86" s="222" t="s">
        <v>198</v>
      </c>
      <c r="C86" s="239" t="s">
        <v>199</v>
      </c>
      <c r="D86" s="232" t="s">
        <v>200</v>
      </c>
      <c r="E86" s="225">
        <v>43921</v>
      </c>
      <c r="F86" s="234" t="s">
        <v>498</v>
      </c>
      <c r="G86" s="234"/>
      <c r="H86" s="235" t="s">
        <v>344</v>
      </c>
      <c r="I86" s="236"/>
      <c r="J86" s="276" t="s">
        <v>633</v>
      </c>
      <c r="K86" s="276" t="s">
        <v>655</v>
      </c>
      <c r="L86" s="9"/>
      <c r="M86" s="10" t="s">
        <v>344</v>
      </c>
      <c r="N86" s="203"/>
      <c r="O86" s="237"/>
      <c r="P86" s="237"/>
      <c r="Q86" s="234"/>
      <c r="R86" s="235" t="s">
        <v>347</v>
      </c>
      <c r="S86" s="236"/>
      <c r="T86" s="237"/>
      <c r="U86" s="234"/>
      <c r="V86" s="227" t="s">
        <v>334</v>
      </c>
      <c r="W86" s="236"/>
      <c r="X86" s="238" t="s">
        <v>280</v>
      </c>
      <c r="Y86" s="221" t="s">
        <v>275</v>
      </c>
      <c r="Z86" s="221" t="s">
        <v>365</v>
      </c>
      <c r="AA86" s="221" t="s">
        <v>276</v>
      </c>
      <c r="AB86" s="221" t="s">
        <v>271</v>
      </c>
      <c r="AC86" s="221" t="s">
        <v>367</v>
      </c>
      <c r="AD86" s="231">
        <v>83</v>
      </c>
    </row>
    <row r="87" spans="1:30" ht="119.25" customHeight="1">
      <c r="A87" s="221" t="s">
        <v>366</v>
      </c>
      <c r="B87" s="222" t="s">
        <v>201</v>
      </c>
      <c r="C87" s="239" t="s">
        <v>199</v>
      </c>
      <c r="D87" s="232" t="s">
        <v>202</v>
      </c>
      <c r="E87" s="233">
        <v>43738</v>
      </c>
      <c r="F87" s="272" t="s">
        <v>554</v>
      </c>
      <c r="G87" s="234"/>
      <c r="H87" s="235" t="s">
        <v>344</v>
      </c>
      <c r="I87" s="236"/>
      <c r="J87" s="276" t="s">
        <v>634</v>
      </c>
      <c r="K87" s="276"/>
      <c r="L87" s="9"/>
      <c r="M87" s="10" t="s">
        <v>335</v>
      </c>
      <c r="N87" s="203"/>
      <c r="O87" s="237"/>
      <c r="P87" s="237"/>
      <c r="Q87" s="234"/>
      <c r="R87" s="235" t="s">
        <v>347</v>
      </c>
      <c r="S87" s="236"/>
      <c r="T87" s="237"/>
      <c r="U87" s="234"/>
      <c r="V87" s="227" t="s">
        <v>334</v>
      </c>
      <c r="W87" s="236"/>
      <c r="X87" s="238" t="s">
        <v>282</v>
      </c>
      <c r="Y87" s="221" t="s">
        <v>275</v>
      </c>
      <c r="Z87" s="221" t="s">
        <v>365</v>
      </c>
      <c r="AA87" s="221" t="s">
        <v>276</v>
      </c>
      <c r="AB87" s="221" t="s">
        <v>271</v>
      </c>
      <c r="AC87" s="221" t="s">
        <v>367</v>
      </c>
      <c r="AD87" s="231">
        <v>84</v>
      </c>
    </row>
    <row r="88" spans="1:30" ht="99.95" customHeight="1">
      <c r="A88" s="221" t="s">
        <v>366</v>
      </c>
      <c r="B88" s="222" t="s">
        <v>203</v>
      </c>
      <c r="C88" s="239" t="s">
        <v>204</v>
      </c>
      <c r="D88" s="232" t="s">
        <v>205</v>
      </c>
      <c r="E88" s="225">
        <v>43921</v>
      </c>
      <c r="F88" s="234" t="s">
        <v>546</v>
      </c>
      <c r="G88" s="234"/>
      <c r="H88" s="235" t="s">
        <v>348</v>
      </c>
      <c r="I88" s="236"/>
      <c r="J88" s="276" t="s">
        <v>632</v>
      </c>
      <c r="K88" s="276"/>
      <c r="L88" s="9"/>
      <c r="M88" s="10" t="s">
        <v>344</v>
      </c>
      <c r="N88" s="203"/>
      <c r="O88" s="237"/>
      <c r="P88" s="237"/>
      <c r="Q88" s="234"/>
      <c r="R88" s="235" t="s">
        <v>347</v>
      </c>
      <c r="S88" s="236"/>
      <c r="T88" s="237"/>
      <c r="U88" s="234"/>
      <c r="V88" s="227" t="s">
        <v>334</v>
      </c>
      <c r="W88" s="236"/>
      <c r="X88" s="238" t="s">
        <v>280</v>
      </c>
      <c r="Y88" s="221" t="s">
        <v>275</v>
      </c>
      <c r="Z88" s="221" t="s">
        <v>365</v>
      </c>
      <c r="AA88" s="221" t="s">
        <v>276</v>
      </c>
      <c r="AB88" s="221" t="s">
        <v>271</v>
      </c>
      <c r="AC88" s="221" t="s">
        <v>367</v>
      </c>
      <c r="AD88" s="231">
        <v>85</v>
      </c>
    </row>
    <row r="89" spans="1:30" ht="99.95" customHeight="1">
      <c r="A89" s="221" t="s">
        <v>300</v>
      </c>
      <c r="B89" s="222" t="s">
        <v>206</v>
      </c>
      <c r="C89" s="239" t="s">
        <v>207</v>
      </c>
      <c r="D89" s="232" t="s">
        <v>208</v>
      </c>
      <c r="E89" s="225">
        <v>43769</v>
      </c>
      <c r="F89" s="234" t="s">
        <v>547</v>
      </c>
      <c r="G89" s="234"/>
      <c r="H89" s="235" t="s">
        <v>344</v>
      </c>
      <c r="I89" s="236"/>
      <c r="J89" s="276" t="s">
        <v>636</v>
      </c>
      <c r="K89" s="276"/>
      <c r="L89" s="9"/>
      <c r="M89" s="10" t="s">
        <v>344</v>
      </c>
      <c r="N89" s="203"/>
      <c r="O89" s="237"/>
      <c r="P89" s="237"/>
      <c r="Q89" s="234"/>
      <c r="R89" s="235" t="s">
        <v>347</v>
      </c>
      <c r="S89" s="236"/>
      <c r="T89" s="237"/>
      <c r="U89" s="234"/>
      <c r="V89" s="227" t="s">
        <v>334</v>
      </c>
      <c r="W89" s="236"/>
      <c r="X89" s="230" t="s">
        <v>283</v>
      </c>
      <c r="Y89" s="221" t="s">
        <v>275</v>
      </c>
      <c r="Z89" s="221" t="s">
        <v>301</v>
      </c>
      <c r="AA89" s="221" t="s">
        <v>277</v>
      </c>
      <c r="AB89" s="221" t="s">
        <v>266</v>
      </c>
      <c r="AC89" s="221" t="s">
        <v>422</v>
      </c>
      <c r="AD89" s="231">
        <v>86</v>
      </c>
    </row>
    <row r="90" spans="1:30" ht="99.95" customHeight="1">
      <c r="A90" s="221" t="s">
        <v>300</v>
      </c>
      <c r="B90" s="222" t="s">
        <v>209</v>
      </c>
      <c r="C90" s="239" t="s">
        <v>210</v>
      </c>
      <c r="D90" s="232" t="s">
        <v>211</v>
      </c>
      <c r="E90" s="233">
        <v>43738</v>
      </c>
      <c r="F90" s="234" t="s">
        <v>548</v>
      </c>
      <c r="G90" s="234"/>
      <c r="H90" s="235" t="s">
        <v>348</v>
      </c>
      <c r="I90" s="236"/>
      <c r="J90" s="276" t="s">
        <v>637</v>
      </c>
      <c r="K90" s="276"/>
      <c r="L90" s="9"/>
      <c r="M90" s="10" t="s">
        <v>335</v>
      </c>
      <c r="N90" s="203"/>
      <c r="O90" s="237"/>
      <c r="P90" s="237"/>
      <c r="Q90" s="234"/>
      <c r="R90" s="235" t="s">
        <v>347</v>
      </c>
      <c r="S90" s="236"/>
      <c r="T90" s="237"/>
      <c r="U90" s="234"/>
      <c r="V90" s="227" t="s">
        <v>334</v>
      </c>
      <c r="W90" s="236"/>
      <c r="X90" s="238" t="s">
        <v>282</v>
      </c>
      <c r="Y90" s="221" t="s">
        <v>275</v>
      </c>
      <c r="Z90" s="221" t="s">
        <v>301</v>
      </c>
      <c r="AA90" s="221" t="s">
        <v>277</v>
      </c>
      <c r="AB90" s="221" t="s">
        <v>266</v>
      </c>
      <c r="AC90" s="221" t="s">
        <v>422</v>
      </c>
      <c r="AD90" s="231">
        <v>87</v>
      </c>
    </row>
    <row r="91" spans="1:30" ht="154.5" customHeight="1">
      <c r="A91" s="221" t="s">
        <v>300</v>
      </c>
      <c r="B91" s="222" t="s">
        <v>212</v>
      </c>
      <c r="C91" s="239" t="s">
        <v>210</v>
      </c>
      <c r="D91" s="232" t="s">
        <v>213</v>
      </c>
      <c r="E91" s="233">
        <v>43799</v>
      </c>
      <c r="F91" s="234" t="s">
        <v>487</v>
      </c>
      <c r="G91" s="234"/>
      <c r="H91" s="235" t="s">
        <v>348</v>
      </c>
      <c r="I91" s="236"/>
      <c r="J91" s="276" t="s">
        <v>679</v>
      </c>
      <c r="K91" s="276"/>
      <c r="L91" s="9"/>
      <c r="M91" s="10" t="s">
        <v>339</v>
      </c>
      <c r="N91" s="203"/>
      <c r="O91" s="237"/>
      <c r="P91" s="237"/>
      <c r="Q91" s="234"/>
      <c r="R91" s="235" t="s">
        <v>347</v>
      </c>
      <c r="S91" s="236"/>
      <c r="T91" s="237"/>
      <c r="U91" s="234"/>
      <c r="V91" s="227" t="s">
        <v>334</v>
      </c>
      <c r="W91" s="236"/>
      <c r="X91" s="230" t="s">
        <v>283</v>
      </c>
      <c r="Y91" s="221" t="s">
        <v>275</v>
      </c>
      <c r="Z91" s="221" t="s">
        <v>301</v>
      </c>
      <c r="AA91" s="221" t="s">
        <v>277</v>
      </c>
      <c r="AB91" s="221" t="s">
        <v>266</v>
      </c>
      <c r="AC91" s="221" t="s">
        <v>422</v>
      </c>
      <c r="AD91" s="231">
        <v>88</v>
      </c>
    </row>
    <row r="92" spans="1:30" ht="99.95" customHeight="1">
      <c r="A92" s="221" t="s">
        <v>302</v>
      </c>
      <c r="B92" s="222" t="s">
        <v>214</v>
      </c>
      <c r="C92" s="223" t="s">
        <v>215</v>
      </c>
      <c r="D92" s="249" t="s">
        <v>216</v>
      </c>
      <c r="E92" s="255"/>
      <c r="F92" s="256" t="s">
        <v>499</v>
      </c>
      <c r="G92" s="256"/>
      <c r="H92" s="257" t="s">
        <v>348</v>
      </c>
      <c r="I92" s="258"/>
      <c r="J92" s="279" t="s">
        <v>608</v>
      </c>
      <c r="K92" s="279"/>
      <c r="L92" s="14"/>
      <c r="M92" s="15" t="s">
        <v>344</v>
      </c>
      <c r="N92" s="205"/>
      <c r="O92" s="259"/>
      <c r="P92" s="259"/>
      <c r="Q92" s="256"/>
      <c r="R92" s="257" t="s">
        <v>347</v>
      </c>
      <c r="S92" s="258"/>
      <c r="T92" s="259"/>
      <c r="U92" s="256"/>
      <c r="V92" s="227" t="s">
        <v>334</v>
      </c>
      <c r="W92" s="258"/>
      <c r="X92" s="260" t="s">
        <v>284</v>
      </c>
      <c r="Y92" s="221" t="s">
        <v>273</v>
      </c>
      <c r="Z92" s="221" t="s">
        <v>267</v>
      </c>
      <c r="AA92" s="221" t="s">
        <v>277</v>
      </c>
      <c r="AB92" s="221" t="s">
        <v>267</v>
      </c>
      <c r="AC92" s="221" t="s">
        <v>368</v>
      </c>
      <c r="AD92" s="231">
        <v>89</v>
      </c>
    </row>
    <row r="93" spans="1:30" ht="99.95" customHeight="1">
      <c r="A93" s="221" t="s">
        <v>302</v>
      </c>
      <c r="B93" s="222" t="s">
        <v>217</v>
      </c>
      <c r="C93" s="223" t="s">
        <v>218</v>
      </c>
      <c r="D93" s="249" t="s">
        <v>216</v>
      </c>
      <c r="E93" s="255"/>
      <c r="F93" s="256" t="s">
        <v>499</v>
      </c>
      <c r="G93" s="256"/>
      <c r="H93" s="257" t="s">
        <v>348</v>
      </c>
      <c r="I93" s="258"/>
      <c r="J93" s="279" t="s">
        <v>608</v>
      </c>
      <c r="K93" s="279"/>
      <c r="L93" s="14"/>
      <c r="M93" s="15" t="s">
        <v>344</v>
      </c>
      <c r="N93" s="205"/>
      <c r="O93" s="259"/>
      <c r="P93" s="259"/>
      <c r="Q93" s="256"/>
      <c r="R93" s="257" t="s">
        <v>347</v>
      </c>
      <c r="S93" s="258"/>
      <c r="T93" s="259"/>
      <c r="U93" s="256"/>
      <c r="V93" s="227" t="s">
        <v>334</v>
      </c>
      <c r="W93" s="258"/>
      <c r="X93" s="246" t="s">
        <v>284</v>
      </c>
      <c r="Y93" s="221" t="s">
        <v>273</v>
      </c>
      <c r="Z93" s="221" t="s">
        <v>267</v>
      </c>
      <c r="AA93" s="221" t="s">
        <v>277</v>
      </c>
      <c r="AB93" s="221" t="s">
        <v>267</v>
      </c>
      <c r="AC93" s="221" t="s">
        <v>368</v>
      </c>
      <c r="AD93" s="231">
        <v>90</v>
      </c>
    </row>
    <row r="94" spans="1:30" ht="99.95" customHeight="1">
      <c r="A94" s="221" t="s">
        <v>302</v>
      </c>
      <c r="B94" s="222" t="s">
        <v>219</v>
      </c>
      <c r="C94" s="223" t="s">
        <v>220</v>
      </c>
      <c r="D94" s="249" t="s">
        <v>216</v>
      </c>
      <c r="E94" s="255"/>
      <c r="F94" s="256" t="s">
        <v>499</v>
      </c>
      <c r="G94" s="256"/>
      <c r="H94" s="257" t="s">
        <v>348</v>
      </c>
      <c r="I94" s="258"/>
      <c r="J94" s="279" t="s">
        <v>608</v>
      </c>
      <c r="K94" s="279"/>
      <c r="L94" s="14"/>
      <c r="M94" s="15" t="s">
        <v>344</v>
      </c>
      <c r="N94" s="205"/>
      <c r="O94" s="259"/>
      <c r="P94" s="259"/>
      <c r="Q94" s="256"/>
      <c r="R94" s="257" t="s">
        <v>347</v>
      </c>
      <c r="S94" s="258"/>
      <c r="T94" s="259"/>
      <c r="U94" s="256"/>
      <c r="V94" s="227" t="s">
        <v>334</v>
      </c>
      <c r="W94" s="258"/>
      <c r="X94" s="246" t="s">
        <v>284</v>
      </c>
      <c r="Y94" s="221" t="s">
        <v>273</v>
      </c>
      <c r="Z94" s="221" t="s">
        <v>267</v>
      </c>
      <c r="AA94" s="221" t="s">
        <v>277</v>
      </c>
      <c r="AB94" s="221" t="s">
        <v>267</v>
      </c>
      <c r="AC94" s="221" t="s">
        <v>368</v>
      </c>
      <c r="AD94" s="231">
        <v>91</v>
      </c>
    </row>
    <row r="95" spans="1:30" ht="99.95" customHeight="1">
      <c r="A95" s="221" t="s">
        <v>302</v>
      </c>
      <c r="B95" s="222" t="s">
        <v>221</v>
      </c>
      <c r="C95" s="223" t="s">
        <v>222</v>
      </c>
      <c r="D95" s="249" t="s">
        <v>216</v>
      </c>
      <c r="E95" s="255"/>
      <c r="F95" s="256" t="s">
        <v>499</v>
      </c>
      <c r="G95" s="256"/>
      <c r="H95" s="257" t="s">
        <v>348</v>
      </c>
      <c r="I95" s="258"/>
      <c r="J95" s="279" t="s">
        <v>608</v>
      </c>
      <c r="K95" s="279"/>
      <c r="L95" s="14"/>
      <c r="M95" s="15" t="s">
        <v>344</v>
      </c>
      <c r="N95" s="205"/>
      <c r="O95" s="259"/>
      <c r="P95" s="259"/>
      <c r="Q95" s="256"/>
      <c r="R95" s="257" t="s">
        <v>347</v>
      </c>
      <c r="S95" s="258"/>
      <c r="T95" s="259"/>
      <c r="U95" s="256"/>
      <c r="V95" s="227" t="s">
        <v>334</v>
      </c>
      <c r="W95" s="258"/>
      <c r="X95" s="246" t="s">
        <v>284</v>
      </c>
      <c r="Y95" s="221" t="s">
        <v>273</v>
      </c>
      <c r="Z95" s="221" t="s">
        <v>267</v>
      </c>
      <c r="AA95" s="221" t="s">
        <v>277</v>
      </c>
      <c r="AB95" s="221" t="s">
        <v>267</v>
      </c>
      <c r="AC95" s="221" t="s">
        <v>368</v>
      </c>
      <c r="AD95" s="231">
        <v>92</v>
      </c>
    </row>
    <row r="96" spans="1:30" ht="99.95" customHeight="1">
      <c r="A96" s="221" t="s">
        <v>302</v>
      </c>
      <c r="B96" s="222" t="s">
        <v>223</v>
      </c>
      <c r="C96" s="223" t="s">
        <v>224</v>
      </c>
      <c r="D96" s="232" t="s">
        <v>262</v>
      </c>
      <c r="E96" s="261"/>
      <c r="F96" s="256" t="s">
        <v>500</v>
      </c>
      <c r="G96" s="256"/>
      <c r="H96" s="257" t="s">
        <v>344</v>
      </c>
      <c r="I96" s="258"/>
      <c r="J96" s="279" t="s">
        <v>609</v>
      </c>
      <c r="K96" s="279" t="s">
        <v>610</v>
      </c>
      <c r="L96" s="14"/>
      <c r="M96" s="15" t="s">
        <v>344</v>
      </c>
      <c r="N96" s="205"/>
      <c r="O96" s="259"/>
      <c r="P96" s="259"/>
      <c r="Q96" s="256"/>
      <c r="R96" s="257" t="s">
        <v>347</v>
      </c>
      <c r="S96" s="258"/>
      <c r="T96" s="259"/>
      <c r="U96" s="256"/>
      <c r="V96" s="227" t="s">
        <v>334</v>
      </c>
      <c r="W96" s="258"/>
      <c r="X96" s="246" t="s">
        <v>284</v>
      </c>
      <c r="Y96" s="221" t="s">
        <v>273</v>
      </c>
      <c r="Z96" s="221" t="s">
        <v>267</v>
      </c>
      <c r="AA96" s="221" t="s">
        <v>277</v>
      </c>
      <c r="AB96" s="221" t="s">
        <v>267</v>
      </c>
      <c r="AC96" s="221" t="s">
        <v>368</v>
      </c>
      <c r="AD96" s="231">
        <v>93</v>
      </c>
    </row>
    <row r="97" spans="1:30" ht="99.95" customHeight="1">
      <c r="A97" s="221" t="s">
        <v>302</v>
      </c>
      <c r="B97" s="222" t="s">
        <v>225</v>
      </c>
      <c r="C97" s="223" t="s">
        <v>226</v>
      </c>
      <c r="D97" s="232" t="s">
        <v>263</v>
      </c>
      <c r="E97" s="261"/>
      <c r="F97" s="256" t="s">
        <v>501</v>
      </c>
      <c r="G97" s="256"/>
      <c r="H97" s="257" t="s">
        <v>344</v>
      </c>
      <c r="I97" s="258"/>
      <c r="J97" s="279" t="s">
        <v>611</v>
      </c>
      <c r="K97" s="279" t="s">
        <v>612</v>
      </c>
      <c r="L97" s="14"/>
      <c r="M97" s="15" t="s">
        <v>344</v>
      </c>
      <c r="N97" s="205"/>
      <c r="O97" s="259"/>
      <c r="P97" s="259"/>
      <c r="Q97" s="256"/>
      <c r="R97" s="257" t="s">
        <v>347</v>
      </c>
      <c r="S97" s="258"/>
      <c r="T97" s="259"/>
      <c r="U97" s="256"/>
      <c r="V97" s="227" t="s">
        <v>334</v>
      </c>
      <c r="W97" s="258"/>
      <c r="X97" s="246" t="s">
        <v>284</v>
      </c>
      <c r="Y97" s="221" t="s">
        <v>273</v>
      </c>
      <c r="Z97" s="221" t="s">
        <v>267</v>
      </c>
      <c r="AA97" s="221" t="s">
        <v>277</v>
      </c>
      <c r="AB97" s="221" t="s">
        <v>267</v>
      </c>
      <c r="AC97" s="221" t="s">
        <v>368</v>
      </c>
      <c r="AD97" s="231">
        <v>94</v>
      </c>
    </row>
    <row r="98" spans="1:30" ht="99.95" customHeight="1">
      <c r="A98" s="221" t="s">
        <v>316</v>
      </c>
      <c r="B98" s="222" t="s">
        <v>227</v>
      </c>
      <c r="C98" s="239" t="s">
        <v>228</v>
      </c>
      <c r="D98" s="232" t="s">
        <v>229</v>
      </c>
      <c r="E98" s="255"/>
      <c r="F98" s="256" t="s">
        <v>515</v>
      </c>
      <c r="G98" s="256" t="s">
        <v>510</v>
      </c>
      <c r="H98" s="257" t="s">
        <v>344</v>
      </c>
      <c r="I98" s="258" t="s">
        <v>667</v>
      </c>
      <c r="J98" s="279" t="s">
        <v>624</v>
      </c>
      <c r="K98" s="279" t="s">
        <v>625</v>
      </c>
      <c r="L98" s="14" t="s">
        <v>625</v>
      </c>
      <c r="M98" s="15" t="s">
        <v>344</v>
      </c>
      <c r="N98" s="205"/>
      <c r="O98" s="259"/>
      <c r="P98" s="259"/>
      <c r="Q98" s="256"/>
      <c r="R98" s="257" t="s">
        <v>347</v>
      </c>
      <c r="S98" s="258"/>
      <c r="T98" s="259"/>
      <c r="U98" s="256"/>
      <c r="V98" s="227" t="s">
        <v>334</v>
      </c>
      <c r="W98" s="258"/>
      <c r="X98" s="246" t="s">
        <v>284</v>
      </c>
      <c r="Y98" s="221" t="s">
        <v>273</v>
      </c>
      <c r="Z98" s="221" t="s">
        <v>315</v>
      </c>
      <c r="AA98" s="221" t="s">
        <v>277</v>
      </c>
      <c r="AB98" s="221" t="s">
        <v>268</v>
      </c>
      <c r="AC98" s="221" t="s">
        <v>368</v>
      </c>
      <c r="AD98" s="231">
        <v>95</v>
      </c>
    </row>
    <row r="99" spans="1:30" ht="225">
      <c r="A99" s="221" t="s">
        <v>316</v>
      </c>
      <c r="B99" s="222" t="s">
        <v>230</v>
      </c>
      <c r="C99" s="239" t="s">
        <v>231</v>
      </c>
      <c r="D99" s="232" t="s">
        <v>232</v>
      </c>
      <c r="E99" s="255"/>
      <c r="F99" s="256" t="s">
        <v>570</v>
      </c>
      <c r="G99" s="256" t="s">
        <v>509</v>
      </c>
      <c r="H99" s="257" t="s">
        <v>345</v>
      </c>
      <c r="I99" s="258" t="s">
        <v>668</v>
      </c>
      <c r="J99" s="279" t="s">
        <v>669</v>
      </c>
      <c r="K99" s="279" t="s">
        <v>622</v>
      </c>
      <c r="L99" s="14" t="s">
        <v>509</v>
      </c>
      <c r="M99" s="15" t="s">
        <v>344</v>
      </c>
      <c r="N99" s="14" t="s">
        <v>623</v>
      </c>
      <c r="O99" s="259"/>
      <c r="P99" s="259"/>
      <c r="Q99" s="256"/>
      <c r="R99" s="257" t="s">
        <v>347</v>
      </c>
      <c r="S99" s="258"/>
      <c r="T99" s="259"/>
      <c r="U99" s="256"/>
      <c r="V99" s="227" t="s">
        <v>334</v>
      </c>
      <c r="W99" s="258"/>
      <c r="X99" s="246" t="s">
        <v>284</v>
      </c>
      <c r="Y99" s="221" t="s">
        <v>273</v>
      </c>
      <c r="Z99" s="221" t="s">
        <v>315</v>
      </c>
      <c r="AA99" s="221" t="s">
        <v>277</v>
      </c>
      <c r="AB99" s="221" t="s">
        <v>268</v>
      </c>
      <c r="AC99" s="221" t="s">
        <v>368</v>
      </c>
      <c r="AD99" s="231">
        <v>96</v>
      </c>
    </row>
    <row r="100" spans="1:30" ht="99.95" customHeight="1">
      <c r="A100" s="221" t="s">
        <v>316</v>
      </c>
      <c r="B100" s="222" t="s">
        <v>233</v>
      </c>
      <c r="C100" s="239" t="s">
        <v>234</v>
      </c>
      <c r="D100" s="224" t="s">
        <v>235</v>
      </c>
      <c r="E100" s="233">
        <v>43677</v>
      </c>
      <c r="F100" s="234" t="s">
        <v>511</v>
      </c>
      <c r="G100" s="234"/>
      <c r="H100" s="235" t="s">
        <v>344</v>
      </c>
      <c r="I100" s="236"/>
      <c r="J100" s="276" t="s">
        <v>621</v>
      </c>
      <c r="K100" s="276"/>
      <c r="L100" s="9"/>
      <c r="M100" s="10" t="s">
        <v>335</v>
      </c>
      <c r="N100" s="203"/>
      <c r="O100" s="237"/>
      <c r="P100" s="237"/>
      <c r="Q100" s="234"/>
      <c r="R100" s="235" t="s">
        <v>347</v>
      </c>
      <c r="S100" s="236"/>
      <c r="T100" s="237"/>
      <c r="U100" s="234"/>
      <c r="V100" s="227" t="s">
        <v>334</v>
      </c>
      <c r="W100" s="236"/>
      <c r="X100" s="238" t="s">
        <v>282</v>
      </c>
      <c r="Y100" s="221" t="s">
        <v>273</v>
      </c>
      <c r="Z100" s="221" t="s">
        <v>315</v>
      </c>
      <c r="AA100" s="221" t="s">
        <v>277</v>
      </c>
      <c r="AB100" s="221" t="s">
        <v>268</v>
      </c>
      <c r="AC100" s="221" t="s">
        <v>368</v>
      </c>
      <c r="AD100" s="231">
        <v>97</v>
      </c>
    </row>
    <row r="101" spans="1:30" ht="99.95" customHeight="1">
      <c r="A101" s="221" t="s">
        <v>316</v>
      </c>
      <c r="B101" s="222" t="s">
        <v>236</v>
      </c>
      <c r="C101" s="239" t="s">
        <v>228</v>
      </c>
      <c r="D101" s="224" t="s">
        <v>237</v>
      </c>
      <c r="E101" s="233">
        <v>43646</v>
      </c>
      <c r="F101" s="234" t="s">
        <v>513</v>
      </c>
      <c r="G101" s="234"/>
      <c r="H101" s="235" t="s">
        <v>335</v>
      </c>
      <c r="I101" s="236" t="s">
        <v>514</v>
      </c>
      <c r="J101" s="276"/>
      <c r="K101" s="276"/>
      <c r="L101" s="9"/>
      <c r="M101" s="8" t="s">
        <v>335</v>
      </c>
      <c r="N101" s="203"/>
      <c r="O101" s="237"/>
      <c r="P101" s="237"/>
      <c r="Q101" s="234"/>
      <c r="R101" s="235" t="s">
        <v>347</v>
      </c>
      <c r="S101" s="236"/>
      <c r="T101" s="237"/>
      <c r="U101" s="234"/>
      <c r="V101" s="227" t="s">
        <v>334</v>
      </c>
      <c r="W101" s="236"/>
      <c r="X101" s="230" t="s">
        <v>281</v>
      </c>
      <c r="Y101" s="221" t="s">
        <v>273</v>
      </c>
      <c r="Z101" s="221" t="s">
        <v>315</v>
      </c>
      <c r="AA101" s="221" t="s">
        <v>277</v>
      </c>
      <c r="AB101" s="221" t="s">
        <v>268</v>
      </c>
      <c r="AC101" s="221" t="s">
        <v>368</v>
      </c>
      <c r="AD101" s="231">
        <v>98</v>
      </c>
    </row>
    <row r="102" spans="1:30" ht="99.95" customHeight="1">
      <c r="A102" s="221" t="s">
        <v>316</v>
      </c>
      <c r="B102" s="222" t="s">
        <v>238</v>
      </c>
      <c r="C102" s="239" t="s">
        <v>239</v>
      </c>
      <c r="D102" s="224" t="s">
        <v>240</v>
      </c>
      <c r="E102" s="233">
        <v>43585</v>
      </c>
      <c r="F102" s="234" t="s">
        <v>512</v>
      </c>
      <c r="G102" s="234"/>
      <c r="H102" s="235" t="s">
        <v>335</v>
      </c>
      <c r="I102" s="236" t="s">
        <v>516</v>
      </c>
      <c r="J102" s="276"/>
      <c r="K102" s="276"/>
      <c r="L102" s="9"/>
      <c r="M102" s="8" t="s">
        <v>335</v>
      </c>
      <c r="N102" s="203"/>
      <c r="O102" s="237"/>
      <c r="P102" s="237"/>
      <c r="Q102" s="234"/>
      <c r="R102" s="235" t="s">
        <v>347</v>
      </c>
      <c r="S102" s="236"/>
      <c r="T102" s="237"/>
      <c r="U102" s="234"/>
      <c r="V102" s="227" t="s">
        <v>334</v>
      </c>
      <c r="W102" s="236"/>
      <c r="X102" s="230" t="s">
        <v>281</v>
      </c>
      <c r="Y102" s="221" t="s">
        <v>273</v>
      </c>
      <c r="Z102" s="221" t="s">
        <v>315</v>
      </c>
      <c r="AA102" s="221" t="s">
        <v>277</v>
      </c>
      <c r="AB102" s="221" t="s">
        <v>268</v>
      </c>
      <c r="AC102" s="221" t="s">
        <v>368</v>
      </c>
      <c r="AD102" s="231">
        <v>99</v>
      </c>
    </row>
    <row r="103" spans="1:30" ht="99.95" customHeight="1">
      <c r="A103" s="221" t="s">
        <v>324</v>
      </c>
      <c r="B103" s="222" t="s">
        <v>241</v>
      </c>
      <c r="C103" s="239" t="s">
        <v>242</v>
      </c>
      <c r="D103" s="232" t="s">
        <v>670</v>
      </c>
      <c r="E103" s="225">
        <v>43769</v>
      </c>
      <c r="F103" s="234" t="s">
        <v>550</v>
      </c>
      <c r="G103" s="234"/>
      <c r="H103" s="235" t="s">
        <v>344</v>
      </c>
      <c r="I103" s="236" t="s">
        <v>549</v>
      </c>
      <c r="J103" s="276" t="s">
        <v>656</v>
      </c>
      <c r="K103" s="276"/>
      <c r="L103" s="9"/>
      <c r="M103" s="10" t="s">
        <v>344</v>
      </c>
      <c r="N103" s="203"/>
      <c r="O103" s="237"/>
      <c r="P103" s="237"/>
      <c r="Q103" s="234"/>
      <c r="R103" s="235" t="s">
        <v>347</v>
      </c>
      <c r="S103" s="236"/>
      <c r="T103" s="237"/>
      <c r="U103" s="234"/>
      <c r="V103" s="227" t="s">
        <v>334</v>
      </c>
      <c r="W103" s="236"/>
      <c r="X103" s="230" t="s">
        <v>283</v>
      </c>
      <c r="Y103" s="221" t="s">
        <v>275</v>
      </c>
      <c r="Z103" s="221" t="s">
        <v>309</v>
      </c>
      <c r="AA103" s="221" t="s">
        <v>277</v>
      </c>
      <c r="AB103" s="221" t="s">
        <v>270</v>
      </c>
      <c r="AC103" s="221" t="s">
        <v>367</v>
      </c>
      <c r="AD103" s="231">
        <v>100</v>
      </c>
    </row>
    <row r="104" spans="1:30" ht="99.95" customHeight="1">
      <c r="A104" s="221" t="s">
        <v>311</v>
      </c>
      <c r="B104" s="222" t="s">
        <v>243</v>
      </c>
      <c r="C104" s="239" t="s">
        <v>242</v>
      </c>
      <c r="D104" s="232" t="s">
        <v>317</v>
      </c>
      <c r="E104" s="225">
        <v>43921</v>
      </c>
      <c r="F104" s="234" t="s">
        <v>523</v>
      </c>
      <c r="G104" s="234"/>
      <c r="H104" s="235" t="s">
        <v>344</v>
      </c>
      <c r="I104" s="236" t="s">
        <v>671</v>
      </c>
      <c r="J104" s="276" t="s">
        <v>628</v>
      </c>
      <c r="K104" s="276"/>
      <c r="L104" s="9"/>
      <c r="M104" s="10" t="s">
        <v>344</v>
      </c>
      <c r="N104" s="203"/>
      <c r="O104" s="237"/>
      <c r="P104" s="237"/>
      <c r="Q104" s="234"/>
      <c r="R104" s="235" t="s">
        <v>347</v>
      </c>
      <c r="S104" s="236"/>
      <c r="T104" s="237"/>
      <c r="U104" s="234"/>
      <c r="V104" s="227" t="s">
        <v>334</v>
      </c>
      <c r="W104" s="236"/>
      <c r="X104" s="238" t="s">
        <v>280</v>
      </c>
      <c r="Y104" s="221" t="s">
        <v>275</v>
      </c>
      <c r="Z104" s="221" t="s">
        <v>310</v>
      </c>
      <c r="AA104" s="221" t="s">
        <v>277</v>
      </c>
      <c r="AB104" s="221" t="s">
        <v>270</v>
      </c>
      <c r="AC104" s="221" t="s">
        <v>367</v>
      </c>
      <c r="AD104" s="231">
        <v>101</v>
      </c>
    </row>
    <row r="105" spans="1:30" ht="99.95" customHeight="1">
      <c r="A105" s="221" t="s">
        <v>311</v>
      </c>
      <c r="B105" s="222" t="s">
        <v>244</v>
      </c>
      <c r="C105" s="239" t="s">
        <v>242</v>
      </c>
      <c r="D105" s="232" t="s">
        <v>245</v>
      </c>
      <c r="E105" s="225">
        <v>43921</v>
      </c>
      <c r="F105" s="234" t="s">
        <v>521</v>
      </c>
      <c r="G105" s="234"/>
      <c r="H105" s="235" t="s">
        <v>344</v>
      </c>
      <c r="I105" s="236" t="s">
        <v>522</v>
      </c>
      <c r="J105" s="276" t="s">
        <v>657</v>
      </c>
      <c r="K105" s="276"/>
      <c r="L105" s="9"/>
      <c r="M105" s="10" t="s">
        <v>344</v>
      </c>
      <c r="N105" s="203"/>
      <c r="O105" s="237"/>
      <c r="P105" s="237"/>
      <c r="Q105" s="234"/>
      <c r="R105" s="235" t="s">
        <v>347</v>
      </c>
      <c r="S105" s="236"/>
      <c r="T105" s="237"/>
      <c r="U105" s="234"/>
      <c r="V105" s="227" t="s">
        <v>334</v>
      </c>
      <c r="W105" s="236"/>
      <c r="X105" s="238" t="s">
        <v>280</v>
      </c>
      <c r="Y105" s="221" t="s">
        <v>275</v>
      </c>
      <c r="Z105" s="221" t="s">
        <v>310</v>
      </c>
      <c r="AA105" s="221" t="s">
        <v>277</v>
      </c>
      <c r="AB105" s="221" t="s">
        <v>270</v>
      </c>
      <c r="AC105" s="221" t="s">
        <v>367</v>
      </c>
      <c r="AD105" s="231">
        <v>102</v>
      </c>
    </row>
    <row r="106" spans="1:30" ht="99.95" customHeight="1">
      <c r="A106" s="221" t="s">
        <v>313</v>
      </c>
      <c r="B106" s="222" t="s">
        <v>246</v>
      </c>
      <c r="C106" s="223" t="s">
        <v>247</v>
      </c>
      <c r="D106" s="224" t="s">
        <v>248</v>
      </c>
      <c r="E106" s="233">
        <v>43830</v>
      </c>
      <c r="F106" s="234" t="s">
        <v>480</v>
      </c>
      <c r="G106" s="234"/>
      <c r="H106" s="235" t="s">
        <v>344</v>
      </c>
      <c r="I106" s="236"/>
      <c r="J106" s="276" t="s">
        <v>591</v>
      </c>
      <c r="K106" s="276"/>
      <c r="L106" s="9"/>
      <c r="M106" s="10" t="s">
        <v>344</v>
      </c>
      <c r="N106" s="203" t="s">
        <v>592</v>
      </c>
      <c r="O106" s="237"/>
      <c r="P106" s="237"/>
      <c r="Q106" s="234"/>
      <c r="R106" s="235" t="s">
        <v>347</v>
      </c>
      <c r="S106" s="236"/>
      <c r="T106" s="237"/>
      <c r="U106" s="234"/>
      <c r="V106" s="227" t="s">
        <v>334</v>
      </c>
      <c r="W106" s="236"/>
      <c r="X106" s="230" t="s">
        <v>283</v>
      </c>
      <c r="Y106" s="221" t="s">
        <v>274</v>
      </c>
      <c r="Z106" s="221" t="s">
        <v>312</v>
      </c>
      <c r="AA106" s="221" t="s">
        <v>277</v>
      </c>
      <c r="AB106" s="221" t="s">
        <v>271</v>
      </c>
      <c r="AC106" s="221" t="s">
        <v>364</v>
      </c>
      <c r="AD106" s="231">
        <v>103</v>
      </c>
    </row>
    <row r="107" spans="1:30" ht="99.95" customHeight="1">
      <c r="A107" s="221" t="s">
        <v>313</v>
      </c>
      <c r="B107" s="222" t="s">
        <v>249</v>
      </c>
      <c r="C107" s="223" t="s">
        <v>250</v>
      </c>
      <c r="D107" s="224" t="s">
        <v>251</v>
      </c>
      <c r="E107" s="233">
        <v>43830</v>
      </c>
      <c r="F107" s="234" t="s">
        <v>672</v>
      </c>
      <c r="G107" s="234"/>
      <c r="H107" s="235" t="s">
        <v>344</v>
      </c>
      <c r="I107" s="236"/>
      <c r="J107" s="276" t="s">
        <v>593</v>
      </c>
      <c r="K107" s="276"/>
      <c r="L107" s="9"/>
      <c r="M107" s="10" t="s">
        <v>344</v>
      </c>
      <c r="N107" s="203" t="s">
        <v>594</v>
      </c>
      <c r="O107" s="237"/>
      <c r="P107" s="237"/>
      <c r="Q107" s="234"/>
      <c r="R107" s="235" t="s">
        <v>347</v>
      </c>
      <c r="S107" s="236"/>
      <c r="T107" s="237"/>
      <c r="U107" s="234"/>
      <c r="V107" s="227" t="s">
        <v>334</v>
      </c>
      <c r="W107" s="236"/>
      <c r="X107" s="230" t="s">
        <v>283</v>
      </c>
      <c r="Y107" s="221" t="s">
        <v>274</v>
      </c>
      <c r="Z107" s="221" t="s">
        <v>312</v>
      </c>
      <c r="AA107" s="221" t="s">
        <v>277</v>
      </c>
      <c r="AB107" s="221" t="s">
        <v>271</v>
      </c>
      <c r="AC107" s="221" t="s">
        <v>364</v>
      </c>
      <c r="AD107" s="231">
        <v>104</v>
      </c>
    </row>
    <row r="108" spans="1:30" ht="99.95" customHeight="1">
      <c r="A108" s="221" t="s">
        <v>313</v>
      </c>
      <c r="B108" s="222" t="s">
        <v>252</v>
      </c>
      <c r="C108" s="223" t="s">
        <v>253</v>
      </c>
      <c r="D108" s="224" t="s">
        <v>254</v>
      </c>
      <c r="E108" s="225">
        <v>43921</v>
      </c>
      <c r="F108" s="234" t="s">
        <v>481</v>
      </c>
      <c r="G108" s="234"/>
      <c r="H108" s="235" t="s">
        <v>344</v>
      </c>
      <c r="I108" s="236"/>
      <c r="J108" s="276" t="s">
        <v>595</v>
      </c>
      <c r="K108" s="276"/>
      <c r="L108" s="9"/>
      <c r="M108" s="10" t="s">
        <v>344</v>
      </c>
      <c r="N108" s="203"/>
      <c r="O108" s="237"/>
      <c r="P108" s="237"/>
      <c r="Q108" s="234"/>
      <c r="R108" s="235" t="s">
        <v>347</v>
      </c>
      <c r="S108" s="236"/>
      <c r="T108" s="237"/>
      <c r="U108" s="234"/>
      <c r="V108" s="227" t="s">
        <v>334</v>
      </c>
      <c r="W108" s="236"/>
      <c r="X108" s="238" t="s">
        <v>280</v>
      </c>
      <c r="Y108" s="221" t="s">
        <v>274</v>
      </c>
      <c r="Z108" s="221" t="s">
        <v>312</v>
      </c>
      <c r="AA108" s="221" t="s">
        <v>277</v>
      </c>
      <c r="AB108" s="221" t="s">
        <v>271</v>
      </c>
      <c r="AC108" s="221" t="s">
        <v>364</v>
      </c>
      <c r="AD108" s="231">
        <v>105</v>
      </c>
    </row>
    <row r="109" spans="1:30" ht="99.95" customHeight="1">
      <c r="A109" s="221" t="s">
        <v>313</v>
      </c>
      <c r="B109" s="222" t="s">
        <v>255</v>
      </c>
      <c r="C109" s="223" t="s">
        <v>253</v>
      </c>
      <c r="D109" s="224" t="s">
        <v>256</v>
      </c>
      <c r="E109" s="225">
        <v>43921</v>
      </c>
      <c r="F109" s="234"/>
      <c r="G109" s="234"/>
      <c r="H109" s="235" t="s">
        <v>348</v>
      </c>
      <c r="I109" s="236"/>
      <c r="J109" s="276" t="s">
        <v>596</v>
      </c>
      <c r="K109" s="276"/>
      <c r="L109" s="9"/>
      <c r="M109" s="10" t="s">
        <v>344</v>
      </c>
      <c r="N109" s="203" t="s">
        <v>597</v>
      </c>
      <c r="O109" s="237"/>
      <c r="P109" s="237"/>
      <c r="Q109" s="234"/>
      <c r="R109" s="235" t="s">
        <v>347</v>
      </c>
      <c r="S109" s="236"/>
      <c r="T109" s="237"/>
      <c r="U109" s="234"/>
      <c r="V109" s="227" t="s">
        <v>334</v>
      </c>
      <c r="W109" s="236"/>
      <c r="X109" s="238" t="s">
        <v>280</v>
      </c>
      <c r="Y109" s="221" t="s">
        <v>274</v>
      </c>
      <c r="Z109" s="221" t="s">
        <v>312</v>
      </c>
      <c r="AA109" s="221" t="s">
        <v>277</v>
      </c>
      <c r="AB109" s="221" t="s">
        <v>271</v>
      </c>
      <c r="AC109" s="221" t="s">
        <v>364</v>
      </c>
      <c r="AD109" s="231">
        <v>106</v>
      </c>
    </row>
    <row r="110" spans="1:30" ht="99.95" customHeight="1">
      <c r="A110" s="221" t="s">
        <v>300</v>
      </c>
      <c r="B110" s="222" t="s">
        <v>257</v>
      </c>
      <c r="C110" s="223" t="s">
        <v>258</v>
      </c>
      <c r="D110" s="224" t="s">
        <v>259</v>
      </c>
      <c r="E110" s="225">
        <v>43921</v>
      </c>
      <c r="F110" s="234" t="s">
        <v>488</v>
      </c>
      <c r="G110" s="234"/>
      <c r="H110" s="235" t="s">
        <v>348</v>
      </c>
      <c r="I110" s="236"/>
      <c r="J110" s="276"/>
      <c r="K110" s="276"/>
      <c r="L110" s="9"/>
      <c r="M110" s="10" t="s">
        <v>348</v>
      </c>
      <c r="N110" s="203"/>
      <c r="O110" s="237"/>
      <c r="P110" s="237"/>
      <c r="Q110" s="234"/>
      <c r="R110" s="235" t="s">
        <v>347</v>
      </c>
      <c r="S110" s="236"/>
      <c r="T110" s="237"/>
      <c r="U110" s="234"/>
      <c r="V110" s="227" t="s">
        <v>334</v>
      </c>
      <c r="W110" s="236"/>
      <c r="X110" s="238" t="s">
        <v>280</v>
      </c>
      <c r="Y110" s="221" t="s">
        <v>275</v>
      </c>
      <c r="Z110" s="221" t="s">
        <v>301</v>
      </c>
      <c r="AA110" s="221" t="s">
        <v>277</v>
      </c>
      <c r="AB110" s="221" t="s">
        <v>271</v>
      </c>
      <c r="AC110" s="221" t="s">
        <v>422</v>
      </c>
      <c r="AD110" s="231">
        <v>107</v>
      </c>
    </row>
    <row r="111" spans="1:30" ht="99.95" customHeight="1">
      <c r="A111" s="221" t="s">
        <v>313</v>
      </c>
      <c r="B111" s="222" t="s">
        <v>260</v>
      </c>
      <c r="C111" s="223" t="s">
        <v>258</v>
      </c>
      <c r="D111" s="224" t="s">
        <v>261</v>
      </c>
      <c r="E111" s="225">
        <v>43921</v>
      </c>
      <c r="F111" s="234" t="s">
        <v>482</v>
      </c>
      <c r="G111" s="234"/>
      <c r="H111" s="235" t="s">
        <v>344</v>
      </c>
      <c r="I111" s="236"/>
      <c r="J111" s="276" t="s">
        <v>598</v>
      </c>
      <c r="K111" s="276"/>
      <c r="L111" s="9"/>
      <c r="M111" s="10" t="s">
        <v>344</v>
      </c>
      <c r="N111" s="203" t="s">
        <v>599</v>
      </c>
      <c r="O111" s="237"/>
      <c r="P111" s="237"/>
      <c r="Q111" s="234"/>
      <c r="R111" s="235" t="s">
        <v>347</v>
      </c>
      <c r="S111" s="236"/>
      <c r="T111" s="237"/>
      <c r="U111" s="234"/>
      <c r="V111" s="227" t="s">
        <v>334</v>
      </c>
      <c r="W111" s="236"/>
      <c r="X111" s="238" t="s">
        <v>280</v>
      </c>
      <c r="Y111" s="221" t="s">
        <v>274</v>
      </c>
      <c r="Z111" s="221" t="s">
        <v>312</v>
      </c>
      <c r="AA111" s="221" t="s">
        <v>277</v>
      </c>
      <c r="AB111" s="221" t="s">
        <v>271</v>
      </c>
      <c r="AC111" s="221" t="s">
        <v>364</v>
      </c>
      <c r="AD111" s="231">
        <v>108</v>
      </c>
    </row>
    <row r="112" spans="1:30">
      <c r="F112" s="262"/>
      <c r="G112" s="262"/>
      <c r="H112" s="262"/>
      <c r="I112" s="262"/>
      <c r="J112" s="262"/>
      <c r="K112" s="262"/>
      <c r="L112" s="262"/>
      <c r="M112" s="262"/>
      <c r="N112" s="262"/>
      <c r="O112" s="262"/>
      <c r="P112" s="262"/>
      <c r="Q112" s="262"/>
      <c r="R112" s="262"/>
      <c r="S112" s="262"/>
      <c r="T112" s="262"/>
      <c r="U112" s="262"/>
      <c r="V112" s="262"/>
      <c r="W112" s="262"/>
    </row>
    <row r="146" spans="1:1">
      <c r="A146" s="1" t="s">
        <v>334</v>
      </c>
    </row>
    <row r="147" spans="1:1">
      <c r="A147" s="1" t="s">
        <v>335</v>
      </c>
    </row>
    <row r="148" spans="1:1">
      <c r="A148" s="1" t="s">
        <v>336</v>
      </c>
    </row>
    <row r="149" spans="1:1">
      <c r="A149" s="1" t="s">
        <v>337</v>
      </c>
    </row>
    <row r="150" spans="1:1">
      <c r="A150" s="1" t="s">
        <v>338</v>
      </c>
    </row>
    <row r="151" spans="1:1">
      <c r="A151" s="1" t="s">
        <v>339</v>
      </c>
    </row>
    <row r="152" spans="1:1">
      <c r="A152" s="1" t="s">
        <v>340</v>
      </c>
    </row>
    <row r="153" spans="1:1">
      <c r="A153" s="1" t="s">
        <v>341</v>
      </c>
    </row>
    <row r="154" spans="1:1">
      <c r="A154" s="1" t="s">
        <v>342</v>
      </c>
    </row>
    <row r="155" spans="1:1">
      <c r="A155" s="1" t="s">
        <v>343</v>
      </c>
    </row>
    <row r="156" spans="1:1">
      <c r="A156" s="2"/>
    </row>
    <row r="157" spans="1:1">
      <c r="A157" s="2"/>
    </row>
    <row r="158" spans="1:1">
      <c r="A158" s="2"/>
    </row>
    <row r="159" spans="1:1">
      <c r="A159" s="3"/>
    </row>
    <row r="160" spans="1:1">
      <c r="A160" s="3"/>
    </row>
    <row r="161" spans="1:1">
      <c r="A161" s="2"/>
    </row>
    <row r="162" spans="1:1">
      <c r="A162" s="2"/>
    </row>
    <row r="163" spans="1:1">
      <c r="A163" s="2"/>
    </row>
    <row r="164" spans="1:1">
      <c r="A164" s="5" t="s">
        <v>335</v>
      </c>
    </row>
    <row r="165" spans="1:1">
      <c r="A165" s="5" t="s">
        <v>344</v>
      </c>
    </row>
    <row r="166" spans="1:1">
      <c r="A166" s="5" t="s">
        <v>345</v>
      </c>
    </row>
    <row r="167" spans="1:1">
      <c r="A167" s="5" t="s">
        <v>339</v>
      </c>
    </row>
    <row r="168" spans="1:1">
      <c r="A168" s="5" t="s">
        <v>346</v>
      </c>
    </row>
    <row r="169" spans="1:1">
      <c r="A169" s="6" t="s">
        <v>343</v>
      </c>
    </row>
    <row r="170" spans="1:1">
      <c r="A170" s="5" t="s">
        <v>348</v>
      </c>
    </row>
    <row r="171" spans="1:1">
      <c r="A171" s="5" t="s">
        <v>347</v>
      </c>
    </row>
    <row r="172" spans="1:1">
      <c r="A172" s="4" t="s">
        <v>342</v>
      </c>
    </row>
  </sheetData>
  <sheetProtection autoFilter="0" pivotTables="0"/>
  <autoFilter ref="A2:AD111">
    <filterColumn colId="26">
      <filters>
        <filter val="Community Regeneration"/>
        <filter val="Environment and Health &amp; Wellbeing"/>
      </filters>
    </filterColumn>
  </autoFilter>
  <mergeCells count="4">
    <mergeCell ref="F1:I1"/>
    <mergeCell ref="J1:N1"/>
    <mergeCell ref="O1:S1"/>
    <mergeCell ref="T1:W1"/>
  </mergeCells>
  <conditionalFormatting sqref="H3:H38 H40 H43 H45 H50:H111 H47:H48">
    <cfRule type="containsText" dxfId="4256" priority="332" operator="containsText" text="Deferred">
      <formula>NOT(ISERROR(SEARCH("Deferred",H3)))</formula>
    </cfRule>
    <cfRule type="containsText" dxfId="4255" priority="334" operator="containsText" text="Update Not Provided">
      <formula>NOT(ISERROR(SEARCH("Update Not Provided",H3)))</formula>
    </cfRule>
    <cfRule type="containsText" dxfId="4254" priority="335" operator="containsText" text="Not Yet Due">
      <formula>NOT(ISERROR(SEARCH("Not Yet Due",H3)))</formula>
    </cfRule>
    <cfRule type="containsText" dxfId="4253" priority="336" operator="containsText" text="Deleted">
      <formula>NOT(ISERROR(SEARCH("Deleted",H3)))</formula>
    </cfRule>
    <cfRule type="containsText" dxfId="4252" priority="337" operator="containsText" text="Completed Behind Schedule">
      <formula>NOT(ISERROR(SEARCH("Completed Behind Schedule",H3)))</formula>
    </cfRule>
    <cfRule type="containsText" dxfId="4251" priority="338" operator="containsText" text="Off Target">
      <formula>NOT(ISERROR(SEARCH("Off Target",H3)))</formula>
    </cfRule>
    <cfRule type="containsText" dxfId="4250" priority="339" operator="containsText" text="In Danger of Falling Behind Target">
      <formula>NOT(ISERROR(SEARCH("In Danger of Falling Behind Target",H3)))</formula>
    </cfRule>
    <cfRule type="containsText" dxfId="4249" priority="340" operator="containsText" text="Fully Achieved">
      <formula>NOT(ISERROR(SEARCH("Fully Achieved",H3)))</formula>
    </cfRule>
    <cfRule type="containsText" dxfId="4248" priority="341" operator="containsText" text="On track to be achieved">
      <formula>NOT(ISERROR(SEARCH("On track to be achieved",H3)))</formula>
    </cfRule>
  </conditionalFormatting>
  <conditionalFormatting sqref="V3:V38 V40 V43 V45 V50:V111 V47:V48">
    <cfRule type="containsText" dxfId="4247" priority="277" operator="containsText" text="Deleted">
      <formula>NOT(ISERROR(SEARCH("Deleted",V3)))</formula>
    </cfRule>
    <cfRule type="containsText" dxfId="4246" priority="278" operator="containsText" text="Deferred">
      <formula>NOT(ISERROR(SEARCH("Deferred",V3)))</formula>
    </cfRule>
    <cfRule type="containsText" dxfId="4245" priority="279" operator="containsText" text="Completion date within reasonable tolerance">
      <formula>NOT(ISERROR(SEARCH("Completion date within reasonable tolerance",V3)))</formula>
    </cfRule>
    <cfRule type="containsText" dxfId="4244" priority="280" operator="containsText" text="completed significantly after target deadline">
      <formula>NOT(ISERROR(SEARCH("completed significantly after target deadline",V3)))</formula>
    </cfRule>
    <cfRule type="containsText" dxfId="4243" priority="281" operator="containsText" text="Off target">
      <formula>NOT(ISERROR(SEARCH("Off target",V3)))</formula>
    </cfRule>
    <cfRule type="containsText" dxfId="4242" priority="282" operator="containsText" text="Target partially met">
      <formula>NOT(ISERROR(SEARCH("Target partially met",V3)))</formula>
    </cfRule>
    <cfRule type="containsText" dxfId="4241" priority="283" operator="containsText" text="Numerical outturn within 10% tolerance">
      <formula>NOT(ISERROR(SEARCH("Numerical outturn within 10% tolerance",V3)))</formula>
    </cfRule>
    <cfRule type="containsText" dxfId="4240" priority="284" operator="containsText" text="Numerical outturn within 5% Tolerance">
      <formula>NOT(ISERROR(SEARCH("Numerical outturn within 5% Tolerance",V3)))</formula>
    </cfRule>
    <cfRule type="containsText" dxfId="4239" priority="285" operator="containsText" text="Fully Achieved">
      <formula>NOT(ISERROR(SEARCH("Fully Achieved",V3)))</formula>
    </cfRule>
    <cfRule type="containsText" dxfId="4238" priority="286" operator="containsText" text="Update Not Provided">
      <formula>NOT(ISERROR(SEARCH("Update Not Provided",V3)))</formula>
    </cfRule>
    <cfRule type="containsText" dxfId="4237" priority="305" operator="containsText" text="Deferred">
      <formula>NOT(ISERROR(SEARCH("Deferred",V3)))</formula>
    </cfRule>
    <cfRule type="containsText" dxfId="4236" priority="306" operator="containsText" text="Update Not Provided">
      <formula>NOT(ISERROR(SEARCH("Update Not Provided",V3)))</formula>
    </cfRule>
    <cfRule type="containsText" dxfId="4235" priority="307" operator="containsText" text="Not Yet Due">
      <formula>NOT(ISERROR(SEARCH("Not Yet Due",V3)))</formula>
    </cfRule>
    <cfRule type="containsText" dxfId="4234" priority="308" operator="containsText" text="Deleted">
      <formula>NOT(ISERROR(SEARCH("Deleted",V3)))</formula>
    </cfRule>
    <cfRule type="containsText" dxfId="4233" priority="309" operator="containsText" text="Completed Behind Schedule">
      <formula>NOT(ISERROR(SEARCH("Completed Behind Schedule",V3)))</formula>
    </cfRule>
    <cfRule type="containsText" dxfId="4232" priority="310" operator="containsText" text="Off Target">
      <formula>NOT(ISERROR(SEARCH("Off Target",V3)))</formula>
    </cfRule>
    <cfRule type="containsText" dxfId="4231" priority="311" operator="containsText" text="In Danger of Falling Behind Target">
      <formula>NOT(ISERROR(SEARCH("In Danger of Falling Behind Target",V3)))</formula>
    </cfRule>
    <cfRule type="containsText" dxfId="4230" priority="312" operator="containsText" text="Fully Achieved">
      <formula>NOT(ISERROR(SEARCH("Fully Achieved",V3)))</formula>
    </cfRule>
    <cfRule type="containsText" dxfId="4229" priority="313" operator="containsText" text="On track to be achieved">
      <formula>NOT(ISERROR(SEARCH("On track to be achieved",V3)))</formula>
    </cfRule>
  </conditionalFormatting>
  <conditionalFormatting sqref="M40 M43 M45 M47:M48 M3:M38 M50:M111">
    <cfRule type="containsText" dxfId="4228" priority="296" operator="containsText" text="Deferred">
      <formula>NOT(ISERROR(SEARCH("Deferred",M3)))</formula>
    </cfRule>
    <cfRule type="containsText" dxfId="4227" priority="297" operator="containsText" text="Update Not Provided">
      <formula>NOT(ISERROR(SEARCH("Update Not Provided",M3)))</formula>
    </cfRule>
    <cfRule type="containsText" dxfId="4226" priority="298" operator="containsText" text="Not Yet Due">
      <formula>NOT(ISERROR(SEARCH("Not Yet Due",M3)))</formula>
    </cfRule>
    <cfRule type="containsText" dxfId="4225" priority="299" operator="containsText" text="Deleted">
      <formula>NOT(ISERROR(SEARCH("Deleted",M3)))</formula>
    </cfRule>
    <cfRule type="containsText" dxfId="4224" priority="300" operator="containsText" text="Completed Behind Schedule">
      <formula>NOT(ISERROR(SEARCH("Completed Behind Schedule",M3)))</formula>
    </cfRule>
    <cfRule type="containsText" dxfId="4223" priority="301" operator="containsText" text="Off Target">
      <formula>NOT(ISERROR(SEARCH("Off Target",M3)))</formula>
    </cfRule>
    <cfRule type="containsText" dxfId="4222" priority="302" operator="containsText" text="In Danger of Falling Behind Target">
      <formula>NOT(ISERROR(SEARCH("In Danger of Falling Behind Target",M3)))</formula>
    </cfRule>
    <cfRule type="containsText" dxfId="4221" priority="303" operator="containsText" text="Fully Achieved">
      <formula>NOT(ISERROR(SEARCH("Fully Achieved",M3)))</formula>
    </cfRule>
    <cfRule type="containsText" dxfId="4220" priority="304" operator="containsText" text="On track to be achieved">
      <formula>NOT(ISERROR(SEARCH("On track to be achieved",M3)))</formula>
    </cfRule>
  </conditionalFormatting>
  <conditionalFormatting sqref="R3:R38 R40 R43 R45 R50:R111 R47:R48">
    <cfRule type="containsText" dxfId="4219" priority="287" operator="containsText" text="Deferred">
      <formula>NOT(ISERROR(SEARCH("Deferred",R3)))</formula>
    </cfRule>
    <cfRule type="containsText" dxfId="4218" priority="288" operator="containsText" text="Update Not Provided">
      <formula>NOT(ISERROR(SEARCH("Update Not Provided",R3)))</formula>
    </cfRule>
    <cfRule type="containsText" dxfId="4217" priority="289" operator="containsText" text="Not Yet Due">
      <formula>NOT(ISERROR(SEARCH("Not Yet Due",R3)))</formula>
    </cfRule>
    <cfRule type="containsText" dxfId="4216" priority="290" operator="containsText" text="Deleted">
      <formula>NOT(ISERROR(SEARCH("Deleted",R3)))</formula>
    </cfRule>
    <cfRule type="containsText" dxfId="4215" priority="291" operator="containsText" text="Completed Behind Schedule">
      <formula>NOT(ISERROR(SEARCH("Completed Behind Schedule",R3)))</formula>
    </cfRule>
    <cfRule type="containsText" dxfId="4214" priority="292" operator="containsText" text="Off Target">
      <formula>NOT(ISERROR(SEARCH("Off Target",R3)))</formula>
    </cfRule>
    <cfRule type="containsText" dxfId="4213" priority="293" operator="containsText" text="In Danger of Falling Behind Target">
      <formula>NOT(ISERROR(SEARCH("In Danger of Falling Behind Target",R3)))</formula>
    </cfRule>
    <cfRule type="containsText" dxfId="4212" priority="294" operator="containsText" text="Fully Achieved">
      <formula>NOT(ISERROR(SEARCH("Fully Achieved",R3)))</formula>
    </cfRule>
    <cfRule type="containsText" dxfId="4211" priority="295" operator="containsText" text="On track to be achieved">
      <formula>NOT(ISERROR(SEARCH("On track to be achieved",R3)))</formula>
    </cfRule>
  </conditionalFormatting>
  <conditionalFormatting sqref="H39">
    <cfRule type="containsText" dxfId="4210" priority="268" operator="containsText" text="Deferred">
      <formula>NOT(ISERROR(SEARCH("Deferred",H39)))</formula>
    </cfRule>
    <cfRule type="containsText" dxfId="4209" priority="269" operator="containsText" text="Update Not Provided">
      <formula>NOT(ISERROR(SEARCH("Update Not Provided",H39)))</formula>
    </cfRule>
    <cfRule type="containsText" dxfId="4208" priority="270" operator="containsText" text="Not Yet Due">
      <formula>NOT(ISERROR(SEARCH("Not Yet Due",H39)))</formula>
    </cfRule>
    <cfRule type="containsText" dxfId="4207" priority="271" operator="containsText" text="Deleted">
      <formula>NOT(ISERROR(SEARCH("Deleted",H39)))</formula>
    </cfRule>
    <cfRule type="containsText" dxfId="4206" priority="272" operator="containsText" text="Completed Behind Schedule">
      <formula>NOT(ISERROR(SEARCH("Completed Behind Schedule",H39)))</formula>
    </cfRule>
    <cfRule type="containsText" dxfId="4205" priority="273" operator="containsText" text="Off Target">
      <formula>NOT(ISERROR(SEARCH("Off Target",H39)))</formula>
    </cfRule>
    <cfRule type="containsText" dxfId="4204" priority="274" operator="containsText" text="In Danger of Falling Behind Target">
      <formula>NOT(ISERROR(SEARCH("In Danger of Falling Behind Target",H39)))</formula>
    </cfRule>
    <cfRule type="containsText" dxfId="4203" priority="275" operator="containsText" text="Fully Achieved">
      <formula>NOT(ISERROR(SEARCH("Fully Achieved",H39)))</formula>
    </cfRule>
    <cfRule type="containsText" dxfId="4202" priority="276" operator="containsText" text="On track to be achieved">
      <formula>NOT(ISERROR(SEARCH("On track to be achieved",H39)))</formula>
    </cfRule>
  </conditionalFormatting>
  <conditionalFormatting sqref="V39">
    <cfRule type="containsText" dxfId="4201" priority="231" operator="containsText" text="Deleted">
      <formula>NOT(ISERROR(SEARCH("Deleted",V39)))</formula>
    </cfRule>
    <cfRule type="containsText" dxfId="4200" priority="232" operator="containsText" text="Deferred">
      <formula>NOT(ISERROR(SEARCH("Deferred",V39)))</formula>
    </cfRule>
    <cfRule type="containsText" dxfId="4199" priority="233" operator="containsText" text="Completion date within reasonable tolerance">
      <formula>NOT(ISERROR(SEARCH("Completion date within reasonable tolerance",V39)))</formula>
    </cfRule>
    <cfRule type="containsText" dxfId="4198" priority="234" operator="containsText" text="completed significantly after target deadline">
      <formula>NOT(ISERROR(SEARCH("completed significantly after target deadline",V39)))</formula>
    </cfRule>
    <cfRule type="containsText" dxfId="4197" priority="235" operator="containsText" text="Off target">
      <formula>NOT(ISERROR(SEARCH("Off target",V39)))</formula>
    </cfRule>
    <cfRule type="containsText" dxfId="4196" priority="236" operator="containsText" text="Target partially met">
      <formula>NOT(ISERROR(SEARCH("Target partially met",V39)))</formula>
    </cfRule>
    <cfRule type="containsText" dxfId="4195" priority="237" operator="containsText" text="Numerical outturn within 10% tolerance">
      <formula>NOT(ISERROR(SEARCH("Numerical outturn within 10% tolerance",V39)))</formula>
    </cfRule>
    <cfRule type="containsText" dxfId="4194" priority="238" operator="containsText" text="Numerical outturn within 5% Tolerance">
      <formula>NOT(ISERROR(SEARCH("Numerical outturn within 5% Tolerance",V39)))</formula>
    </cfRule>
    <cfRule type="containsText" dxfId="4193" priority="239" operator="containsText" text="Fully Achieved">
      <formula>NOT(ISERROR(SEARCH("Fully Achieved",V39)))</formula>
    </cfRule>
    <cfRule type="containsText" dxfId="4192" priority="240" operator="containsText" text="Update Not Provided">
      <formula>NOT(ISERROR(SEARCH("Update Not Provided",V39)))</formula>
    </cfRule>
    <cfRule type="containsText" dxfId="4191" priority="259" operator="containsText" text="Deferred">
      <formula>NOT(ISERROR(SEARCH("Deferred",V39)))</formula>
    </cfRule>
    <cfRule type="containsText" dxfId="4190" priority="260" operator="containsText" text="Update Not Provided">
      <formula>NOT(ISERROR(SEARCH("Update Not Provided",V39)))</formula>
    </cfRule>
    <cfRule type="containsText" dxfId="4189" priority="261" operator="containsText" text="Not Yet Due">
      <formula>NOT(ISERROR(SEARCH("Not Yet Due",V39)))</formula>
    </cfRule>
    <cfRule type="containsText" dxfId="4188" priority="262" operator="containsText" text="Deleted">
      <formula>NOT(ISERROR(SEARCH("Deleted",V39)))</formula>
    </cfRule>
    <cfRule type="containsText" dxfId="4187" priority="263" operator="containsText" text="Completed Behind Schedule">
      <formula>NOT(ISERROR(SEARCH("Completed Behind Schedule",V39)))</formula>
    </cfRule>
    <cfRule type="containsText" dxfId="4186" priority="264" operator="containsText" text="Off Target">
      <formula>NOT(ISERROR(SEARCH("Off Target",V39)))</formula>
    </cfRule>
    <cfRule type="containsText" dxfId="4185" priority="265" operator="containsText" text="In Danger of Falling Behind Target">
      <formula>NOT(ISERROR(SEARCH("In Danger of Falling Behind Target",V39)))</formula>
    </cfRule>
    <cfRule type="containsText" dxfId="4184" priority="266" operator="containsText" text="Fully Achieved">
      <formula>NOT(ISERROR(SEARCH("Fully Achieved",V39)))</formula>
    </cfRule>
    <cfRule type="containsText" dxfId="4183" priority="267" operator="containsText" text="On track to be achieved">
      <formula>NOT(ISERROR(SEARCH("On track to be achieved",V39)))</formula>
    </cfRule>
  </conditionalFormatting>
  <conditionalFormatting sqref="M39">
    <cfRule type="containsText" dxfId="4182" priority="250" operator="containsText" text="Deferred">
      <formula>NOT(ISERROR(SEARCH("Deferred",M39)))</formula>
    </cfRule>
    <cfRule type="containsText" dxfId="4181" priority="251" operator="containsText" text="Update Not Provided">
      <formula>NOT(ISERROR(SEARCH("Update Not Provided",M39)))</formula>
    </cfRule>
    <cfRule type="containsText" dxfId="4180" priority="252" operator="containsText" text="Not Yet Due">
      <formula>NOT(ISERROR(SEARCH("Not Yet Due",M39)))</formula>
    </cfRule>
    <cfRule type="containsText" dxfId="4179" priority="253" operator="containsText" text="Deleted">
      <formula>NOT(ISERROR(SEARCH("Deleted",M39)))</formula>
    </cfRule>
    <cfRule type="containsText" dxfId="4178" priority="254" operator="containsText" text="Completed Behind Schedule">
      <formula>NOT(ISERROR(SEARCH("Completed Behind Schedule",M39)))</formula>
    </cfRule>
    <cfRule type="containsText" dxfId="4177" priority="255" operator="containsText" text="Off Target">
      <formula>NOT(ISERROR(SEARCH("Off Target",M39)))</formula>
    </cfRule>
    <cfRule type="containsText" dxfId="4176" priority="256" operator="containsText" text="In Danger of Falling Behind Target">
      <formula>NOT(ISERROR(SEARCH("In Danger of Falling Behind Target",M39)))</formula>
    </cfRule>
    <cfRule type="containsText" dxfId="4175" priority="257" operator="containsText" text="Fully Achieved">
      <formula>NOT(ISERROR(SEARCH("Fully Achieved",M39)))</formula>
    </cfRule>
    <cfRule type="containsText" dxfId="4174" priority="258" operator="containsText" text="On track to be achieved">
      <formula>NOT(ISERROR(SEARCH("On track to be achieved",M39)))</formula>
    </cfRule>
  </conditionalFormatting>
  <conditionalFormatting sqref="R39">
    <cfRule type="containsText" dxfId="4173" priority="241" operator="containsText" text="Deferred">
      <formula>NOT(ISERROR(SEARCH("Deferred",R39)))</formula>
    </cfRule>
    <cfRule type="containsText" dxfId="4172" priority="242" operator="containsText" text="Update Not Provided">
      <formula>NOT(ISERROR(SEARCH("Update Not Provided",R39)))</formula>
    </cfRule>
    <cfRule type="containsText" dxfId="4171" priority="243" operator="containsText" text="Not Yet Due">
      <formula>NOT(ISERROR(SEARCH("Not Yet Due",R39)))</formula>
    </cfRule>
    <cfRule type="containsText" dxfId="4170" priority="244" operator="containsText" text="Deleted">
      <formula>NOT(ISERROR(SEARCH("Deleted",R39)))</formula>
    </cfRule>
    <cfRule type="containsText" dxfId="4169" priority="245" operator="containsText" text="Completed Behind Schedule">
      <formula>NOT(ISERROR(SEARCH("Completed Behind Schedule",R39)))</formula>
    </cfRule>
    <cfRule type="containsText" dxfId="4168" priority="246" operator="containsText" text="Off Target">
      <formula>NOT(ISERROR(SEARCH("Off Target",R39)))</formula>
    </cfRule>
    <cfRule type="containsText" dxfId="4167" priority="247" operator="containsText" text="In Danger of Falling Behind Target">
      <formula>NOT(ISERROR(SEARCH("In Danger of Falling Behind Target",R39)))</formula>
    </cfRule>
    <cfRule type="containsText" dxfId="4166" priority="248" operator="containsText" text="Fully Achieved">
      <formula>NOT(ISERROR(SEARCH("Fully Achieved",R39)))</formula>
    </cfRule>
    <cfRule type="containsText" dxfId="4165" priority="249" operator="containsText" text="On track to be achieved">
      <formula>NOT(ISERROR(SEARCH("On track to be achieved",R39)))</formula>
    </cfRule>
  </conditionalFormatting>
  <conditionalFormatting sqref="H41">
    <cfRule type="containsText" dxfId="4164" priority="222" operator="containsText" text="Deferred">
      <formula>NOT(ISERROR(SEARCH("Deferred",H41)))</formula>
    </cfRule>
    <cfRule type="containsText" dxfId="4163" priority="223" operator="containsText" text="Update Not Provided">
      <formula>NOT(ISERROR(SEARCH("Update Not Provided",H41)))</formula>
    </cfRule>
    <cfRule type="containsText" dxfId="4162" priority="224" operator="containsText" text="Not Yet Due">
      <formula>NOT(ISERROR(SEARCH("Not Yet Due",H41)))</formula>
    </cfRule>
    <cfRule type="containsText" dxfId="4161" priority="225" operator="containsText" text="Deleted">
      <formula>NOT(ISERROR(SEARCH("Deleted",H41)))</formula>
    </cfRule>
    <cfRule type="containsText" dxfId="4160" priority="226" operator="containsText" text="Completed Behind Schedule">
      <formula>NOT(ISERROR(SEARCH("Completed Behind Schedule",H41)))</formula>
    </cfRule>
    <cfRule type="containsText" dxfId="4159" priority="227" operator="containsText" text="Off Target">
      <formula>NOT(ISERROR(SEARCH("Off Target",H41)))</formula>
    </cfRule>
    <cfRule type="containsText" dxfId="4158" priority="228" operator="containsText" text="In Danger of Falling Behind Target">
      <formula>NOT(ISERROR(SEARCH("In Danger of Falling Behind Target",H41)))</formula>
    </cfRule>
    <cfRule type="containsText" dxfId="4157" priority="229" operator="containsText" text="Fully Achieved">
      <formula>NOT(ISERROR(SEARCH("Fully Achieved",H41)))</formula>
    </cfRule>
    <cfRule type="containsText" dxfId="4156" priority="230" operator="containsText" text="On track to be achieved">
      <formula>NOT(ISERROR(SEARCH("On track to be achieved",H41)))</formula>
    </cfRule>
  </conditionalFormatting>
  <conditionalFormatting sqref="V41">
    <cfRule type="containsText" dxfId="4155" priority="185" operator="containsText" text="Deleted">
      <formula>NOT(ISERROR(SEARCH("Deleted",V41)))</formula>
    </cfRule>
    <cfRule type="containsText" dxfId="4154" priority="186" operator="containsText" text="Deferred">
      <formula>NOT(ISERROR(SEARCH("Deferred",V41)))</formula>
    </cfRule>
    <cfRule type="containsText" dxfId="4153" priority="187" operator="containsText" text="Completion date within reasonable tolerance">
      <formula>NOT(ISERROR(SEARCH("Completion date within reasonable tolerance",V41)))</formula>
    </cfRule>
    <cfRule type="containsText" dxfId="4152" priority="188" operator="containsText" text="completed significantly after target deadline">
      <formula>NOT(ISERROR(SEARCH("completed significantly after target deadline",V41)))</formula>
    </cfRule>
    <cfRule type="containsText" dxfId="4151" priority="189" operator="containsText" text="Off target">
      <formula>NOT(ISERROR(SEARCH("Off target",V41)))</formula>
    </cfRule>
    <cfRule type="containsText" dxfId="4150" priority="190" operator="containsText" text="Target partially met">
      <formula>NOT(ISERROR(SEARCH("Target partially met",V41)))</formula>
    </cfRule>
    <cfRule type="containsText" dxfId="4149" priority="191" operator="containsText" text="Numerical outturn within 10% tolerance">
      <formula>NOT(ISERROR(SEARCH("Numerical outturn within 10% tolerance",V41)))</formula>
    </cfRule>
    <cfRule type="containsText" dxfId="4148" priority="192" operator="containsText" text="Numerical outturn within 5% Tolerance">
      <formula>NOT(ISERROR(SEARCH("Numerical outturn within 5% Tolerance",V41)))</formula>
    </cfRule>
    <cfRule type="containsText" dxfId="4147" priority="193" operator="containsText" text="Fully Achieved">
      <formula>NOT(ISERROR(SEARCH("Fully Achieved",V41)))</formula>
    </cfRule>
    <cfRule type="containsText" dxfId="4146" priority="194" operator="containsText" text="Update Not Provided">
      <formula>NOT(ISERROR(SEARCH("Update Not Provided",V41)))</formula>
    </cfRule>
    <cfRule type="containsText" dxfId="4145" priority="213" operator="containsText" text="Deferred">
      <formula>NOT(ISERROR(SEARCH("Deferred",V41)))</formula>
    </cfRule>
    <cfRule type="containsText" dxfId="4144" priority="214" operator="containsText" text="Update Not Provided">
      <formula>NOT(ISERROR(SEARCH("Update Not Provided",V41)))</formula>
    </cfRule>
    <cfRule type="containsText" dxfId="4143" priority="215" operator="containsText" text="Not Yet Due">
      <formula>NOT(ISERROR(SEARCH("Not Yet Due",V41)))</formula>
    </cfRule>
    <cfRule type="containsText" dxfId="4142" priority="216" operator="containsText" text="Deleted">
      <formula>NOT(ISERROR(SEARCH("Deleted",V41)))</formula>
    </cfRule>
    <cfRule type="containsText" dxfId="4141" priority="217" operator="containsText" text="Completed Behind Schedule">
      <formula>NOT(ISERROR(SEARCH("Completed Behind Schedule",V41)))</formula>
    </cfRule>
    <cfRule type="containsText" dxfId="4140" priority="218" operator="containsText" text="Off Target">
      <formula>NOT(ISERROR(SEARCH("Off Target",V41)))</formula>
    </cfRule>
    <cfRule type="containsText" dxfId="4139" priority="219" operator="containsText" text="In Danger of Falling Behind Target">
      <formula>NOT(ISERROR(SEARCH("In Danger of Falling Behind Target",V41)))</formula>
    </cfRule>
    <cfRule type="containsText" dxfId="4138" priority="220" operator="containsText" text="Fully Achieved">
      <formula>NOT(ISERROR(SEARCH("Fully Achieved",V41)))</formula>
    </cfRule>
    <cfRule type="containsText" dxfId="4137" priority="221" operator="containsText" text="On track to be achieved">
      <formula>NOT(ISERROR(SEARCH("On track to be achieved",V41)))</formula>
    </cfRule>
  </conditionalFormatting>
  <conditionalFormatting sqref="M41">
    <cfRule type="containsText" dxfId="4136" priority="204" operator="containsText" text="Deferred">
      <formula>NOT(ISERROR(SEARCH("Deferred",M41)))</formula>
    </cfRule>
    <cfRule type="containsText" dxfId="4135" priority="205" operator="containsText" text="Update Not Provided">
      <formula>NOT(ISERROR(SEARCH("Update Not Provided",M41)))</formula>
    </cfRule>
    <cfRule type="containsText" dxfId="4134" priority="206" operator="containsText" text="Not Yet Due">
      <formula>NOT(ISERROR(SEARCH("Not Yet Due",M41)))</formula>
    </cfRule>
    <cfRule type="containsText" dxfId="4133" priority="207" operator="containsText" text="Deleted">
      <formula>NOT(ISERROR(SEARCH("Deleted",M41)))</formula>
    </cfRule>
    <cfRule type="containsText" dxfId="4132" priority="208" operator="containsText" text="Completed Behind Schedule">
      <formula>NOT(ISERROR(SEARCH("Completed Behind Schedule",M41)))</formula>
    </cfRule>
    <cfRule type="containsText" dxfId="4131" priority="209" operator="containsText" text="Off Target">
      <formula>NOT(ISERROR(SEARCH("Off Target",M41)))</formula>
    </cfRule>
    <cfRule type="containsText" dxfId="4130" priority="210" operator="containsText" text="In Danger of Falling Behind Target">
      <formula>NOT(ISERROR(SEARCH("In Danger of Falling Behind Target",M41)))</formula>
    </cfRule>
    <cfRule type="containsText" dxfId="4129" priority="211" operator="containsText" text="Fully Achieved">
      <formula>NOT(ISERROR(SEARCH("Fully Achieved",M41)))</formula>
    </cfRule>
    <cfRule type="containsText" dxfId="4128" priority="212" operator="containsText" text="On track to be achieved">
      <formula>NOT(ISERROR(SEARCH("On track to be achieved",M41)))</formula>
    </cfRule>
  </conditionalFormatting>
  <conditionalFormatting sqref="R41">
    <cfRule type="containsText" dxfId="4127" priority="195" operator="containsText" text="Deferred">
      <formula>NOT(ISERROR(SEARCH("Deferred",R41)))</formula>
    </cfRule>
    <cfRule type="containsText" dxfId="4126" priority="196" operator="containsText" text="Update Not Provided">
      <formula>NOT(ISERROR(SEARCH("Update Not Provided",R41)))</formula>
    </cfRule>
    <cfRule type="containsText" dxfId="4125" priority="197" operator="containsText" text="Not Yet Due">
      <formula>NOT(ISERROR(SEARCH("Not Yet Due",R41)))</formula>
    </cfRule>
    <cfRule type="containsText" dxfId="4124" priority="198" operator="containsText" text="Deleted">
      <formula>NOT(ISERROR(SEARCH("Deleted",R41)))</formula>
    </cfRule>
    <cfRule type="containsText" dxfId="4123" priority="199" operator="containsText" text="Completed Behind Schedule">
      <formula>NOT(ISERROR(SEARCH("Completed Behind Schedule",R41)))</formula>
    </cfRule>
    <cfRule type="containsText" dxfId="4122" priority="200" operator="containsText" text="Off Target">
      <formula>NOT(ISERROR(SEARCH("Off Target",R41)))</formula>
    </cfRule>
    <cfRule type="containsText" dxfId="4121" priority="201" operator="containsText" text="In Danger of Falling Behind Target">
      <formula>NOT(ISERROR(SEARCH("In Danger of Falling Behind Target",R41)))</formula>
    </cfRule>
    <cfRule type="containsText" dxfId="4120" priority="202" operator="containsText" text="Fully Achieved">
      <formula>NOT(ISERROR(SEARCH("Fully Achieved",R41)))</formula>
    </cfRule>
    <cfRule type="containsText" dxfId="4119" priority="203" operator="containsText" text="On track to be achieved">
      <formula>NOT(ISERROR(SEARCH("On track to be achieved",R41)))</formula>
    </cfRule>
  </conditionalFormatting>
  <conditionalFormatting sqref="H42">
    <cfRule type="containsText" dxfId="4118" priority="176" operator="containsText" text="Deferred">
      <formula>NOT(ISERROR(SEARCH("Deferred",H42)))</formula>
    </cfRule>
    <cfRule type="containsText" dxfId="4117" priority="177" operator="containsText" text="Update Not Provided">
      <formula>NOT(ISERROR(SEARCH("Update Not Provided",H42)))</formula>
    </cfRule>
    <cfRule type="containsText" dxfId="4116" priority="178" operator="containsText" text="Not Yet Due">
      <formula>NOT(ISERROR(SEARCH("Not Yet Due",H42)))</formula>
    </cfRule>
    <cfRule type="containsText" dxfId="4115" priority="179" operator="containsText" text="Deleted">
      <formula>NOT(ISERROR(SEARCH("Deleted",H42)))</formula>
    </cfRule>
    <cfRule type="containsText" dxfId="4114" priority="180" operator="containsText" text="Completed Behind Schedule">
      <formula>NOT(ISERROR(SEARCH("Completed Behind Schedule",H42)))</formula>
    </cfRule>
    <cfRule type="containsText" dxfId="4113" priority="181" operator="containsText" text="Off Target">
      <formula>NOT(ISERROR(SEARCH("Off Target",H42)))</formula>
    </cfRule>
    <cfRule type="containsText" dxfId="4112" priority="182" operator="containsText" text="In Danger of Falling Behind Target">
      <formula>NOT(ISERROR(SEARCH("In Danger of Falling Behind Target",H42)))</formula>
    </cfRule>
    <cfRule type="containsText" dxfId="4111" priority="183" operator="containsText" text="Fully Achieved">
      <formula>NOT(ISERROR(SEARCH("Fully Achieved",H42)))</formula>
    </cfRule>
    <cfRule type="containsText" dxfId="4110" priority="184" operator="containsText" text="On track to be achieved">
      <formula>NOT(ISERROR(SEARCH("On track to be achieved",H42)))</formula>
    </cfRule>
  </conditionalFormatting>
  <conditionalFormatting sqref="V42">
    <cfRule type="containsText" dxfId="4109" priority="139" operator="containsText" text="Deleted">
      <formula>NOT(ISERROR(SEARCH("Deleted",V42)))</formula>
    </cfRule>
    <cfRule type="containsText" dxfId="4108" priority="140" operator="containsText" text="Deferred">
      <formula>NOT(ISERROR(SEARCH("Deferred",V42)))</formula>
    </cfRule>
    <cfRule type="containsText" dxfId="4107" priority="141" operator="containsText" text="Completion date within reasonable tolerance">
      <formula>NOT(ISERROR(SEARCH("Completion date within reasonable tolerance",V42)))</formula>
    </cfRule>
    <cfRule type="containsText" dxfId="4106" priority="142" operator="containsText" text="completed significantly after target deadline">
      <formula>NOT(ISERROR(SEARCH("completed significantly after target deadline",V42)))</formula>
    </cfRule>
    <cfRule type="containsText" dxfId="4105" priority="143" operator="containsText" text="Off target">
      <formula>NOT(ISERROR(SEARCH("Off target",V42)))</formula>
    </cfRule>
    <cfRule type="containsText" dxfId="4104" priority="144" operator="containsText" text="Target partially met">
      <formula>NOT(ISERROR(SEARCH("Target partially met",V42)))</formula>
    </cfRule>
    <cfRule type="containsText" dxfId="4103" priority="145" operator="containsText" text="Numerical outturn within 10% tolerance">
      <formula>NOT(ISERROR(SEARCH("Numerical outturn within 10% tolerance",V42)))</formula>
    </cfRule>
    <cfRule type="containsText" dxfId="4102" priority="146" operator="containsText" text="Numerical outturn within 5% Tolerance">
      <formula>NOT(ISERROR(SEARCH("Numerical outturn within 5% Tolerance",V42)))</formula>
    </cfRule>
    <cfRule type="containsText" dxfId="4101" priority="147" operator="containsText" text="Fully Achieved">
      <formula>NOT(ISERROR(SEARCH("Fully Achieved",V42)))</formula>
    </cfRule>
    <cfRule type="containsText" dxfId="4100" priority="148" operator="containsText" text="Update Not Provided">
      <formula>NOT(ISERROR(SEARCH("Update Not Provided",V42)))</formula>
    </cfRule>
    <cfRule type="containsText" dxfId="4099" priority="167" operator="containsText" text="Deferred">
      <formula>NOT(ISERROR(SEARCH("Deferred",V42)))</formula>
    </cfRule>
    <cfRule type="containsText" dxfId="4098" priority="168" operator="containsText" text="Update Not Provided">
      <formula>NOT(ISERROR(SEARCH("Update Not Provided",V42)))</formula>
    </cfRule>
    <cfRule type="containsText" dxfId="4097" priority="169" operator="containsText" text="Not Yet Due">
      <formula>NOT(ISERROR(SEARCH("Not Yet Due",V42)))</formula>
    </cfRule>
    <cfRule type="containsText" dxfId="4096" priority="170" operator="containsText" text="Deleted">
      <formula>NOT(ISERROR(SEARCH("Deleted",V42)))</formula>
    </cfRule>
    <cfRule type="containsText" dxfId="4095" priority="171" operator="containsText" text="Completed Behind Schedule">
      <formula>NOT(ISERROR(SEARCH("Completed Behind Schedule",V42)))</formula>
    </cfRule>
    <cfRule type="containsText" dxfId="4094" priority="172" operator="containsText" text="Off Target">
      <formula>NOT(ISERROR(SEARCH("Off Target",V42)))</formula>
    </cfRule>
    <cfRule type="containsText" dxfId="4093" priority="173" operator="containsText" text="In Danger of Falling Behind Target">
      <formula>NOT(ISERROR(SEARCH("In Danger of Falling Behind Target",V42)))</formula>
    </cfRule>
    <cfRule type="containsText" dxfId="4092" priority="174" operator="containsText" text="Fully Achieved">
      <formula>NOT(ISERROR(SEARCH("Fully Achieved",V42)))</formula>
    </cfRule>
    <cfRule type="containsText" dxfId="4091" priority="175" operator="containsText" text="On track to be achieved">
      <formula>NOT(ISERROR(SEARCH("On track to be achieved",V42)))</formula>
    </cfRule>
  </conditionalFormatting>
  <conditionalFormatting sqref="M42">
    <cfRule type="containsText" dxfId="4090" priority="158" operator="containsText" text="Deferred">
      <formula>NOT(ISERROR(SEARCH("Deferred",M42)))</formula>
    </cfRule>
    <cfRule type="containsText" dxfId="4089" priority="159" operator="containsText" text="Update Not Provided">
      <formula>NOT(ISERROR(SEARCH("Update Not Provided",M42)))</formula>
    </cfRule>
    <cfRule type="containsText" dxfId="4088" priority="160" operator="containsText" text="Not Yet Due">
      <formula>NOT(ISERROR(SEARCH("Not Yet Due",M42)))</formula>
    </cfRule>
    <cfRule type="containsText" dxfId="4087" priority="161" operator="containsText" text="Deleted">
      <formula>NOT(ISERROR(SEARCH("Deleted",M42)))</formula>
    </cfRule>
    <cfRule type="containsText" dxfId="4086" priority="162" operator="containsText" text="Completed Behind Schedule">
      <formula>NOT(ISERROR(SEARCH("Completed Behind Schedule",M42)))</formula>
    </cfRule>
    <cfRule type="containsText" dxfId="4085" priority="163" operator="containsText" text="Off Target">
      <formula>NOT(ISERROR(SEARCH("Off Target",M42)))</formula>
    </cfRule>
    <cfRule type="containsText" dxfId="4084" priority="164" operator="containsText" text="In Danger of Falling Behind Target">
      <formula>NOT(ISERROR(SEARCH("In Danger of Falling Behind Target",M42)))</formula>
    </cfRule>
    <cfRule type="containsText" dxfId="4083" priority="165" operator="containsText" text="Fully Achieved">
      <formula>NOT(ISERROR(SEARCH("Fully Achieved",M42)))</formula>
    </cfRule>
    <cfRule type="containsText" dxfId="4082" priority="166" operator="containsText" text="On track to be achieved">
      <formula>NOT(ISERROR(SEARCH("On track to be achieved",M42)))</formula>
    </cfRule>
  </conditionalFormatting>
  <conditionalFormatting sqref="R42">
    <cfRule type="containsText" dxfId="4081" priority="149" operator="containsText" text="Deferred">
      <formula>NOT(ISERROR(SEARCH("Deferred",R42)))</formula>
    </cfRule>
    <cfRule type="containsText" dxfId="4080" priority="150" operator="containsText" text="Update Not Provided">
      <formula>NOT(ISERROR(SEARCH("Update Not Provided",R42)))</formula>
    </cfRule>
    <cfRule type="containsText" dxfId="4079" priority="151" operator="containsText" text="Not Yet Due">
      <formula>NOT(ISERROR(SEARCH("Not Yet Due",R42)))</formula>
    </cfRule>
    <cfRule type="containsText" dxfId="4078" priority="152" operator="containsText" text="Deleted">
      <formula>NOT(ISERROR(SEARCH("Deleted",R42)))</formula>
    </cfRule>
    <cfRule type="containsText" dxfId="4077" priority="153" operator="containsText" text="Completed Behind Schedule">
      <formula>NOT(ISERROR(SEARCH("Completed Behind Schedule",R42)))</formula>
    </cfRule>
    <cfRule type="containsText" dxfId="4076" priority="154" operator="containsText" text="Off Target">
      <formula>NOT(ISERROR(SEARCH("Off Target",R42)))</formula>
    </cfRule>
    <cfRule type="containsText" dxfId="4075" priority="155" operator="containsText" text="In Danger of Falling Behind Target">
      <formula>NOT(ISERROR(SEARCH("In Danger of Falling Behind Target",R42)))</formula>
    </cfRule>
    <cfRule type="containsText" dxfId="4074" priority="156" operator="containsText" text="Fully Achieved">
      <formula>NOT(ISERROR(SEARCH("Fully Achieved",R42)))</formula>
    </cfRule>
    <cfRule type="containsText" dxfId="4073" priority="157" operator="containsText" text="On track to be achieved">
      <formula>NOT(ISERROR(SEARCH("On track to be achieved",R42)))</formula>
    </cfRule>
  </conditionalFormatting>
  <conditionalFormatting sqref="H44">
    <cfRule type="containsText" dxfId="4072" priority="130" operator="containsText" text="Deferred">
      <formula>NOT(ISERROR(SEARCH("Deferred",H44)))</formula>
    </cfRule>
    <cfRule type="containsText" dxfId="4071" priority="131" operator="containsText" text="Update Not Provided">
      <formula>NOT(ISERROR(SEARCH("Update Not Provided",H44)))</formula>
    </cfRule>
    <cfRule type="containsText" dxfId="4070" priority="132" operator="containsText" text="Not Yet Due">
      <formula>NOT(ISERROR(SEARCH("Not Yet Due",H44)))</formula>
    </cfRule>
    <cfRule type="containsText" dxfId="4069" priority="133" operator="containsText" text="Deleted">
      <formula>NOT(ISERROR(SEARCH("Deleted",H44)))</formula>
    </cfRule>
    <cfRule type="containsText" dxfId="4068" priority="134" operator="containsText" text="Completed Behind Schedule">
      <formula>NOT(ISERROR(SEARCH("Completed Behind Schedule",H44)))</formula>
    </cfRule>
    <cfRule type="containsText" dxfId="4067" priority="135" operator="containsText" text="Off Target">
      <formula>NOT(ISERROR(SEARCH("Off Target",H44)))</formula>
    </cfRule>
    <cfRule type="containsText" dxfId="4066" priority="136" operator="containsText" text="In Danger of Falling Behind Target">
      <formula>NOT(ISERROR(SEARCH("In Danger of Falling Behind Target",H44)))</formula>
    </cfRule>
    <cfRule type="containsText" dxfId="4065" priority="137" operator="containsText" text="Fully Achieved">
      <formula>NOT(ISERROR(SEARCH("Fully Achieved",H44)))</formula>
    </cfRule>
    <cfRule type="containsText" dxfId="4064" priority="138" operator="containsText" text="On track to be achieved">
      <formula>NOT(ISERROR(SEARCH("On track to be achieved",H44)))</formula>
    </cfRule>
  </conditionalFormatting>
  <conditionalFormatting sqref="V44">
    <cfRule type="containsText" dxfId="4063" priority="93" operator="containsText" text="Deleted">
      <formula>NOT(ISERROR(SEARCH("Deleted",V44)))</formula>
    </cfRule>
    <cfRule type="containsText" dxfId="4062" priority="94" operator="containsText" text="Deferred">
      <formula>NOT(ISERROR(SEARCH("Deferred",V44)))</formula>
    </cfRule>
    <cfRule type="containsText" dxfId="4061" priority="95" operator="containsText" text="Completion date within reasonable tolerance">
      <formula>NOT(ISERROR(SEARCH("Completion date within reasonable tolerance",V44)))</formula>
    </cfRule>
    <cfRule type="containsText" dxfId="4060" priority="96" operator="containsText" text="completed significantly after target deadline">
      <formula>NOT(ISERROR(SEARCH("completed significantly after target deadline",V44)))</formula>
    </cfRule>
    <cfRule type="containsText" dxfId="4059" priority="97" operator="containsText" text="Off target">
      <formula>NOT(ISERROR(SEARCH("Off target",V44)))</formula>
    </cfRule>
    <cfRule type="containsText" dxfId="4058" priority="98" operator="containsText" text="Target partially met">
      <formula>NOT(ISERROR(SEARCH("Target partially met",V44)))</formula>
    </cfRule>
    <cfRule type="containsText" dxfId="4057" priority="99" operator="containsText" text="Numerical outturn within 10% tolerance">
      <formula>NOT(ISERROR(SEARCH("Numerical outturn within 10% tolerance",V44)))</formula>
    </cfRule>
    <cfRule type="containsText" dxfId="4056" priority="100" operator="containsText" text="Numerical outturn within 5% Tolerance">
      <formula>NOT(ISERROR(SEARCH("Numerical outturn within 5% Tolerance",V44)))</formula>
    </cfRule>
    <cfRule type="containsText" dxfId="4055" priority="101" operator="containsText" text="Fully Achieved">
      <formula>NOT(ISERROR(SEARCH("Fully Achieved",V44)))</formula>
    </cfRule>
    <cfRule type="containsText" dxfId="4054" priority="102" operator="containsText" text="Update Not Provided">
      <formula>NOT(ISERROR(SEARCH("Update Not Provided",V44)))</formula>
    </cfRule>
    <cfRule type="containsText" dxfId="4053" priority="121" operator="containsText" text="Deferred">
      <formula>NOT(ISERROR(SEARCH("Deferred",V44)))</formula>
    </cfRule>
    <cfRule type="containsText" dxfId="4052" priority="122" operator="containsText" text="Update Not Provided">
      <formula>NOT(ISERROR(SEARCH("Update Not Provided",V44)))</formula>
    </cfRule>
    <cfRule type="containsText" dxfId="4051" priority="123" operator="containsText" text="Not Yet Due">
      <formula>NOT(ISERROR(SEARCH("Not Yet Due",V44)))</formula>
    </cfRule>
    <cfRule type="containsText" dxfId="4050" priority="124" operator="containsText" text="Deleted">
      <formula>NOT(ISERROR(SEARCH("Deleted",V44)))</formula>
    </cfRule>
    <cfRule type="containsText" dxfId="4049" priority="125" operator="containsText" text="Completed Behind Schedule">
      <formula>NOT(ISERROR(SEARCH("Completed Behind Schedule",V44)))</formula>
    </cfRule>
    <cfRule type="containsText" dxfId="4048" priority="126" operator="containsText" text="Off Target">
      <formula>NOT(ISERROR(SEARCH("Off Target",V44)))</formula>
    </cfRule>
    <cfRule type="containsText" dxfId="4047" priority="127" operator="containsText" text="In Danger of Falling Behind Target">
      <formula>NOT(ISERROR(SEARCH("In Danger of Falling Behind Target",V44)))</formula>
    </cfRule>
    <cfRule type="containsText" dxfId="4046" priority="128" operator="containsText" text="Fully Achieved">
      <formula>NOT(ISERROR(SEARCH("Fully Achieved",V44)))</formula>
    </cfRule>
    <cfRule type="containsText" dxfId="4045" priority="129" operator="containsText" text="On track to be achieved">
      <formula>NOT(ISERROR(SEARCH("On track to be achieved",V44)))</formula>
    </cfRule>
  </conditionalFormatting>
  <conditionalFormatting sqref="M44">
    <cfRule type="containsText" dxfId="4044" priority="112" operator="containsText" text="Deferred">
      <formula>NOT(ISERROR(SEARCH("Deferred",M44)))</formula>
    </cfRule>
    <cfRule type="containsText" dxfId="4043" priority="113" operator="containsText" text="Update Not Provided">
      <formula>NOT(ISERROR(SEARCH("Update Not Provided",M44)))</formula>
    </cfRule>
    <cfRule type="containsText" dxfId="4042" priority="114" operator="containsText" text="Not Yet Due">
      <formula>NOT(ISERROR(SEARCH("Not Yet Due",M44)))</formula>
    </cfRule>
    <cfRule type="containsText" dxfId="4041" priority="115" operator="containsText" text="Deleted">
      <formula>NOT(ISERROR(SEARCH("Deleted",M44)))</formula>
    </cfRule>
    <cfRule type="containsText" dxfId="4040" priority="116" operator="containsText" text="Completed Behind Schedule">
      <formula>NOT(ISERROR(SEARCH("Completed Behind Schedule",M44)))</formula>
    </cfRule>
    <cfRule type="containsText" dxfId="4039" priority="117" operator="containsText" text="Off Target">
      <formula>NOT(ISERROR(SEARCH("Off Target",M44)))</formula>
    </cfRule>
    <cfRule type="containsText" dxfId="4038" priority="118" operator="containsText" text="In Danger of Falling Behind Target">
      <formula>NOT(ISERROR(SEARCH("In Danger of Falling Behind Target",M44)))</formula>
    </cfRule>
    <cfRule type="containsText" dxfId="4037" priority="119" operator="containsText" text="Fully Achieved">
      <formula>NOT(ISERROR(SEARCH("Fully Achieved",M44)))</formula>
    </cfRule>
    <cfRule type="containsText" dxfId="4036" priority="120" operator="containsText" text="On track to be achieved">
      <formula>NOT(ISERROR(SEARCH("On track to be achieved",M44)))</formula>
    </cfRule>
  </conditionalFormatting>
  <conditionalFormatting sqref="R44">
    <cfRule type="containsText" dxfId="4035" priority="103" operator="containsText" text="Deferred">
      <formula>NOT(ISERROR(SEARCH("Deferred",R44)))</formula>
    </cfRule>
    <cfRule type="containsText" dxfId="4034" priority="104" operator="containsText" text="Update Not Provided">
      <formula>NOT(ISERROR(SEARCH("Update Not Provided",R44)))</formula>
    </cfRule>
    <cfRule type="containsText" dxfId="4033" priority="105" operator="containsText" text="Not Yet Due">
      <formula>NOT(ISERROR(SEARCH("Not Yet Due",R44)))</formula>
    </cfRule>
    <cfRule type="containsText" dxfId="4032" priority="106" operator="containsText" text="Deleted">
      <formula>NOT(ISERROR(SEARCH("Deleted",R44)))</formula>
    </cfRule>
    <cfRule type="containsText" dxfId="4031" priority="107" operator="containsText" text="Completed Behind Schedule">
      <formula>NOT(ISERROR(SEARCH("Completed Behind Schedule",R44)))</formula>
    </cfRule>
    <cfRule type="containsText" dxfId="4030" priority="108" operator="containsText" text="Off Target">
      <formula>NOT(ISERROR(SEARCH("Off Target",R44)))</formula>
    </cfRule>
    <cfRule type="containsText" dxfId="4029" priority="109" operator="containsText" text="In Danger of Falling Behind Target">
      <formula>NOT(ISERROR(SEARCH("In Danger of Falling Behind Target",R44)))</formula>
    </cfRule>
    <cfRule type="containsText" dxfId="4028" priority="110" operator="containsText" text="Fully Achieved">
      <formula>NOT(ISERROR(SEARCH("Fully Achieved",R44)))</formula>
    </cfRule>
    <cfRule type="containsText" dxfId="4027" priority="111" operator="containsText" text="On track to be achieved">
      <formula>NOT(ISERROR(SEARCH("On track to be achieved",R44)))</formula>
    </cfRule>
  </conditionalFormatting>
  <conditionalFormatting sqref="H49">
    <cfRule type="containsText" dxfId="4026" priority="84" operator="containsText" text="Deferred">
      <formula>NOT(ISERROR(SEARCH("Deferred",H49)))</formula>
    </cfRule>
    <cfRule type="containsText" dxfId="4025" priority="85" operator="containsText" text="Update Not Provided">
      <formula>NOT(ISERROR(SEARCH("Update Not Provided",H49)))</formula>
    </cfRule>
    <cfRule type="containsText" dxfId="4024" priority="86" operator="containsText" text="Not Yet Due">
      <formula>NOT(ISERROR(SEARCH("Not Yet Due",H49)))</formula>
    </cfRule>
    <cfRule type="containsText" dxfId="4023" priority="87" operator="containsText" text="Deleted">
      <formula>NOT(ISERROR(SEARCH("Deleted",H49)))</formula>
    </cfRule>
    <cfRule type="containsText" dxfId="4022" priority="88" operator="containsText" text="Completed Behind Schedule">
      <formula>NOT(ISERROR(SEARCH("Completed Behind Schedule",H49)))</formula>
    </cfRule>
    <cfRule type="containsText" dxfId="4021" priority="89" operator="containsText" text="Off Target">
      <formula>NOT(ISERROR(SEARCH("Off Target",H49)))</formula>
    </cfRule>
    <cfRule type="containsText" dxfId="4020" priority="90" operator="containsText" text="In Danger of Falling Behind Target">
      <formula>NOT(ISERROR(SEARCH("In Danger of Falling Behind Target",H49)))</formula>
    </cfRule>
    <cfRule type="containsText" dxfId="4019" priority="91" operator="containsText" text="Fully Achieved">
      <formula>NOT(ISERROR(SEARCH("Fully Achieved",H49)))</formula>
    </cfRule>
    <cfRule type="containsText" dxfId="4018" priority="92" operator="containsText" text="On track to be achieved">
      <formula>NOT(ISERROR(SEARCH("On track to be achieved",H49)))</formula>
    </cfRule>
  </conditionalFormatting>
  <conditionalFormatting sqref="V49">
    <cfRule type="containsText" dxfId="4017" priority="47" operator="containsText" text="Deleted">
      <formula>NOT(ISERROR(SEARCH("Deleted",V49)))</formula>
    </cfRule>
    <cfRule type="containsText" dxfId="4016" priority="48" operator="containsText" text="Deferred">
      <formula>NOT(ISERROR(SEARCH("Deferred",V49)))</formula>
    </cfRule>
    <cfRule type="containsText" dxfId="4015" priority="49" operator="containsText" text="Completion date within reasonable tolerance">
      <formula>NOT(ISERROR(SEARCH("Completion date within reasonable tolerance",V49)))</formula>
    </cfRule>
    <cfRule type="containsText" dxfId="4014" priority="50" operator="containsText" text="completed significantly after target deadline">
      <formula>NOT(ISERROR(SEARCH("completed significantly after target deadline",V49)))</formula>
    </cfRule>
    <cfRule type="containsText" dxfId="4013" priority="51" operator="containsText" text="Off target">
      <formula>NOT(ISERROR(SEARCH("Off target",V49)))</formula>
    </cfRule>
    <cfRule type="containsText" dxfId="4012" priority="52" operator="containsText" text="Target partially met">
      <formula>NOT(ISERROR(SEARCH("Target partially met",V49)))</formula>
    </cfRule>
    <cfRule type="containsText" dxfId="4011" priority="53" operator="containsText" text="Numerical outturn within 10% tolerance">
      <formula>NOT(ISERROR(SEARCH("Numerical outturn within 10% tolerance",V49)))</formula>
    </cfRule>
    <cfRule type="containsText" dxfId="4010" priority="54" operator="containsText" text="Numerical outturn within 5% Tolerance">
      <formula>NOT(ISERROR(SEARCH("Numerical outturn within 5% Tolerance",V49)))</formula>
    </cfRule>
    <cfRule type="containsText" dxfId="4009" priority="55" operator="containsText" text="Fully Achieved">
      <formula>NOT(ISERROR(SEARCH("Fully Achieved",V49)))</formula>
    </cfRule>
    <cfRule type="containsText" dxfId="4008" priority="56" operator="containsText" text="Update Not Provided">
      <formula>NOT(ISERROR(SEARCH("Update Not Provided",V49)))</formula>
    </cfRule>
    <cfRule type="containsText" dxfId="4007" priority="75" operator="containsText" text="Deferred">
      <formula>NOT(ISERROR(SEARCH("Deferred",V49)))</formula>
    </cfRule>
    <cfRule type="containsText" dxfId="4006" priority="76" operator="containsText" text="Update Not Provided">
      <formula>NOT(ISERROR(SEARCH("Update Not Provided",V49)))</formula>
    </cfRule>
    <cfRule type="containsText" dxfId="4005" priority="77" operator="containsText" text="Not Yet Due">
      <formula>NOT(ISERROR(SEARCH("Not Yet Due",V49)))</formula>
    </cfRule>
    <cfRule type="containsText" dxfId="4004" priority="78" operator="containsText" text="Deleted">
      <formula>NOT(ISERROR(SEARCH("Deleted",V49)))</formula>
    </cfRule>
    <cfRule type="containsText" dxfId="4003" priority="79" operator="containsText" text="Completed Behind Schedule">
      <formula>NOT(ISERROR(SEARCH("Completed Behind Schedule",V49)))</formula>
    </cfRule>
    <cfRule type="containsText" dxfId="4002" priority="80" operator="containsText" text="Off Target">
      <formula>NOT(ISERROR(SEARCH("Off Target",V49)))</formula>
    </cfRule>
    <cfRule type="containsText" dxfId="4001" priority="81" operator="containsText" text="In Danger of Falling Behind Target">
      <formula>NOT(ISERROR(SEARCH("In Danger of Falling Behind Target",V49)))</formula>
    </cfRule>
    <cfRule type="containsText" dxfId="4000" priority="82" operator="containsText" text="Fully Achieved">
      <formula>NOT(ISERROR(SEARCH("Fully Achieved",V49)))</formula>
    </cfRule>
    <cfRule type="containsText" dxfId="3999" priority="83" operator="containsText" text="On track to be achieved">
      <formula>NOT(ISERROR(SEARCH("On track to be achieved",V49)))</formula>
    </cfRule>
  </conditionalFormatting>
  <conditionalFormatting sqref="M49">
    <cfRule type="containsText" dxfId="3998" priority="66" operator="containsText" text="Deferred">
      <formula>NOT(ISERROR(SEARCH("Deferred",M49)))</formula>
    </cfRule>
    <cfRule type="containsText" dxfId="3997" priority="67" operator="containsText" text="Update Not Provided">
      <formula>NOT(ISERROR(SEARCH("Update Not Provided",M49)))</formula>
    </cfRule>
    <cfRule type="containsText" dxfId="3996" priority="68" operator="containsText" text="Not Yet Due">
      <formula>NOT(ISERROR(SEARCH("Not Yet Due",M49)))</formula>
    </cfRule>
    <cfRule type="containsText" dxfId="3995" priority="69" operator="containsText" text="Deleted">
      <formula>NOT(ISERROR(SEARCH("Deleted",M49)))</formula>
    </cfRule>
    <cfRule type="containsText" dxfId="3994" priority="70" operator="containsText" text="Completed Behind Schedule">
      <formula>NOT(ISERROR(SEARCH("Completed Behind Schedule",M49)))</formula>
    </cfRule>
    <cfRule type="containsText" dxfId="3993" priority="71" operator="containsText" text="Off Target">
      <formula>NOT(ISERROR(SEARCH("Off Target",M49)))</formula>
    </cfRule>
    <cfRule type="containsText" dxfId="3992" priority="72" operator="containsText" text="In Danger of Falling Behind Target">
      <formula>NOT(ISERROR(SEARCH("In Danger of Falling Behind Target",M49)))</formula>
    </cfRule>
    <cfRule type="containsText" dxfId="3991" priority="73" operator="containsText" text="Fully Achieved">
      <formula>NOT(ISERROR(SEARCH("Fully Achieved",M49)))</formula>
    </cfRule>
    <cfRule type="containsText" dxfId="3990" priority="74" operator="containsText" text="On track to be achieved">
      <formula>NOT(ISERROR(SEARCH("On track to be achieved",M49)))</formula>
    </cfRule>
  </conditionalFormatting>
  <conditionalFormatting sqref="R49">
    <cfRule type="containsText" dxfId="3989" priority="57" operator="containsText" text="Deferred">
      <formula>NOT(ISERROR(SEARCH("Deferred",R49)))</formula>
    </cfRule>
    <cfRule type="containsText" dxfId="3988" priority="58" operator="containsText" text="Update Not Provided">
      <formula>NOT(ISERROR(SEARCH("Update Not Provided",R49)))</formula>
    </cfRule>
    <cfRule type="containsText" dxfId="3987" priority="59" operator="containsText" text="Not Yet Due">
      <formula>NOT(ISERROR(SEARCH("Not Yet Due",R49)))</formula>
    </cfRule>
    <cfRule type="containsText" dxfId="3986" priority="60" operator="containsText" text="Deleted">
      <formula>NOT(ISERROR(SEARCH("Deleted",R49)))</formula>
    </cfRule>
    <cfRule type="containsText" dxfId="3985" priority="61" operator="containsText" text="Completed Behind Schedule">
      <formula>NOT(ISERROR(SEARCH("Completed Behind Schedule",R49)))</formula>
    </cfRule>
    <cfRule type="containsText" dxfId="3984" priority="62" operator="containsText" text="Off Target">
      <formula>NOT(ISERROR(SEARCH("Off Target",R49)))</formula>
    </cfRule>
    <cfRule type="containsText" dxfId="3983" priority="63" operator="containsText" text="In Danger of Falling Behind Target">
      <formula>NOT(ISERROR(SEARCH("In Danger of Falling Behind Target",R49)))</formula>
    </cfRule>
    <cfRule type="containsText" dxfId="3982" priority="64" operator="containsText" text="Fully Achieved">
      <formula>NOT(ISERROR(SEARCH("Fully Achieved",R49)))</formula>
    </cfRule>
    <cfRule type="containsText" dxfId="3981" priority="65" operator="containsText" text="On track to be achieved">
      <formula>NOT(ISERROR(SEARCH("On track to be achieved",R49)))</formula>
    </cfRule>
  </conditionalFormatting>
  <conditionalFormatting sqref="H46">
    <cfRule type="containsText" dxfId="3980" priority="38" operator="containsText" text="Deferred">
      <formula>NOT(ISERROR(SEARCH("Deferred",H46)))</formula>
    </cfRule>
    <cfRule type="containsText" dxfId="3979" priority="39" operator="containsText" text="Update Not Provided">
      <formula>NOT(ISERROR(SEARCH("Update Not Provided",H46)))</formula>
    </cfRule>
    <cfRule type="containsText" dxfId="3978" priority="40" operator="containsText" text="Not Yet Due">
      <formula>NOT(ISERROR(SEARCH("Not Yet Due",H46)))</formula>
    </cfRule>
    <cfRule type="containsText" dxfId="3977" priority="41" operator="containsText" text="Deleted">
      <formula>NOT(ISERROR(SEARCH("Deleted",H46)))</formula>
    </cfRule>
    <cfRule type="containsText" dxfId="3976" priority="42" operator="containsText" text="Completed Behind Schedule">
      <formula>NOT(ISERROR(SEARCH("Completed Behind Schedule",H46)))</formula>
    </cfRule>
    <cfRule type="containsText" dxfId="3975" priority="43" operator="containsText" text="Off Target">
      <formula>NOT(ISERROR(SEARCH("Off Target",H46)))</formula>
    </cfRule>
    <cfRule type="containsText" dxfId="3974" priority="44" operator="containsText" text="In Danger of Falling Behind Target">
      <formula>NOT(ISERROR(SEARCH("In Danger of Falling Behind Target",H46)))</formula>
    </cfRule>
    <cfRule type="containsText" dxfId="3973" priority="45" operator="containsText" text="Fully Achieved">
      <formula>NOT(ISERROR(SEARCH("Fully Achieved",H46)))</formula>
    </cfRule>
    <cfRule type="containsText" dxfId="3972" priority="46" operator="containsText" text="On track to be achieved">
      <formula>NOT(ISERROR(SEARCH("On track to be achieved",H46)))</formula>
    </cfRule>
  </conditionalFormatting>
  <conditionalFormatting sqref="V46">
    <cfRule type="containsText" dxfId="3971" priority="1" operator="containsText" text="Deleted">
      <formula>NOT(ISERROR(SEARCH("Deleted",V46)))</formula>
    </cfRule>
    <cfRule type="containsText" dxfId="3970" priority="2" operator="containsText" text="Deferred">
      <formula>NOT(ISERROR(SEARCH("Deferred",V46)))</formula>
    </cfRule>
    <cfRule type="containsText" dxfId="3969" priority="3" operator="containsText" text="Completion date within reasonable tolerance">
      <formula>NOT(ISERROR(SEARCH("Completion date within reasonable tolerance",V46)))</formula>
    </cfRule>
    <cfRule type="containsText" dxfId="3968" priority="4" operator="containsText" text="completed significantly after target deadline">
      <formula>NOT(ISERROR(SEARCH("completed significantly after target deadline",V46)))</formula>
    </cfRule>
    <cfRule type="containsText" dxfId="3967" priority="5" operator="containsText" text="Off target">
      <formula>NOT(ISERROR(SEARCH("Off target",V46)))</formula>
    </cfRule>
    <cfRule type="containsText" dxfId="3966" priority="6" operator="containsText" text="Target partially met">
      <formula>NOT(ISERROR(SEARCH("Target partially met",V46)))</formula>
    </cfRule>
    <cfRule type="containsText" dxfId="3965" priority="7" operator="containsText" text="Numerical outturn within 10% tolerance">
      <formula>NOT(ISERROR(SEARCH("Numerical outturn within 10% tolerance",V46)))</formula>
    </cfRule>
    <cfRule type="containsText" dxfId="3964" priority="8" operator="containsText" text="Numerical outturn within 5% Tolerance">
      <formula>NOT(ISERROR(SEARCH("Numerical outturn within 5% Tolerance",V46)))</formula>
    </cfRule>
    <cfRule type="containsText" dxfId="3963" priority="9" operator="containsText" text="Fully Achieved">
      <formula>NOT(ISERROR(SEARCH("Fully Achieved",V46)))</formula>
    </cfRule>
    <cfRule type="containsText" dxfId="3962" priority="10" operator="containsText" text="Update Not Provided">
      <formula>NOT(ISERROR(SEARCH("Update Not Provided",V46)))</formula>
    </cfRule>
    <cfRule type="containsText" dxfId="3961" priority="29" operator="containsText" text="Deferred">
      <formula>NOT(ISERROR(SEARCH("Deferred",V46)))</formula>
    </cfRule>
    <cfRule type="containsText" dxfId="3960" priority="30" operator="containsText" text="Update Not Provided">
      <formula>NOT(ISERROR(SEARCH("Update Not Provided",V46)))</formula>
    </cfRule>
    <cfRule type="containsText" dxfId="3959" priority="31" operator="containsText" text="Not Yet Due">
      <formula>NOT(ISERROR(SEARCH("Not Yet Due",V46)))</formula>
    </cfRule>
    <cfRule type="containsText" dxfId="3958" priority="32" operator="containsText" text="Deleted">
      <formula>NOT(ISERROR(SEARCH("Deleted",V46)))</formula>
    </cfRule>
    <cfRule type="containsText" dxfId="3957" priority="33" operator="containsText" text="Completed Behind Schedule">
      <formula>NOT(ISERROR(SEARCH("Completed Behind Schedule",V46)))</formula>
    </cfRule>
    <cfRule type="containsText" dxfId="3956" priority="34" operator="containsText" text="Off Target">
      <formula>NOT(ISERROR(SEARCH("Off Target",V46)))</formula>
    </cfRule>
    <cfRule type="containsText" dxfId="3955" priority="35" operator="containsText" text="In Danger of Falling Behind Target">
      <formula>NOT(ISERROR(SEARCH("In Danger of Falling Behind Target",V46)))</formula>
    </cfRule>
    <cfRule type="containsText" dxfId="3954" priority="36" operator="containsText" text="Fully Achieved">
      <formula>NOT(ISERROR(SEARCH("Fully Achieved",V46)))</formula>
    </cfRule>
    <cfRule type="containsText" dxfId="3953" priority="37" operator="containsText" text="On track to be achieved">
      <formula>NOT(ISERROR(SEARCH("On track to be achieved",V46)))</formula>
    </cfRule>
  </conditionalFormatting>
  <conditionalFormatting sqref="M46">
    <cfRule type="containsText" dxfId="3952" priority="20" operator="containsText" text="Deferred">
      <formula>NOT(ISERROR(SEARCH("Deferred",M46)))</formula>
    </cfRule>
    <cfRule type="containsText" dxfId="3951" priority="21" operator="containsText" text="Update Not Provided">
      <formula>NOT(ISERROR(SEARCH("Update Not Provided",M46)))</formula>
    </cfRule>
    <cfRule type="containsText" dxfId="3950" priority="22" operator="containsText" text="Not Yet Due">
      <formula>NOT(ISERROR(SEARCH("Not Yet Due",M46)))</formula>
    </cfRule>
    <cfRule type="containsText" dxfId="3949" priority="23" operator="containsText" text="Deleted">
      <formula>NOT(ISERROR(SEARCH("Deleted",M46)))</formula>
    </cfRule>
    <cfRule type="containsText" dxfId="3948" priority="24" operator="containsText" text="Completed Behind Schedule">
      <formula>NOT(ISERROR(SEARCH("Completed Behind Schedule",M46)))</formula>
    </cfRule>
    <cfRule type="containsText" dxfId="3947" priority="25" operator="containsText" text="Off Target">
      <formula>NOT(ISERROR(SEARCH("Off Target",M46)))</formula>
    </cfRule>
    <cfRule type="containsText" dxfId="3946" priority="26" operator="containsText" text="In Danger of Falling Behind Target">
      <formula>NOT(ISERROR(SEARCH("In Danger of Falling Behind Target",M46)))</formula>
    </cfRule>
    <cfRule type="containsText" dxfId="3945" priority="27" operator="containsText" text="Fully Achieved">
      <formula>NOT(ISERROR(SEARCH("Fully Achieved",M46)))</formula>
    </cfRule>
    <cfRule type="containsText" dxfId="3944" priority="28" operator="containsText" text="On track to be achieved">
      <formula>NOT(ISERROR(SEARCH("On track to be achieved",M46)))</formula>
    </cfRule>
  </conditionalFormatting>
  <conditionalFormatting sqref="R46">
    <cfRule type="containsText" dxfId="3943" priority="11" operator="containsText" text="Deferred">
      <formula>NOT(ISERROR(SEARCH("Deferred",R46)))</formula>
    </cfRule>
    <cfRule type="containsText" dxfId="3942" priority="12" operator="containsText" text="Update Not Provided">
      <formula>NOT(ISERROR(SEARCH("Update Not Provided",R46)))</formula>
    </cfRule>
    <cfRule type="containsText" dxfId="3941" priority="13" operator="containsText" text="Not Yet Due">
      <formula>NOT(ISERROR(SEARCH("Not Yet Due",R46)))</formula>
    </cfRule>
    <cfRule type="containsText" dxfId="3940" priority="14" operator="containsText" text="Deleted">
      <formula>NOT(ISERROR(SEARCH("Deleted",R46)))</formula>
    </cfRule>
    <cfRule type="containsText" dxfId="3939" priority="15" operator="containsText" text="Completed Behind Schedule">
      <formula>NOT(ISERROR(SEARCH("Completed Behind Schedule",R46)))</formula>
    </cfRule>
    <cfRule type="containsText" dxfId="3938" priority="16" operator="containsText" text="Off Target">
      <formula>NOT(ISERROR(SEARCH("Off Target",R46)))</formula>
    </cfRule>
    <cfRule type="containsText" dxfId="3937" priority="17" operator="containsText" text="In Danger of Falling Behind Target">
      <formula>NOT(ISERROR(SEARCH("In Danger of Falling Behind Target",R46)))</formula>
    </cfRule>
    <cfRule type="containsText" dxfId="3936" priority="18" operator="containsText" text="Fully Achieved">
      <formula>NOT(ISERROR(SEARCH("Fully Achieved",R46)))</formula>
    </cfRule>
    <cfRule type="containsText" dxfId="3935" priority="19" operator="containsText" text="On track to be achieved">
      <formula>NOT(ISERROR(SEARCH("On track to be achieved",R46)))</formula>
    </cfRule>
  </conditionalFormatting>
  <dataValidations count="2">
    <dataValidation type="list" allowBlank="1" showInputMessage="1" showErrorMessage="1" promptTitle="Is target on track?" prompt="Please choose an option from the drop down list that best describes the current situation for this target." sqref="H3:H111 R3:R111 M3:M111">
      <formula1>$A$164:$A$172</formula1>
    </dataValidation>
    <dataValidation type="list" allowBlank="1" showInputMessage="1" showErrorMessage="1" promptTitle="Is target on track?" prompt="Please choose an option from the drop down list that best describes the current situation for this target." sqref="V3:V111">
      <formula1>$A$146:$A$155</formula1>
    </dataValidation>
  </dataValidations>
  <hyperlinks>
    <hyperlink ref="N36" r:id="rId1"/>
  </hyperlinks>
  <pageMargins left="0.23622047244094491" right="0.23622047244094491" top="0.74803149606299213" bottom="0.74803149606299213" header="0.31496062992125984" footer="0.31496062992125984"/>
  <pageSetup paperSize="8" orientation="portrait" r:id="rId2"/>
  <colBreaks count="1" manualBreakCount="1">
    <brk id="9" max="109"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topLeftCell="B2" zoomScale="70" zoomScaleNormal="70" workbookViewId="0">
      <selection activeCell="B10" sqref="A10:XFD15"/>
    </sheetView>
  </sheetViews>
  <sheetFormatPr defaultColWidth="9.140625" defaultRowHeight="15"/>
  <cols>
    <col min="1" max="1" width="9.140625" style="118"/>
    <col min="2" max="2" width="49.5703125" style="63" customWidth="1"/>
    <col min="3" max="3" width="27.140625" style="63" customWidth="1"/>
    <col min="4" max="4" width="27.140625" style="141" customWidth="1"/>
    <col min="5" max="8" width="27.140625" style="63" customWidth="1"/>
    <col min="9" max="40" width="9.140625" style="118"/>
    <col min="41" max="16384" width="9.140625" style="63"/>
  </cols>
  <sheetData>
    <row r="1" spans="1:40" s="118" customFormat="1" ht="33" customHeight="1" thickBot="1">
      <c r="B1" s="119" t="s">
        <v>415</v>
      </c>
      <c r="D1" s="120"/>
    </row>
    <row r="2" spans="1:40" ht="40.5" customHeight="1" thickTop="1" thickBot="1">
      <c r="B2" s="293" t="s">
        <v>421</v>
      </c>
      <c r="C2" s="295" t="s">
        <v>411</v>
      </c>
      <c r="D2" s="296"/>
      <c r="E2" s="297" t="s">
        <v>412</v>
      </c>
      <c r="F2" s="298"/>
      <c r="G2" s="299" t="s">
        <v>413</v>
      </c>
      <c r="H2" s="299"/>
    </row>
    <row r="3" spans="1:40" ht="50.25" customHeight="1" thickTop="1" thickBot="1">
      <c r="B3" s="294"/>
      <c r="C3" s="121" t="s">
        <v>416</v>
      </c>
      <c r="D3" s="122" t="s">
        <v>417</v>
      </c>
      <c r="E3" s="123" t="s">
        <v>416</v>
      </c>
      <c r="F3" s="124" t="s">
        <v>417</v>
      </c>
      <c r="G3" s="142" t="s">
        <v>416</v>
      </c>
      <c r="H3" s="143" t="s">
        <v>417</v>
      </c>
    </row>
    <row r="4" spans="1:40" s="129" customFormat="1" ht="21.75" thickTop="1" thickBot="1">
      <c r="A4" s="125"/>
      <c r="B4" s="126" t="s">
        <v>418</v>
      </c>
      <c r="C4" s="16"/>
      <c r="D4" s="127"/>
      <c r="E4" s="16"/>
      <c r="F4" s="16"/>
      <c r="G4" s="16"/>
      <c r="H4" s="128"/>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row>
    <row r="5" spans="1:40" s="135" customFormat="1" ht="37.5" customHeight="1" thickTop="1" thickBot="1">
      <c r="A5" s="130"/>
      <c r="B5" s="131" t="s">
        <v>419</v>
      </c>
      <c r="C5" s="132">
        <f>'2a. % By Priority'!C6+'2a. % By Priority'!C7</f>
        <v>80</v>
      </c>
      <c r="D5" s="133">
        <f>'2a. % By Priority'!G6</f>
        <v>0.96385542168674698</v>
      </c>
      <c r="E5" s="134">
        <f>'2a. % By Priority'!C9</f>
        <v>2</v>
      </c>
      <c r="F5" s="124">
        <f>'2a. % By Priority'!G9</f>
        <v>2.4096385542168676E-2</v>
      </c>
      <c r="G5" s="144">
        <f>'2a. % By Priority'!C13+'2a. % By Priority'!C14</f>
        <v>1</v>
      </c>
      <c r="H5" s="145">
        <f>'2a. % By Priority'!G13</f>
        <v>1.2048192771084338E-2</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row>
    <row r="6" spans="1:40" s="135" customFormat="1" ht="21.75" thickTop="1" thickBot="1">
      <c r="A6" s="130"/>
      <c r="B6" s="136" t="s">
        <v>420</v>
      </c>
      <c r="C6" s="137"/>
      <c r="D6" s="138"/>
      <c r="E6" s="137"/>
      <c r="F6" s="138"/>
      <c r="G6" s="137"/>
      <c r="H6" s="139"/>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row>
    <row r="7" spans="1:40" s="135" customFormat="1" ht="37.5" customHeight="1" thickTop="1" thickBot="1">
      <c r="A7" s="130"/>
      <c r="B7" s="131" t="s">
        <v>278</v>
      </c>
      <c r="C7" s="132">
        <f>'2a. % By Priority'!C28+'2a. % By Priority'!C29</f>
        <v>50</v>
      </c>
      <c r="D7" s="133">
        <f>'2a. % By Priority'!G28</f>
        <v>0.96153846153846156</v>
      </c>
      <c r="E7" s="140">
        <f>'2a. % By Priority'!C31</f>
        <v>1</v>
      </c>
      <c r="F7" s="124">
        <f>'2a. % By Priority'!G31</f>
        <v>1.9230769230769232E-2</v>
      </c>
      <c r="G7" s="144">
        <f>'2a. % By Priority'!C35+'2a. % By Priority'!C36</f>
        <v>1</v>
      </c>
      <c r="H7" s="145">
        <f>'2a. % By Priority'!G35</f>
        <v>1.9230769230769232E-2</v>
      </c>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row>
    <row r="8" spans="1:40" s="135" customFormat="1" ht="37.5" customHeight="1" thickTop="1" thickBot="1">
      <c r="A8" s="130"/>
      <c r="B8" s="131" t="s">
        <v>414</v>
      </c>
      <c r="C8" s="132">
        <f>'2a. % By Priority'!C50+'2a. % By Priority'!C51</f>
        <v>14</v>
      </c>
      <c r="D8" s="133">
        <f>'2a. % By Priority'!G50</f>
        <v>0.93333333333333335</v>
      </c>
      <c r="E8" s="140">
        <f>'2a. % By Priority'!C53</f>
        <v>1</v>
      </c>
      <c r="F8" s="124">
        <f>'2a. % By Priority'!G53</f>
        <v>6.6666666666666666E-2</v>
      </c>
      <c r="G8" s="144">
        <f>'2a. % By Priority'!C57+'2a. % By Priority'!C58</f>
        <v>0</v>
      </c>
      <c r="H8" s="145">
        <f>'2a. % By Priority'!G57</f>
        <v>0</v>
      </c>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row>
    <row r="9" spans="1:40" s="135" customFormat="1" ht="37.5" customHeight="1" thickTop="1" thickBot="1">
      <c r="A9" s="130"/>
      <c r="B9" s="131" t="s">
        <v>276</v>
      </c>
      <c r="C9" s="132">
        <f>'2a. % By Priority'!C72+'2a. % By Priority'!C73</f>
        <v>16</v>
      </c>
      <c r="D9" s="133">
        <f>'2a. % By Priority'!G72</f>
        <v>1</v>
      </c>
      <c r="E9" s="140">
        <f>'2a. % By Priority'!C75</f>
        <v>0</v>
      </c>
      <c r="F9" s="124">
        <f>'2a. % By Priority'!G75</f>
        <v>0</v>
      </c>
      <c r="G9" s="144">
        <f>'2a. % By Priority'!C79+'2a. % By Priority'!C80</f>
        <v>0</v>
      </c>
      <c r="H9" s="145">
        <f>'2a. % By Priority'!G79</f>
        <v>0</v>
      </c>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row>
    <row r="10" spans="1:40" s="118" customFormat="1" ht="15.75" thickTop="1">
      <c r="D10" s="120"/>
    </row>
    <row r="11" spans="1:40" s="118" customFormat="1">
      <c r="D11" s="120"/>
    </row>
    <row r="12" spans="1:40" s="118" customFormat="1">
      <c r="D12" s="120"/>
    </row>
    <row r="13" spans="1:40" s="118" customFormat="1">
      <c r="D13" s="120"/>
    </row>
    <row r="14" spans="1:40" s="118" customFormat="1">
      <c r="D14" s="120"/>
    </row>
    <row r="15" spans="1:40" s="118" customFormat="1">
      <c r="D15" s="120"/>
    </row>
    <row r="16" spans="1:40" s="118" customFormat="1">
      <c r="D16" s="120"/>
    </row>
    <row r="17" spans="4:4" s="118" customFormat="1">
      <c r="D17" s="120"/>
    </row>
    <row r="18" spans="4:4" s="118" customFormat="1">
      <c r="D18" s="120"/>
    </row>
    <row r="19" spans="4:4" s="118" customFormat="1">
      <c r="D19" s="120"/>
    </row>
    <row r="20" spans="4:4" s="118" customFormat="1">
      <c r="D20" s="120"/>
    </row>
    <row r="21" spans="4:4" s="118" customFormat="1">
      <c r="D21" s="120"/>
    </row>
    <row r="22" spans="4:4" s="118" customFormat="1">
      <c r="D22" s="120"/>
    </row>
    <row r="23" spans="4:4" s="118" customFormat="1">
      <c r="D23" s="120"/>
    </row>
    <row r="24" spans="4:4" s="118" customFormat="1">
      <c r="D24" s="120"/>
    </row>
    <row r="25" spans="4:4" s="118" customFormat="1">
      <c r="D25" s="120"/>
    </row>
    <row r="26" spans="4:4" s="118" customFormat="1">
      <c r="D26" s="120"/>
    </row>
    <row r="27" spans="4:4" s="118" customFormat="1">
      <c r="D27" s="120"/>
    </row>
    <row r="28" spans="4:4" s="118" customFormat="1">
      <c r="D28" s="120"/>
    </row>
    <row r="29" spans="4:4" s="118" customFormat="1">
      <c r="D29" s="120"/>
    </row>
    <row r="30" spans="4:4" s="118" customFormat="1">
      <c r="D30" s="120"/>
    </row>
    <row r="31" spans="4:4" s="118" customFormat="1">
      <c r="D31" s="120"/>
    </row>
    <row r="32" spans="4:4" s="118" customFormat="1">
      <c r="D32" s="120"/>
    </row>
    <row r="33" spans="4:4" s="118" customFormat="1">
      <c r="D33" s="120"/>
    </row>
    <row r="34" spans="4:4" s="118" customFormat="1">
      <c r="D34" s="120"/>
    </row>
    <row r="35" spans="4:4" s="118" customFormat="1">
      <c r="D35" s="120"/>
    </row>
    <row r="36" spans="4:4" s="118" customFormat="1">
      <c r="D36" s="120"/>
    </row>
    <row r="37" spans="4:4" s="118" customFormat="1">
      <c r="D37" s="120"/>
    </row>
    <row r="38" spans="4:4" s="118" customFormat="1">
      <c r="D38" s="120"/>
    </row>
    <row r="39" spans="4:4" s="118" customFormat="1">
      <c r="D39" s="120"/>
    </row>
    <row r="40" spans="4:4" s="118" customFormat="1">
      <c r="D40"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topLeftCell="B1" zoomScale="70" zoomScaleNormal="70" workbookViewId="0">
      <selection activeCell="B10" sqref="A10:XFD15"/>
    </sheetView>
  </sheetViews>
  <sheetFormatPr defaultColWidth="9.140625" defaultRowHeight="15"/>
  <cols>
    <col min="1" max="1" width="9.140625" style="118"/>
    <col min="2" max="2" width="49.5703125" style="63" customWidth="1"/>
    <col min="3" max="3" width="27.140625" style="63" customWidth="1"/>
    <col min="4" max="4" width="27.140625" style="141" customWidth="1"/>
    <col min="5" max="8" width="27.140625" style="63" customWidth="1"/>
    <col min="9" max="40" width="9.140625" style="118"/>
    <col min="41" max="16384" width="9.140625" style="63"/>
  </cols>
  <sheetData>
    <row r="1" spans="1:40" s="118" customFormat="1" ht="33" customHeight="1" thickBot="1">
      <c r="B1" s="119" t="s">
        <v>415</v>
      </c>
      <c r="D1" s="120"/>
    </row>
    <row r="2" spans="1:40" ht="40.5" customHeight="1" thickTop="1" thickBot="1">
      <c r="B2" s="293" t="s">
        <v>577</v>
      </c>
      <c r="C2" s="295" t="s">
        <v>411</v>
      </c>
      <c r="D2" s="296"/>
      <c r="E2" s="297" t="s">
        <v>412</v>
      </c>
      <c r="F2" s="298"/>
      <c r="G2" s="299" t="s">
        <v>413</v>
      </c>
      <c r="H2" s="299"/>
    </row>
    <row r="3" spans="1:40" ht="50.25" customHeight="1" thickTop="1" thickBot="1">
      <c r="B3" s="294"/>
      <c r="C3" s="121" t="s">
        <v>416</v>
      </c>
      <c r="D3" s="122" t="s">
        <v>417</v>
      </c>
      <c r="E3" s="123" t="s">
        <v>416</v>
      </c>
      <c r="F3" s="124" t="s">
        <v>417</v>
      </c>
      <c r="G3" s="142" t="s">
        <v>416</v>
      </c>
      <c r="H3" s="143" t="s">
        <v>417</v>
      </c>
    </row>
    <row r="4" spans="1:40" s="129" customFormat="1" ht="21.75" thickTop="1" thickBot="1">
      <c r="A4" s="125"/>
      <c r="B4" s="126" t="s">
        <v>418</v>
      </c>
      <c r="C4" s="16"/>
      <c r="D4" s="127"/>
      <c r="E4" s="16"/>
      <c r="F4" s="16"/>
      <c r="G4" s="16"/>
      <c r="H4" s="128"/>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row>
    <row r="5" spans="1:40" s="135" customFormat="1" ht="37.5" customHeight="1" thickTop="1" thickBot="1">
      <c r="A5" s="130"/>
      <c r="B5" s="131" t="s">
        <v>419</v>
      </c>
      <c r="C5" s="132">
        <f>'2a. % By Priority'!J6+'2a. % By Priority'!J7</f>
        <v>95</v>
      </c>
      <c r="D5" s="133">
        <f>'2a. % By Priority'!N6</f>
        <v>0.95959595959595956</v>
      </c>
      <c r="E5" s="134">
        <f>'2a. % By Priority'!J9</f>
        <v>2</v>
      </c>
      <c r="F5" s="124">
        <f>'2a. % By Priority'!N9</f>
        <v>2.0202020202020204E-2</v>
      </c>
      <c r="G5" s="144">
        <f>'2a. % By Priority'!J13+'2a. % By Priority'!J14</f>
        <v>2</v>
      </c>
      <c r="H5" s="145">
        <f>'2a. % By Priority'!N13</f>
        <v>2.0202020202020204E-2</v>
      </c>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row>
    <row r="6" spans="1:40" s="135" customFormat="1" ht="21.75" thickTop="1" thickBot="1">
      <c r="A6" s="130"/>
      <c r="B6" s="136" t="s">
        <v>420</v>
      </c>
      <c r="C6" s="137"/>
      <c r="D6" s="138"/>
      <c r="E6" s="137"/>
      <c r="F6" s="138"/>
      <c r="G6" s="137"/>
      <c r="H6" s="139"/>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row>
    <row r="7" spans="1:40" s="135" customFormat="1" ht="37.5" customHeight="1" thickTop="1" thickBot="1">
      <c r="A7" s="130"/>
      <c r="B7" s="131" t="s">
        <v>278</v>
      </c>
      <c r="C7" s="132">
        <f>'2a. % By Priority'!J28+'2a. % By Priority'!J29</f>
        <v>57</v>
      </c>
      <c r="D7" s="133">
        <f>'2a. % By Priority'!N28</f>
        <v>0.95</v>
      </c>
      <c r="E7" s="140">
        <f>'2a. % By Priority'!J31</f>
        <v>2</v>
      </c>
      <c r="F7" s="124">
        <f>'2a. % By Priority'!N31</f>
        <v>3.3333333333333333E-2</v>
      </c>
      <c r="G7" s="144">
        <f>'2a. % By Priority'!J35+'2a. % By Priority'!J36</f>
        <v>1</v>
      </c>
      <c r="H7" s="145">
        <f>'2a. % By Priority'!N35</f>
        <v>1.6666666666666666E-2</v>
      </c>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row>
    <row r="8" spans="1:40" s="135" customFormat="1" ht="37.5" customHeight="1" thickTop="1" thickBot="1">
      <c r="A8" s="130"/>
      <c r="B8" s="131" t="s">
        <v>414</v>
      </c>
      <c r="C8" s="132">
        <f>'2a. % By Priority'!J50+'2a. % By Priority'!J51</f>
        <v>21</v>
      </c>
      <c r="D8" s="133">
        <f>'2a. % By Priority'!N50</f>
        <v>0.95454545454545459</v>
      </c>
      <c r="E8" s="140">
        <f>'2a. % By Priority'!J53</f>
        <v>0</v>
      </c>
      <c r="F8" s="124">
        <f>'2a. % By Priority'!N53</f>
        <v>0</v>
      </c>
      <c r="G8" s="144">
        <f>'2a. % By Priority'!J57+'2a. % By Priority'!J58</f>
        <v>1</v>
      </c>
      <c r="H8" s="145">
        <f>'2a. % By Priority'!N57</f>
        <v>4.5454545454545456E-2</v>
      </c>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row>
    <row r="9" spans="1:40" s="135" customFormat="1" ht="37.5" customHeight="1" thickTop="1" thickBot="1">
      <c r="A9" s="130"/>
      <c r="B9" s="131" t="s">
        <v>276</v>
      </c>
      <c r="C9" s="132">
        <f>'2a. % By Priority'!J72+'2a. % By Priority'!J73</f>
        <v>17</v>
      </c>
      <c r="D9" s="133">
        <f>'2a. % By Priority'!N72</f>
        <v>1</v>
      </c>
      <c r="E9" s="140">
        <f>'2a. % By Priority'!J75</f>
        <v>0</v>
      </c>
      <c r="F9" s="124">
        <f>'2a. % By Priority'!N75</f>
        <v>0</v>
      </c>
      <c r="G9" s="144">
        <f>'2a. % By Priority'!J79+'2a. % By Priority'!J80</f>
        <v>0</v>
      </c>
      <c r="H9" s="145">
        <f>'2a. % By Priority'!N79</f>
        <v>0</v>
      </c>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row>
    <row r="10" spans="1:40" s="118" customFormat="1" ht="15.75" thickTop="1">
      <c r="D10" s="120"/>
    </row>
    <row r="11" spans="1:40" s="118" customFormat="1">
      <c r="D11" s="120"/>
    </row>
    <row r="12" spans="1:40" s="118" customFormat="1">
      <c r="D12" s="120"/>
    </row>
    <row r="13" spans="1:40" s="118" customFormat="1">
      <c r="D13" s="120"/>
    </row>
    <row r="14" spans="1:40" s="118" customFormat="1">
      <c r="D14" s="120"/>
    </row>
    <row r="15" spans="1:40" s="118" customFormat="1">
      <c r="D15" s="120"/>
    </row>
    <row r="16" spans="1:40" s="118" customFormat="1">
      <c r="D16" s="120"/>
    </row>
    <row r="17" spans="4:4" s="118" customFormat="1">
      <c r="D17" s="120"/>
    </row>
    <row r="18" spans="4:4" s="118" customFormat="1">
      <c r="D18" s="120"/>
    </row>
    <row r="19" spans="4:4" s="118" customFormat="1">
      <c r="D19" s="120"/>
    </row>
    <row r="20" spans="4:4" s="118" customFormat="1">
      <c r="D20" s="120"/>
    </row>
    <row r="21" spans="4:4" s="118" customFormat="1">
      <c r="D21" s="120"/>
    </row>
    <row r="22" spans="4:4" s="118" customFormat="1">
      <c r="D22" s="120"/>
    </row>
    <row r="23" spans="4:4" s="118" customFormat="1">
      <c r="D23" s="120"/>
    </row>
    <row r="24" spans="4:4" s="118" customFormat="1">
      <c r="D24" s="120"/>
    </row>
    <row r="25" spans="4:4" s="118" customFormat="1">
      <c r="D25" s="120"/>
    </row>
    <row r="26" spans="4:4" s="118" customFormat="1">
      <c r="D26" s="120"/>
    </row>
    <row r="27" spans="4:4" s="118" customFormat="1">
      <c r="D27" s="120"/>
    </row>
    <row r="28" spans="4:4" s="118" customFormat="1">
      <c r="D28" s="120"/>
    </row>
    <row r="29" spans="4:4" s="118" customFormat="1">
      <c r="D29" s="120"/>
    </row>
    <row r="30" spans="4:4" s="118" customFormat="1">
      <c r="D30" s="120"/>
    </row>
    <row r="31" spans="4:4" s="118" customFormat="1">
      <c r="D31" s="120"/>
    </row>
    <row r="32" spans="4:4" s="118" customFormat="1">
      <c r="D32" s="120"/>
    </row>
    <row r="33" spans="4:4" s="118" customFormat="1">
      <c r="D33" s="120"/>
    </row>
    <row r="34" spans="4:4" s="118" customFormat="1">
      <c r="D34" s="120"/>
    </row>
    <row r="35" spans="4:4" s="118" customFormat="1">
      <c r="D35" s="120"/>
    </row>
    <row r="36" spans="4:4" s="118" customFormat="1">
      <c r="D36" s="120"/>
    </row>
    <row r="37" spans="4:4" s="118" customFormat="1">
      <c r="D37" s="120"/>
    </row>
    <row r="38" spans="4:4" s="118" customFormat="1">
      <c r="D38" s="120"/>
    </row>
    <row r="39" spans="4:4" s="118" customFormat="1">
      <c r="D39" s="120"/>
    </row>
    <row r="40" spans="4:4" s="118" customFormat="1">
      <c r="D40" s="120"/>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89"/>
  <sheetViews>
    <sheetView topLeftCell="H1" zoomScale="77" zoomScaleNormal="77" workbookViewId="0">
      <pane ySplit="1" topLeftCell="A17" activePane="bottomLeft" state="frozen"/>
      <selection pane="bottomLeft" activeCell="M70" sqref="M70"/>
    </sheetView>
  </sheetViews>
  <sheetFormatPr defaultColWidth="9.140625" defaultRowHeight="14.25"/>
  <cols>
    <col min="1" max="1" width="2.140625" style="24" customWidth="1"/>
    <col min="2" max="2" width="38.85546875" style="24" customWidth="1"/>
    <col min="3" max="3" width="13.7109375" style="21" customWidth="1"/>
    <col min="4" max="4" width="13.85546875" style="21" customWidth="1"/>
    <col min="5" max="5" width="16.28515625" style="21" customWidth="1"/>
    <col min="6" max="6" width="14.140625" style="21" customWidth="1"/>
    <col min="7" max="7" width="17.140625" style="21" customWidth="1"/>
    <col min="8" max="8" width="4.7109375" style="21" customWidth="1"/>
    <col min="9" max="9" width="38.85546875" style="24" customWidth="1"/>
    <col min="10" max="10" width="13.7109375" style="21" customWidth="1"/>
    <col min="11" max="11" width="13.85546875" style="21" customWidth="1"/>
    <col min="12" max="12" width="16.28515625" style="21" customWidth="1"/>
    <col min="13" max="13" width="14.140625" style="21" customWidth="1"/>
    <col min="14" max="14" width="17.140625" style="21" customWidth="1"/>
    <col min="15" max="15" width="4.7109375" style="21" customWidth="1"/>
    <col min="16" max="16" width="38.85546875" style="24" hidden="1" customWidth="1"/>
    <col min="17" max="17" width="13.7109375" style="21" hidden="1" customWidth="1"/>
    <col min="18" max="18" width="13.85546875" style="21" hidden="1" customWidth="1"/>
    <col min="19" max="19" width="16.28515625" style="21" hidden="1" customWidth="1"/>
    <col min="20" max="20" width="14.140625" style="21" hidden="1" customWidth="1"/>
    <col min="21" max="21" width="17.140625" style="21" hidden="1" customWidth="1"/>
    <col min="22" max="22" width="4.7109375" style="21" customWidth="1"/>
    <col min="23" max="23" width="55.28515625" style="21" hidden="1" customWidth="1"/>
    <col min="24" max="24" width="14.5703125" style="21" hidden="1" customWidth="1"/>
    <col min="25" max="27" width="17.140625" style="21" hidden="1" customWidth="1"/>
    <col min="28" max="28" width="17.140625" style="49" hidden="1" customWidth="1"/>
    <col min="29" max="32" width="9.140625" style="24" customWidth="1"/>
    <col min="33" max="16384" width="9.140625" style="24"/>
  </cols>
  <sheetData>
    <row r="1" spans="2:32" s="18" customFormat="1" ht="20.25">
      <c r="B1" s="66" t="s">
        <v>404</v>
      </c>
      <c r="C1" s="64"/>
      <c r="D1" s="65"/>
      <c r="E1" s="65"/>
      <c r="F1" s="65"/>
      <c r="G1" s="65"/>
      <c r="H1" s="17"/>
      <c r="I1" s="66" t="s">
        <v>405</v>
      </c>
      <c r="J1" s="64"/>
      <c r="K1" s="65"/>
      <c r="L1" s="65"/>
      <c r="M1" s="65"/>
      <c r="N1" s="65"/>
      <c r="O1" s="17"/>
      <c r="P1" s="89" t="s">
        <v>406</v>
      </c>
      <c r="Q1" s="64"/>
      <c r="R1" s="65"/>
      <c r="S1" s="65"/>
      <c r="T1" s="65"/>
      <c r="U1" s="65"/>
      <c r="V1" s="17"/>
      <c r="W1" s="69" t="s">
        <v>407</v>
      </c>
      <c r="X1" s="67"/>
      <c r="Y1" s="67"/>
      <c r="Z1" s="67"/>
      <c r="AA1" s="67"/>
      <c r="AB1" s="68"/>
    </row>
    <row r="2" spans="2:32" ht="15.75">
      <c r="B2" s="19"/>
      <c r="C2" s="20"/>
      <c r="D2" s="20"/>
      <c r="E2" s="20"/>
      <c r="F2" s="20"/>
      <c r="G2" s="20"/>
      <c r="I2" s="19"/>
      <c r="J2" s="20"/>
      <c r="K2" s="20"/>
      <c r="L2" s="20"/>
      <c r="M2" s="20"/>
      <c r="N2" s="20"/>
      <c r="P2" s="19"/>
      <c r="Q2" s="20"/>
      <c r="R2" s="20"/>
      <c r="S2" s="20"/>
      <c r="T2" s="20"/>
      <c r="U2" s="20"/>
      <c r="W2" s="22"/>
      <c r="X2" s="22"/>
      <c r="Y2" s="22"/>
      <c r="Z2" s="22"/>
      <c r="AA2" s="22"/>
      <c r="AB2" s="23"/>
    </row>
    <row r="3" spans="2:32" ht="15.75" hidden="1">
      <c r="B3" s="80" t="s">
        <v>386</v>
      </c>
      <c r="C3" s="81"/>
      <c r="D3" s="81"/>
      <c r="E3" s="81"/>
      <c r="F3" s="81"/>
      <c r="G3" s="82"/>
      <c r="I3" s="80" t="s">
        <v>386</v>
      </c>
      <c r="J3" s="81"/>
      <c r="K3" s="81"/>
      <c r="L3" s="81"/>
      <c r="M3" s="81"/>
      <c r="N3" s="82"/>
      <c r="P3" s="80" t="s">
        <v>386</v>
      </c>
      <c r="Q3" s="81"/>
      <c r="R3" s="81"/>
      <c r="S3" s="81"/>
      <c r="T3" s="81"/>
      <c r="U3" s="82"/>
      <c r="W3" s="26" t="s">
        <v>386</v>
      </c>
      <c r="X3" s="27"/>
      <c r="Y3" s="27"/>
      <c r="Z3" s="27"/>
      <c r="AA3" s="27"/>
      <c r="AB3" s="28"/>
    </row>
    <row r="4" spans="2:32" s="21" customFormat="1" ht="39" hidden="1" customHeight="1">
      <c r="B4" s="83" t="s">
        <v>387</v>
      </c>
      <c r="C4" s="83" t="s">
        <v>388</v>
      </c>
      <c r="D4" s="83" t="s">
        <v>389</v>
      </c>
      <c r="E4" s="83" t="s">
        <v>390</v>
      </c>
      <c r="F4" s="83" t="s">
        <v>391</v>
      </c>
      <c r="G4" s="83" t="s">
        <v>392</v>
      </c>
      <c r="I4" s="83" t="s">
        <v>387</v>
      </c>
      <c r="J4" s="83" t="s">
        <v>388</v>
      </c>
      <c r="K4" s="83" t="s">
        <v>389</v>
      </c>
      <c r="L4" s="83" t="s">
        <v>390</v>
      </c>
      <c r="M4" s="83" t="s">
        <v>391</v>
      </c>
      <c r="N4" s="83" t="s">
        <v>392</v>
      </c>
      <c r="P4" s="83" t="s">
        <v>387</v>
      </c>
      <c r="Q4" s="83" t="s">
        <v>388</v>
      </c>
      <c r="R4" s="83" t="s">
        <v>389</v>
      </c>
      <c r="S4" s="83" t="s">
        <v>390</v>
      </c>
      <c r="T4" s="83" t="s">
        <v>391</v>
      </c>
      <c r="U4" s="83" t="s">
        <v>392</v>
      </c>
      <c r="W4" s="83" t="s">
        <v>387</v>
      </c>
      <c r="X4" s="83" t="s">
        <v>388</v>
      </c>
      <c r="Y4" s="83" t="s">
        <v>389</v>
      </c>
      <c r="Z4" s="83" t="s">
        <v>390</v>
      </c>
      <c r="AA4" s="83" t="s">
        <v>391</v>
      </c>
      <c r="AB4" s="83" t="s">
        <v>392</v>
      </c>
    </row>
    <row r="5" spans="2:32" s="32" customFormat="1" ht="5.25" hidden="1" customHeight="1">
      <c r="B5" s="29"/>
      <c r="C5" s="30"/>
      <c r="D5" s="30"/>
      <c r="E5" s="30"/>
      <c r="F5" s="30"/>
      <c r="G5" s="30"/>
      <c r="H5" s="31"/>
      <c r="I5" s="29"/>
      <c r="J5" s="30"/>
      <c r="K5" s="30"/>
      <c r="L5" s="30"/>
      <c r="M5" s="30"/>
      <c r="N5" s="30"/>
      <c r="O5" s="31"/>
      <c r="P5" s="29"/>
      <c r="Q5" s="30"/>
      <c r="R5" s="30"/>
      <c r="S5" s="30"/>
      <c r="T5" s="30"/>
      <c r="U5" s="30"/>
      <c r="V5" s="31"/>
      <c r="W5" s="29"/>
      <c r="X5" s="30"/>
      <c r="Y5" s="30"/>
      <c r="Z5" s="30"/>
      <c r="AA5" s="30"/>
      <c r="AB5" s="30"/>
    </row>
    <row r="6" spans="2:32" ht="30.75" hidden="1" customHeight="1">
      <c r="B6" s="70" t="s">
        <v>393</v>
      </c>
      <c r="C6" s="71">
        <f>COUNTIF('1. All Data'!$H$3:$H$111,"Fully Achieved")</f>
        <v>8</v>
      </c>
      <c r="D6" s="72">
        <f>C6/C20</f>
        <v>7.3394495412844041E-2</v>
      </c>
      <c r="E6" s="300">
        <f>D6+D7</f>
        <v>0.73394495412844041</v>
      </c>
      <c r="F6" s="72">
        <f>C6/C21</f>
        <v>9.6385542168674704E-2</v>
      </c>
      <c r="G6" s="301">
        <f>F6+F7</f>
        <v>0.96385542168674698</v>
      </c>
      <c r="I6" s="70" t="s">
        <v>393</v>
      </c>
      <c r="J6" s="71">
        <f>COUNTIF('1. All Data'!$M$3:$M$111,"Fully Achieved")</f>
        <v>23</v>
      </c>
      <c r="K6" s="72">
        <f>J6/J20</f>
        <v>0.21100917431192662</v>
      </c>
      <c r="L6" s="300">
        <f>K6+K7</f>
        <v>0.87155963302752304</v>
      </c>
      <c r="M6" s="72">
        <f>J6/J21</f>
        <v>0.23232323232323232</v>
      </c>
      <c r="N6" s="301">
        <f>M6+M7</f>
        <v>0.95959595959595956</v>
      </c>
      <c r="P6" s="70" t="s">
        <v>393</v>
      </c>
      <c r="Q6" s="71">
        <f>COUNTIF('1. All Data'!$R$3:$R$111,"Fully Achieved")</f>
        <v>0</v>
      </c>
      <c r="R6" s="72">
        <f>Q6/Q20</f>
        <v>0</v>
      </c>
      <c r="S6" s="300">
        <f>R6+R7</f>
        <v>0</v>
      </c>
      <c r="T6" s="72" t="e">
        <f>Q6/Q21</f>
        <v>#DIV/0!</v>
      </c>
      <c r="U6" s="301" t="e">
        <f>T6+T7</f>
        <v>#DIV/0!</v>
      </c>
      <c r="W6" s="70" t="s">
        <v>393</v>
      </c>
      <c r="X6" s="71"/>
      <c r="Y6" s="72"/>
      <c r="Z6" s="300"/>
      <c r="AA6" s="72"/>
      <c r="AB6" s="301">
        <f>AA6+AA7</f>
        <v>0</v>
      </c>
    </row>
    <row r="7" spans="2:32" ht="30.75" hidden="1" customHeight="1">
      <c r="B7" s="70" t="s">
        <v>344</v>
      </c>
      <c r="C7" s="71">
        <f>COUNTIF('1. All Data'!$H$3:$H$111,"On Track to be Achieved")</f>
        <v>72</v>
      </c>
      <c r="D7" s="72">
        <f>C7/C20</f>
        <v>0.66055045871559637</v>
      </c>
      <c r="E7" s="300"/>
      <c r="F7" s="72">
        <f>C7/C21</f>
        <v>0.86746987951807231</v>
      </c>
      <c r="G7" s="301"/>
      <c r="I7" s="70" t="s">
        <v>344</v>
      </c>
      <c r="J7" s="71">
        <f>COUNTIF('1. All Data'!$M$3:$M$111,"On Track to be Achieved")</f>
        <v>72</v>
      </c>
      <c r="K7" s="72">
        <f>J7/J20</f>
        <v>0.66055045871559637</v>
      </c>
      <c r="L7" s="300"/>
      <c r="M7" s="72">
        <f>J7/J21</f>
        <v>0.72727272727272729</v>
      </c>
      <c r="N7" s="301"/>
      <c r="P7" s="70" t="s">
        <v>344</v>
      </c>
      <c r="Q7" s="71">
        <f>COUNTIF('1. All Data'!$R$3:$R$111,"On Track to be Achieved")</f>
        <v>0</v>
      </c>
      <c r="R7" s="72">
        <f>Q7/Q20</f>
        <v>0</v>
      </c>
      <c r="S7" s="300"/>
      <c r="T7" s="72" t="e">
        <f>Q7/Q21</f>
        <v>#DIV/0!</v>
      </c>
      <c r="U7" s="301"/>
      <c r="W7" s="70" t="s">
        <v>344</v>
      </c>
      <c r="X7" s="71"/>
      <c r="Y7" s="72"/>
      <c r="Z7" s="300"/>
      <c r="AA7" s="72"/>
      <c r="AB7" s="301"/>
    </row>
    <row r="8" spans="2:32" s="38" customFormat="1" ht="6" hidden="1" customHeight="1">
      <c r="B8" s="33"/>
      <c r="C8" s="34"/>
      <c r="D8" s="35"/>
      <c r="E8" s="35"/>
      <c r="F8" s="35"/>
      <c r="G8" s="36"/>
      <c r="H8" s="37"/>
      <c r="I8" s="33"/>
      <c r="J8" s="34"/>
      <c r="K8" s="35"/>
      <c r="L8" s="35"/>
      <c r="M8" s="35"/>
      <c r="N8" s="36"/>
      <c r="O8" s="37"/>
      <c r="P8" s="33"/>
      <c r="Q8" s="34"/>
      <c r="R8" s="35"/>
      <c r="S8" s="35"/>
      <c r="T8" s="35"/>
      <c r="U8" s="36"/>
      <c r="V8" s="37"/>
      <c r="W8" s="33"/>
      <c r="X8" s="34"/>
      <c r="Y8" s="35"/>
      <c r="Z8" s="35"/>
      <c r="AA8" s="35"/>
      <c r="AB8" s="36"/>
      <c r="AD8" s="32"/>
      <c r="AE8" s="32"/>
      <c r="AF8" s="32"/>
    </row>
    <row r="9" spans="2:32" ht="18.75" hidden="1" customHeight="1">
      <c r="B9" s="302" t="s">
        <v>345</v>
      </c>
      <c r="C9" s="305">
        <f>COUNTIF('1. All Data'!$H$3:$H$111,"In Danger of Falling Behind Target")</f>
        <v>2</v>
      </c>
      <c r="D9" s="308">
        <f>C9/C20</f>
        <v>1.834862385321101E-2</v>
      </c>
      <c r="E9" s="308">
        <f>D9</f>
        <v>1.834862385321101E-2</v>
      </c>
      <c r="F9" s="308">
        <f>C9/C21</f>
        <v>2.4096385542168676E-2</v>
      </c>
      <c r="G9" s="311">
        <f>F9</f>
        <v>2.4096385542168676E-2</v>
      </c>
      <c r="I9" s="302" t="s">
        <v>345</v>
      </c>
      <c r="J9" s="305">
        <f>COUNTIF('1. All Data'!$M$5:$M$129,"In Danger of Falling Behind Target")</f>
        <v>2</v>
      </c>
      <c r="K9" s="308">
        <f>J9/J20</f>
        <v>1.834862385321101E-2</v>
      </c>
      <c r="L9" s="308">
        <f>K9</f>
        <v>1.834862385321101E-2</v>
      </c>
      <c r="M9" s="308">
        <f>J9/J21</f>
        <v>2.0202020202020204E-2</v>
      </c>
      <c r="N9" s="311">
        <f>M9</f>
        <v>2.0202020202020204E-2</v>
      </c>
      <c r="P9" s="302" t="s">
        <v>345</v>
      </c>
      <c r="Q9" s="305">
        <f>COUNTIF('1. All Data'!$R$3:$R$111,"In Danger of Falling Behind Target")</f>
        <v>0</v>
      </c>
      <c r="R9" s="308">
        <f>Q9/Q20</f>
        <v>0</v>
      </c>
      <c r="S9" s="308">
        <f>R9</f>
        <v>0</v>
      </c>
      <c r="T9" s="308" t="e">
        <f>Q9/Q21</f>
        <v>#DIV/0!</v>
      </c>
      <c r="U9" s="311" t="e">
        <f>T9</f>
        <v>#DIV/0!</v>
      </c>
      <c r="W9" s="90" t="s">
        <v>337</v>
      </c>
      <c r="X9" s="91"/>
      <c r="Y9" s="72"/>
      <c r="Z9" s="300"/>
      <c r="AA9" s="72"/>
      <c r="AB9" s="314">
        <f>AA9</f>
        <v>0</v>
      </c>
      <c r="AD9" s="39"/>
    </row>
    <row r="10" spans="2:32" ht="19.5" hidden="1" customHeight="1">
      <c r="B10" s="303"/>
      <c r="C10" s="306"/>
      <c r="D10" s="309"/>
      <c r="E10" s="309"/>
      <c r="F10" s="309"/>
      <c r="G10" s="312"/>
      <c r="I10" s="303"/>
      <c r="J10" s="306"/>
      <c r="K10" s="309"/>
      <c r="L10" s="309"/>
      <c r="M10" s="309"/>
      <c r="N10" s="312"/>
      <c r="P10" s="303"/>
      <c r="Q10" s="306"/>
      <c r="R10" s="309"/>
      <c r="S10" s="309"/>
      <c r="T10" s="309"/>
      <c r="U10" s="312"/>
      <c r="W10" s="90" t="s">
        <v>338</v>
      </c>
      <c r="X10" s="91"/>
      <c r="Y10" s="72"/>
      <c r="Z10" s="300"/>
      <c r="AA10" s="72"/>
      <c r="AB10" s="314"/>
      <c r="AD10" s="39"/>
    </row>
    <row r="11" spans="2:32" ht="19.5" hidden="1" customHeight="1">
      <c r="B11" s="304"/>
      <c r="C11" s="307"/>
      <c r="D11" s="310"/>
      <c r="E11" s="310"/>
      <c r="F11" s="310"/>
      <c r="G11" s="313"/>
      <c r="I11" s="304"/>
      <c r="J11" s="307"/>
      <c r="K11" s="310"/>
      <c r="L11" s="310"/>
      <c r="M11" s="310"/>
      <c r="N11" s="313"/>
      <c r="P11" s="304"/>
      <c r="Q11" s="307"/>
      <c r="R11" s="310"/>
      <c r="S11" s="310"/>
      <c r="T11" s="310"/>
      <c r="U11" s="313"/>
      <c r="W11" s="90" t="s">
        <v>341</v>
      </c>
      <c r="X11" s="91"/>
      <c r="Y11" s="72"/>
      <c r="Z11" s="300"/>
      <c r="AA11" s="72"/>
      <c r="AB11" s="314"/>
      <c r="AD11" s="39"/>
    </row>
    <row r="12" spans="2:32" s="32" customFormat="1" ht="6" hidden="1" customHeight="1">
      <c r="B12" s="29"/>
      <c r="C12" s="30"/>
      <c r="D12" s="40"/>
      <c r="E12" s="40"/>
      <c r="F12" s="40"/>
      <c r="G12" s="41"/>
      <c r="H12" s="31"/>
      <c r="I12" s="29"/>
      <c r="J12" s="30"/>
      <c r="K12" s="40"/>
      <c r="L12" s="40"/>
      <c r="M12" s="40"/>
      <c r="N12" s="41"/>
      <c r="O12" s="31"/>
      <c r="P12" s="29"/>
      <c r="Q12" s="30"/>
      <c r="R12" s="40"/>
      <c r="S12" s="40"/>
      <c r="T12" s="40"/>
      <c r="U12" s="41"/>
      <c r="V12" s="31"/>
      <c r="W12" s="29"/>
      <c r="X12" s="30"/>
      <c r="Y12" s="40"/>
      <c r="Z12" s="40"/>
      <c r="AA12" s="40"/>
      <c r="AB12" s="41"/>
      <c r="AD12" s="42"/>
    </row>
    <row r="13" spans="2:32" ht="29.25" hidden="1" customHeight="1">
      <c r="B13" s="73" t="s">
        <v>346</v>
      </c>
      <c r="C13" s="71">
        <f>COUNTIF('1. All Data'!H3:H111,"completed behind schedule")</f>
        <v>0</v>
      </c>
      <c r="D13" s="72">
        <f>C13/C20</f>
        <v>0</v>
      </c>
      <c r="E13" s="300">
        <f>D13+D14</f>
        <v>9.1743119266055051E-3</v>
      </c>
      <c r="F13" s="72">
        <f>C13/C21</f>
        <v>0</v>
      </c>
      <c r="G13" s="315">
        <f>F13+F14</f>
        <v>1.2048192771084338E-2</v>
      </c>
      <c r="I13" s="73" t="s">
        <v>346</v>
      </c>
      <c r="J13" s="71">
        <f>COUNTIF('1. All Data'!M3:M111,"Completed Behind Schedule")</f>
        <v>1</v>
      </c>
      <c r="K13" s="72">
        <f>J13/J20</f>
        <v>9.1743119266055051E-3</v>
      </c>
      <c r="L13" s="300">
        <f>K13+K14</f>
        <v>1.834862385321101E-2</v>
      </c>
      <c r="M13" s="72">
        <f>J13/J21</f>
        <v>1.0101010101010102E-2</v>
      </c>
      <c r="N13" s="315">
        <f>M13+M14</f>
        <v>2.0202020202020204E-2</v>
      </c>
      <c r="P13" s="73" t="s">
        <v>346</v>
      </c>
      <c r="Q13" s="71">
        <f>COUNTIF('1. All Data'!R3:R111,"completed behind schedule")</f>
        <v>0</v>
      </c>
      <c r="R13" s="72">
        <f>Q13/Q20</f>
        <v>0</v>
      </c>
      <c r="S13" s="300">
        <f>R13+R14</f>
        <v>0</v>
      </c>
      <c r="T13" s="72" t="e">
        <f>Q13/Q21</f>
        <v>#DIV/0!</v>
      </c>
      <c r="U13" s="315" t="e">
        <f>T13+T14</f>
        <v>#DIV/0!</v>
      </c>
      <c r="W13" s="73" t="s">
        <v>340</v>
      </c>
      <c r="X13" s="92"/>
      <c r="Y13" s="72"/>
      <c r="Z13" s="300"/>
      <c r="AA13" s="72"/>
      <c r="AB13" s="315">
        <f>AA13+AA14</f>
        <v>0</v>
      </c>
    </row>
    <row r="14" spans="2:32" ht="29.25" hidden="1" customHeight="1">
      <c r="B14" s="73" t="s">
        <v>339</v>
      </c>
      <c r="C14" s="71">
        <f>COUNTIF('1. All Data'!H3:H111,"off target")</f>
        <v>1</v>
      </c>
      <c r="D14" s="72">
        <f>C14/C20</f>
        <v>9.1743119266055051E-3</v>
      </c>
      <c r="E14" s="300"/>
      <c r="F14" s="72">
        <f>C14/C21</f>
        <v>1.2048192771084338E-2</v>
      </c>
      <c r="G14" s="315"/>
      <c r="I14" s="73" t="s">
        <v>339</v>
      </c>
      <c r="J14" s="71">
        <f>COUNTIF('1. All Data'!M3:M111,"Off Target")</f>
        <v>1</v>
      </c>
      <c r="K14" s="72">
        <f>J14/J20</f>
        <v>9.1743119266055051E-3</v>
      </c>
      <c r="L14" s="300"/>
      <c r="M14" s="72">
        <f>J14/J21</f>
        <v>1.0101010101010102E-2</v>
      </c>
      <c r="N14" s="315"/>
      <c r="P14" s="73" t="s">
        <v>339</v>
      </c>
      <c r="Q14" s="71">
        <f>COUNTIF('1. All Data'!R3:R111,"off target")</f>
        <v>0</v>
      </c>
      <c r="R14" s="72">
        <f>Q14/Q20</f>
        <v>0</v>
      </c>
      <c r="S14" s="300"/>
      <c r="T14" s="72" t="e">
        <f>Q14/Q21</f>
        <v>#DIV/0!</v>
      </c>
      <c r="U14" s="315"/>
      <c r="W14" s="73" t="s">
        <v>339</v>
      </c>
      <c r="X14" s="92"/>
      <c r="Y14" s="72"/>
      <c r="Z14" s="300"/>
      <c r="AA14" s="72"/>
      <c r="AB14" s="315"/>
    </row>
    <row r="15" spans="2:32" s="32" customFormat="1" ht="7.5" hidden="1" customHeight="1">
      <c r="B15" s="29"/>
      <c r="C15" s="43"/>
      <c r="D15" s="40"/>
      <c r="E15" s="40"/>
      <c r="F15" s="40"/>
      <c r="G15" s="44"/>
      <c r="H15" s="31"/>
      <c r="I15" s="29"/>
      <c r="J15" s="43"/>
      <c r="K15" s="40"/>
      <c r="L15" s="40"/>
      <c r="M15" s="40"/>
      <c r="N15" s="44"/>
      <c r="O15" s="31"/>
      <c r="P15" s="29"/>
      <c r="Q15" s="43"/>
      <c r="R15" s="40"/>
      <c r="S15" s="40"/>
      <c r="T15" s="40"/>
      <c r="U15" s="44"/>
      <c r="V15" s="31"/>
      <c r="W15" s="29"/>
      <c r="X15" s="43"/>
      <c r="Y15" s="40"/>
      <c r="Z15" s="40"/>
      <c r="AA15" s="40"/>
      <c r="AB15" s="44"/>
    </row>
    <row r="16" spans="2:32" ht="20.25" hidden="1" customHeight="1">
      <c r="B16" s="74" t="s">
        <v>394</v>
      </c>
      <c r="C16" s="71">
        <f>COUNTIF('1. All Data'!H3:H111,"not yet due")</f>
        <v>26</v>
      </c>
      <c r="D16" s="75">
        <f>C16/C20</f>
        <v>0.23853211009174313</v>
      </c>
      <c r="E16" s="75">
        <f>D16</f>
        <v>0.23853211009174313</v>
      </c>
      <c r="F16" s="45"/>
      <c r="G16" s="46"/>
      <c r="I16" s="74" t="s">
        <v>394</v>
      </c>
      <c r="J16" s="71">
        <f>COUNTIF('1. All Data'!M3:M111,"not yet due")</f>
        <v>10</v>
      </c>
      <c r="K16" s="75">
        <f>J16/J20</f>
        <v>9.1743119266055051E-2</v>
      </c>
      <c r="L16" s="75">
        <f>K16</f>
        <v>9.1743119266055051E-2</v>
      </c>
      <c r="M16" s="45"/>
      <c r="N16" s="46"/>
      <c r="P16" s="74" t="s">
        <v>394</v>
      </c>
      <c r="Q16" s="71">
        <f>COUNTIF('1. All Data'!R3:R111,"not yet due")</f>
        <v>0</v>
      </c>
      <c r="R16" s="75">
        <f>Q16/Q20</f>
        <v>0</v>
      </c>
      <c r="S16" s="75">
        <f>R16</f>
        <v>0</v>
      </c>
      <c r="T16" s="45"/>
      <c r="U16" s="46"/>
      <c r="W16" s="74" t="s">
        <v>394</v>
      </c>
      <c r="X16" s="71"/>
      <c r="Y16" s="75"/>
      <c r="Z16" s="75"/>
      <c r="AA16" s="45"/>
      <c r="AB16" s="46"/>
    </row>
    <row r="17" spans="2:30" ht="20.25" hidden="1" customHeight="1">
      <c r="B17" s="74" t="s">
        <v>334</v>
      </c>
      <c r="C17" s="71">
        <f>COUNTIF('1. All Data'!H3:H111,"update not provided")</f>
        <v>0</v>
      </c>
      <c r="D17" s="75">
        <f>C17/C20</f>
        <v>0</v>
      </c>
      <c r="E17" s="75">
        <f>D17</f>
        <v>0</v>
      </c>
      <c r="F17" s="45"/>
      <c r="G17" s="48"/>
      <c r="I17" s="74" t="s">
        <v>334</v>
      </c>
      <c r="J17" s="71">
        <f>COUNTIF('1. All Data'!M3:M111,"update not provided")</f>
        <v>0</v>
      </c>
      <c r="K17" s="75">
        <f>J17/J20</f>
        <v>0</v>
      </c>
      <c r="L17" s="75">
        <f>K17</f>
        <v>0</v>
      </c>
      <c r="M17" s="45"/>
      <c r="N17" s="48"/>
      <c r="P17" s="74" t="s">
        <v>334</v>
      </c>
      <c r="Q17" s="71">
        <f>COUNTIF('1. All Data'!R3:R111,"update not provided")</f>
        <v>109</v>
      </c>
      <c r="R17" s="75">
        <f>Q17/Q20</f>
        <v>1</v>
      </c>
      <c r="S17" s="75">
        <f>R17</f>
        <v>1</v>
      </c>
      <c r="T17" s="45"/>
      <c r="U17" s="48"/>
      <c r="W17" s="74" t="s">
        <v>334</v>
      </c>
      <c r="X17" s="71"/>
      <c r="Y17" s="75"/>
      <c r="Z17" s="75"/>
      <c r="AA17" s="45"/>
      <c r="AB17" s="48"/>
    </row>
    <row r="18" spans="2:30" ht="15.75" hidden="1" customHeight="1">
      <c r="B18" s="76" t="s">
        <v>342</v>
      </c>
      <c r="C18" s="71">
        <f>COUNTIF('1. All Data'!H3:H111,"deferred")</f>
        <v>0</v>
      </c>
      <c r="D18" s="77">
        <f>C18/C20</f>
        <v>0</v>
      </c>
      <c r="E18" s="77">
        <f>D18</f>
        <v>0</v>
      </c>
      <c r="F18" s="50"/>
      <c r="G18" s="46"/>
      <c r="I18" s="76" t="s">
        <v>342</v>
      </c>
      <c r="J18" s="71">
        <f>COUNTIF('1. All Data'!M3:M111,"deferred")</f>
        <v>0</v>
      </c>
      <c r="K18" s="77">
        <f>J18/J20</f>
        <v>0</v>
      </c>
      <c r="L18" s="77">
        <f>K18</f>
        <v>0</v>
      </c>
      <c r="M18" s="50"/>
      <c r="N18" s="46"/>
      <c r="P18" s="76" t="s">
        <v>342</v>
      </c>
      <c r="Q18" s="71">
        <f>COUNTIF('1. All Data'!R3:R111,"deferred")</f>
        <v>0</v>
      </c>
      <c r="R18" s="77">
        <f>Q18/Q20</f>
        <v>0</v>
      </c>
      <c r="S18" s="77">
        <f>R18</f>
        <v>0</v>
      </c>
      <c r="T18" s="50"/>
      <c r="U18" s="46"/>
      <c r="W18" s="76" t="s">
        <v>342</v>
      </c>
      <c r="X18" s="71"/>
      <c r="Y18" s="77"/>
      <c r="Z18" s="77"/>
      <c r="AA18" s="50"/>
      <c r="AB18" s="46"/>
      <c r="AD18" s="39"/>
    </row>
    <row r="19" spans="2:30" ht="15.75" hidden="1" customHeight="1">
      <c r="B19" s="76" t="s">
        <v>343</v>
      </c>
      <c r="C19" s="71">
        <f>COUNTIF('1. All Data'!H3:H111,"deleted")</f>
        <v>0</v>
      </c>
      <c r="D19" s="77">
        <f>C19/C20</f>
        <v>0</v>
      </c>
      <c r="E19" s="77">
        <f>D19</f>
        <v>0</v>
      </c>
      <c r="F19" s="50"/>
      <c r="G19" s="52" t="s">
        <v>395</v>
      </c>
      <c r="I19" s="76" t="s">
        <v>343</v>
      </c>
      <c r="J19" s="71">
        <f>COUNTIF('1. All Data'!M3:M111,"deleted")</f>
        <v>0</v>
      </c>
      <c r="K19" s="77">
        <f>J19/J20</f>
        <v>0</v>
      </c>
      <c r="L19" s="77">
        <f>K19</f>
        <v>0</v>
      </c>
      <c r="M19" s="50"/>
      <c r="N19" s="52" t="s">
        <v>395</v>
      </c>
      <c r="P19" s="76" t="s">
        <v>343</v>
      </c>
      <c r="Q19" s="71">
        <f>COUNTIF('1. All Data'!R3:R111,"deleted")</f>
        <v>0</v>
      </c>
      <c r="R19" s="77">
        <f>Q19/Q20</f>
        <v>0</v>
      </c>
      <c r="S19" s="77">
        <f>R19</f>
        <v>0</v>
      </c>
      <c r="T19" s="50"/>
      <c r="U19" s="52" t="s">
        <v>395</v>
      </c>
      <c r="W19" s="76" t="s">
        <v>343</v>
      </c>
      <c r="X19" s="71"/>
      <c r="Y19" s="77"/>
      <c r="Z19" s="77"/>
      <c r="AA19" s="50"/>
      <c r="AB19" s="52" t="s">
        <v>395</v>
      </c>
    </row>
    <row r="20" spans="2:30" ht="15.75" hidden="1" customHeight="1">
      <c r="B20" s="78" t="s">
        <v>396</v>
      </c>
      <c r="C20" s="79">
        <f>SUM(C6:C19)</f>
        <v>109</v>
      </c>
      <c r="D20" s="50"/>
      <c r="E20" s="50"/>
      <c r="F20" s="46"/>
      <c r="G20" s="46"/>
      <c r="I20" s="78" t="s">
        <v>396</v>
      </c>
      <c r="J20" s="79">
        <f>SUM(J6:J19)</f>
        <v>109</v>
      </c>
      <c r="K20" s="50"/>
      <c r="L20" s="50"/>
      <c r="M20" s="46"/>
      <c r="N20" s="46"/>
      <c r="P20" s="78" t="s">
        <v>396</v>
      </c>
      <c r="Q20" s="79">
        <f>SUM(Q6:Q19)</f>
        <v>109</v>
      </c>
      <c r="R20" s="50"/>
      <c r="S20" s="50"/>
      <c r="T20" s="46"/>
      <c r="U20" s="46"/>
      <c r="W20" s="78" t="s">
        <v>396</v>
      </c>
      <c r="X20" s="79"/>
      <c r="Y20" s="50"/>
      <c r="Z20" s="50"/>
      <c r="AA20" s="46"/>
      <c r="AB20" s="46"/>
    </row>
    <row r="21" spans="2:30" ht="15.75" hidden="1" customHeight="1">
      <c r="B21" s="78" t="s">
        <v>397</v>
      </c>
      <c r="C21" s="79">
        <f>C20-C19-C18-C17-C16</f>
        <v>83</v>
      </c>
      <c r="D21" s="46"/>
      <c r="E21" s="46"/>
      <c r="F21" s="46"/>
      <c r="G21" s="46"/>
      <c r="I21" s="78" t="s">
        <v>397</v>
      </c>
      <c r="J21" s="79">
        <f>J20-J19-J18-J17-J16</f>
        <v>99</v>
      </c>
      <c r="K21" s="46"/>
      <c r="L21" s="46"/>
      <c r="M21" s="46"/>
      <c r="N21" s="46"/>
      <c r="P21" s="78" t="s">
        <v>397</v>
      </c>
      <c r="Q21" s="79">
        <f>Q20-Q19-Q18-Q17-Q16</f>
        <v>0</v>
      </c>
      <c r="R21" s="46"/>
      <c r="S21" s="46"/>
      <c r="T21" s="46"/>
      <c r="U21" s="46"/>
      <c r="W21" s="78" t="s">
        <v>397</v>
      </c>
      <c r="X21" s="79"/>
      <c r="Y21" s="46"/>
      <c r="Z21" s="46"/>
      <c r="AA21" s="46"/>
      <c r="AB21" s="46"/>
      <c r="AD21" s="39"/>
    </row>
    <row r="22" spans="2:30" ht="15.75" hidden="1" customHeight="1">
      <c r="W22" s="53"/>
      <c r="AA22" s="47"/>
      <c r="AD22" s="39"/>
    </row>
    <row r="23" spans="2:30" ht="15.75" hidden="1" customHeight="1">
      <c r="AA23" s="47"/>
    </row>
    <row r="24" spans="2:30" ht="15" hidden="1" customHeight="1">
      <c r="AA24" s="47"/>
    </row>
    <row r="25" spans="2:30" ht="19.5" hidden="1" customHeight="1">
      <c r="B25" s="84" t="s">
        <v>401</v>
      </c>
      <c r="C25" s="85"/>
      <c r="D25" s="85"/>
      <c r="E25" s="85"/>
      <c r="F25" s="81"/>
      <c r="G25" s="86"/>
      <c r="I25" s="84" t="s">
        <v>401</v>
      </c>
      <c r="J25" s="85"/>
      <c r="K25" s="85"/>
      <c r="L25" s="85"/>
      <c r="M25" s="81"/>
      <c r="N25" s="86"/>
      <c r="P25" s="84" t="s">
        <v>401</v>
      </c>
      <c r="Q25" s="85"/>
      <c r="R25" s="85"/>
      <c r="S25" s="85"/>
      <c r="T25" s="81"/>
      <c r="U25" s="86"/>
      <c r="W25" s="57" t="s">
        <v>398</v>
      </c>
      <c r="X25" s="27"/>
      <c r="Y25" s="27"/>
      <c r="Z25" s="27"/>
      <c r="AA25" s="27"/>
      <c r="AB25" s="28"/>
    </row>
    <row r="26" spans="2:30" ht="42" hidden="1" customHeight="1">
      <c r="B26" s="83" t="s">
        <v>387</v>
      </c>
      <c r="C26" s="83" t="s">
        <v>388</v>
      </c>
      <c r="D26" s="83" t="s">
        <v>389</v>
      </c>
      <c r="E26" s="83" t="s">
        <v>390</v>
      </c>
      <c r="F26" s="83" t="s">
        <v>391</v>
      </c>
      <c r="G26" s="83" t="s">
        <v>392</v>
      </c>
      <c r="I26" s="83" t="s">
        <v>387</v>
      </c>
      <c r="J26" s="83" t="s">
        <v>388</v>
      </c>
      <c r="K26" s="83" t="s">
        <v>389</v>
      </c>
      <c r="L26" s="83" t="s">
        <v>390</v>
      </c>
      <c r="M26" s="83" t="s">
        <v>391</v>
      </c>
      <c r="N26" s="83" t="s">
        <v>392</v>
      </c>
      <c r="P26" s="83" t="s">
        <v>387</v>
      </c>
      <c r="Q26" s="83" t="s">
        <v>388</v>
      </c>
      <c r="R26" s="83" t="s">
        <v>389</v>
      </c>
      <c r="S26" s="83" t="s">
        <v>390</v>
      </c>
      <c r="T26" s="83" t="s">
        <v>391</v>
      </c>
      <c r="U26" s="83" t="s">
        <v>392</v>
      </c>
      <c r="W26" s="83" t="s">
        <v>387</v>
      </c>
      <c r="X26" s="83" t="s">
        <v>388</v>
      </c>
      <c r="Y26" s="83" t="s">
        <v>389</v>
      </c>
      <c r="Z26" s="83" t="s">
        <v>390</v>
      </c>
      <c r="AA26" s="83" t="s">
        <v>391</v>
      </c>
      <c r="AB26" s="83" t="s">
        <v>392</v>
      </c>
    </row>
    <row r="27" spans="2:30" s="32" customFormat="1" ht="6" hidden="1" customHeight="1">
      <c r="B27" s="29"/>
      <c r="C27" s="30"/>
      <c r="D27" s="30"/>
      <c r="E27" s="30"/>
      <c r="F27" s="30"/>
      <c r="G27" s="30"/>
      <c r="H27" s="31"/>
      <c r="I27" s="29"/>
      <c r="J27" s="30"/>
      <c r="K27" s="30"/>
      <c r="L27" s="30"/>
      <c r="M27" s="30"/>
      <c r="N27" s="30"/>
      <c r="O27" s="31"/>
      <c r="P27" s="29"/>
      <c r="Q27" s="30"/>
      <c r="R27" s="30"/>
      <c r="S27" s="30"/>
      <c r="T27" s="30"/>
      <c r="U27" s="30"/>
      <c r="V27" s="31"/>
      <c r="W27" s="29"/>
      <c r="X27" s="30"/>
      <c r="Y27" s="30"/>
      <c r="Z27" s="30"/>
      <c r="AA27" s="30"/>
      <c r="AB27" s="30"/>
    </row>
    <row r="28" spans="2:30" ht="21.75" hidden="1" customHeight="1">
      <c r="B28" s="70" t="s">
        <v>393</v>
      </c>
      <c r="C28" s="71">
        <f>COUNTIFS('1. All Data'!$AA$3:$AA$111,"Value For Money Council",'1. All Data'!$H$3:$H$111,"Fully Achieved")</f>
        <v>6</v>
      </c>
      <c r="D28" s="72">
        <f>C28/C42</f>
        <v>9.0909090909090912E-2</v>
      </c>
      <c r="E28" s="300">
        <f>D28+D29</f>
        <v>0.75757575757575757</v>
      </c>
      <c r="F28" s="72">
        <f>C28/C43</f>
        <v>0.11538461538461539</v>
      </c>
      <c r="G28" s="301">
        <f>F28+F29</f>
        <v>0.96153846153846156</v>
      </c>
      <c r="I28" s="70" t="s">
        <v>393</v>
      </c>
      <c r="J28" s="71">
        <f>COUNTIFS('1. All Data'!$AA$3:$AA$111,"Value For Money Council",'1. All Data'!$M$3:$M$111,"Fully Achieved")</f>
        <v>18</v>
      </c>
      <c r="K28" s="72">
        <f>J28/J42</f>
        <v>0.27272727272727271</v>
      </c>
      <c r="L28" s="300">
        <f>K28+K29</f>
        <v>0.86363636363636365</v>
      </c>
      <c r="M28" s="72">
        <f>J28/J43</f>
        <v>0.3</v>
      </c>
      <c r="N28" s="301">
        <f>M28+M29</f>
        <v>0.95</v>
      </c>
      <c r="P28" s="70" t="s">
        <v>393</v>
      </c>
      <c r="Q28" s="71">
        <f>COUNTIFS('1. All Data'!$AA$3:$AA$111,"Value For Money Council",'1. All Data'!$R$3:$R$111,"Fully Achieved")</f>
        <v>0</v>
      </c>
      <c r="R28" s="72">
        <f>Q28/Q42</f>
        <v>0</v>
      </c>
      <c r="S28" s="300">
        <f>R28+R29</f>
        <v>0</v>
      </c>
      <c r="T28" s="72" t="e">
        <f>Q28/Q43</f>
        <v>#DIV/0!</v>
      </c>
      <c r="U28" s="301" t="e">
        <f>T28+T29</f>
        <v>#DIV/0!</v>
      </c>
      <c r="W28" s="70" t="s">
        <v>393</v>
      </c>
      <c r="X28" s="71"/>
      <c r="Y28" s="72"/>
      <c r="Z28" s="300"/>
      <c r="AA28" s="72"/>
      <c r="AB28" s="301">
        <f>AA28+AA29</f>
        <v>0</v>
      </c>
    </row>
    <row r="29" spans="2:30" ht="18.75" hidden="1" customHeight="1">
      <c r="B29" s="70" t="s">
        <v>344</v>
      </c>
      <c r="C29" s="71">
        <f>COUNTIFS('1. All Data'!$AA$3:$AA$111,"Value For Money Council",'1. All Data'!$H$3:$H$111,"On Track to be achieved")</f>
        <v>44</v>
      </c>
      <c r="D29" s="72">
        <f>C29/C42</f>
        <v>0.66666666666666663</v>
      </c>
      <c r="E29" s="300"/>
      <c r="F29" s="72">
        <f>C29/C43</f>
        <v>0.84615384615384615</v>
      </c>
      <c r="G29" s="301"/>
      <c r="I29" s="70" t="s">
        <v>344</v>
      </c>
      <c r="J29" s="71">
        <f>COUNTIFS('1. All Data'!$AA$3:$AA$111,"Value For Money Council",'1. All Data'!$M$3:$M$111,"On Track to be achieved")</f>
        <v>39</v>
      </c>
      <c r="K29" s="72">
        <f>J29/J42</f>
        <v>0.59090909090909094</v>
      </c>
      <c r="L29" s="300"/>
      <c r="M29" s="72">
        <f>J29/J43</f>
        <v>0.65</v>
      </c>
      <c r="N29" s="301"/>
      <c r="P29" s="70" t="s">
        <v>344</v>
      </c>
      <c r="Q29" s="71">
        <f>COUNTIFS('1. All Data'!$AA$3:$AA$111,"Value For Money Council",'1. All Data'!$R$3:$R$111,"On Track to be achieved")</f>
        <v>0</v>
      </c>
      <c r="R29" s="72">
        <f>Q29/Q42</f>
        <v>0</v>
      </c>
      <c r="S29" s="300"/>
      <c r="T29" s="72" t="e">
        <f>Q29/Q43</f>
        <v>#DIV/0!</v>
      </c>
      <c r="U29" s="301"/>
      <c r="W29" s="70" t="s">
        <v>344</v>
      </c>
      <c r="X29" s="71"/>
      <c r="Y29" s="72"/>
      <c r="Z29" s="300"/>
      <c r="AA29" s="72"/>
      <c r="AB29" s="301"/>
    </row>
    <row r="30" spans="2:30" s="32" customFormat="1" ht="6" hidden="1" customHeight="1">
      <c r="B30" s="33"/>
      <c r="C30" s="34"/>
      <c r="D30" s="35"/>
      <c r="E30" s="35"/>
      <c r="F30" s="35"/>
      <c r="G30" s="36"/>
      <c r="H30" s="31"/>
      <c r="I30" s="33"/>
      <c r="J30" s="34"/>
      <c r="K30" s="35"/>
      <c r="L30" s="35"/>
      <c r="M30" s="35"/>
      <c r="N30" s="36"/>
      <c r="O30" s="31"/>
      <c r="P30" s="33"/>
      <c r="Q30" s="34"/>
      <c r="R30" s="35"/>
      <c r="S30" s="35"/>
      <c r="T30" s="35"/>
      <c r="U30" s="36"/>
      <c r="V30" s="31"/>
      <c r="W30" s="33"/>
      <c r="X30" s="34"/>
      <c r="Y30" s="35"/>
      <c r="Z30" s="35"/>
      <c r="AA30" s="35"/>
      <c r="AB30" s="36"/>
    </row>
    <row r="31" spans="2:30" ht="21" hidden="1" customHeight="1">
      <c r="B31" s="302" t="s">
        <v>345</v>
      </c>
      <c r="C31" s="305">
        <f>COUNTIFS('1. All Data'!$AA$3:$AA$111,"Value For Money Council",'1. All Data'!$H$3:$H$111,"In Danger of Falling Behind Target")</f>
        <v>1</v>
      </c>
      <c r="D31" s="308">
        <f>C31/C42</f>
        <v>1.5151515151515152E-2</v>
      </c>
      <c r="E31" s="308">
        <f>D31</f>
        <v>1.5151515151515152E-2</v>
      </c>
      <c r="F31" s="308">
        <f>C31/C43</f>
        <v>1.9230769230769232E-2</v>
      </c>
      <c r="G31" s="311">
        <f>F31</f>
        <v>1.9230769230769232E-2</v>
      </c>
      <c r="I31" s="302" t="s">
        <v>345</v>
      </c>
      <c r="J31" s="305">
        <f>COUNTIFS('1. All Data'!$AA$3:$AA$111,"Value For Money Council",'1. All Data'!$M$3:$M$111,"In Danger of Falling Behind Target")</f>
        <v>2</v>
      </c>
      <c r="K31" s="308">
        <f>J31/J42</f>
        <v>3.0303030303030304E-2</v>
      </c>
      <c r="L31" s="308">
        <f>K31</f>
        <v>3.0303030303030304E-2</v>
      </c>
      <c r="M31" s="308">
        <f>J31/J43</f>
        <v>3.3333333333333333E-2</v>
      </c>
      <c r="N31" s="311">
        <f>M31</f>
        <v>3.3333333333333333E-2</v>
      </c>
      <c r="P31" s="302" t="s">
        <v>345</v>
      </c>
      <c r="Q31" s="305">
        <f>COUNTIFS('1. All Data'!$AA$3:$AA$111,"Value For Money Council",'1. All Data'!$R$3:$R$111,"In Danger of Falling Behind Target")</f>
        <v>0</v>
      </c>
      <c r="R31" s="308">
        <f>Q31/Q42</f>
        <v>0</v>
      </c>
      <c r="S31" s="308">
        <f>R31</f>
        <v>0</v>
      </c>
      <c r="T31" s="308" t="e">
        <f>Q31/Q43</f>
        <v>#DIV/0!</v>
      </c>
      <c r="U31" s="311" t="e">
        <f>T31</f>
        <v>#DIV/0!</v>
      </c>
      <c r="W31" s="90" t="s">
        <v>337</v>
      </c>
      <c r="X31" s="91"/>
      <c r="Y31" s="72"/>
      <c r="Z31" s="300"/>
      <c r="AA31" s="72"/>
      <c r="AB31" s="314">
        <f>AA31</f>
        <v>0</v>
      </c>
    </row>
    <row r="32" spans="2:30" ht="20.25" hidden="1" customHeight="1">
      <c r="B32" s="303"/>
      <c r="C32" s="306"/>
      <c r="D32" s="309"/>
      <c r="E32" s="309"/>
      <c r="F32" s="309"/>
      <c r="G32" s="312"/>
      <c r="I32" s="303"/>
      <c r="J32" s="306"/>
      <c r="K32" s="309"/>
      <c r="L32" s="309"/>
      <c r="M32" s="309"/>
      <c r="N32" s="312"/>
      <c r="P32" s="303"/>
      <c r="Q32" s="306"/>
      <c r="R32" s="309"/>
      <c r="S32" s="309"/>
      <c r="T32" s="309"/>
      <c r="U32" s="312"/>
      <c r="W32" s="90" t="s">
        <v>338</v>
      </c>
      <c r="X32" s="91"/>
      <c r="Y32" s="72"/>
      <c r="Z32" s="300"/>
      <c r="AA32" s="72"/>
      <c r="AB32" s="314"/>
    </row>
    <row r="33" spans="2:28" ht="18.75" hidden="1" customHeight="1">
      <c r="B33" s="304"/>
      <c r="C33" s="307"/>
      <c r="D33" s="310"/>
      <c r="E33" s="310"/>
      <c r="F33" s="310"/>
      <c r="G33" s="313"/>
      <c r="I33" s="304"/>
      <c r="J33" s="307"/>
      <c r="K33" s="310"/>
      <c r="L33" s="310"/>
      <c r="M33" s="310"/>
      <c r="N33" s="313"/>
      <c r="P33" s="304"/>
      <c r="Q33" s="307"/>
      <c r="R33" s="310"/>
      <c r="S33" s="310"/>
      <c r="T33" s="310"/>
      <c r="U33" s="313"/>
      <c r="W33" s="90" t="s">
        <v>341</v>
      </c>
      <c r="X33" s="91"/>
      <c r="Y33" s="72"/>
      <c r="Z33" s="300"/>
      <c r="AA33" s="72"/>
      <c r="AB33" s="314"/>
    </row>
    <row r="34" spans="2:28" s="32" customFormat="1" ht="6" hidden="1" customHeight="1">
      <c r="B34" s="29"/>
      <c r="C34" s="30"/>
      <c r="D34" s="40"/>
      <c r="E34" s="40"/>
      <c r="F34" s="40"/>
      <c r="G34" s="41"/>
      <c r="H34" s="31"/>
      <c r="I34" s="29"/>
      <c r="J34" s="30"/>
      <c r="K34" s="40"/>
      <c r="L34" s="40"/>
      <c r="M34" s="40"/>
      <c r="N34" s="41"/>
      <c r="O34" s="31"/>
      <c r="P34" s="29"/>
      <c r="Q34" s="30"/>
      <c r="R34" s="40"/>
      <c r="S34" s="40"/>
      <c r="T34" s="40"/>
      <c r="U34" s="41"/>
      <c r="V34" s="31"/>
      <c r="W34" s="29"/>
      <c r="X34" s="30"/>
      <c r="Y34" s="40"/>
      <c r="Z34" s="40"/>
      <c r="AA34" s="40"/>
      <c r="AB34" s="41"/>
    </row>
    <row r="35" spans="2:28" ht="20.25" hidden="1" customHeight="1">
      <c r="B35" s="73" t="s">
        <v>346</v>
      </c>
      <c r="C35" s="71">
        <f>COUNTIFS('1. All Data'!$AA$3:$AA$111,"Value For Money Council",'1. All Data'!$H$3:$H$111,"Completed Behind Schedule")</f>
        <v>0</v>
      </c>
      <c r="D35" s="72">
        <f>C35/C42</f>
        <v>0</v>
      </c>
      <c r="E35" s="300">
        <f>D35+D36</f>
        <v>1.5151515151515152E-2</v>
      </c>
      <c r="F35" s="72">
        <f>C35/C43</f>
        <v>0</v>
      </c>
      <c r="G35" s="315">
        <f>F35+F36</f>
        <v>1.9230769230769232E-2</v>
      </c>
      <c r="I35" s="73" t="s">
        <v>346</v>
      </c>
      <c r="J35" s="71">
        <f>COUNTIFS('1. All Data'!$AA$3:$AA$111,"Value For Money Council",'1. All Data'!$M$3:$M$111,"Completed Behind Schedule")</f>
        <v>1</v>
      </c>
      <c r="K35" s="72">
        <f>J35/J42</f>
        <v>1.5151515151515152E-2</v>
      </c>
      <c r="L35" s="300">
        <f>K35+K36</f>
        <v>1.5151515151515152E-2</v>
      </c>
      <c r="M35" s="72">
        <f>J35/J43</f>
        <v>1.6666666666666666E-2</v>
      </c>
      <c r="N35" s="315">
        <f>M35+M36</f>
        <v>1.6666666666666666E-2</v>
      </c>
      <c r="P35" s="73" t="s">
        <v>346</v>
      </c>
      <c r="Q35" s="71">
        <f>COUNTIFS('1. All Data'!$AA$3:$AA$111,"Value For Money Council",'1. All Data'!$R$3:$R$111,"Completed Behind Schedule")</f>
        <v>0</v>
      </c>
      <c r="R35" s="72">
        <f>Q35/Q42</f>
        <v>0</v>
      </c>
      <c r="S35" s="300">
        <f>R35+R36</f>
        <v>0</v>
      </c>
      <c r="T35" s="72" t="e">
        <f>Q35/Q43</f>
        <v>#DIV/0!</v>
      </c>
      <c r="U35" s="315" t="e">
        <f>T35+T36</f>
        <v>#DIV/0!</v>
      </c>
      <c r="W35" s="73" t="s">
        <v>340</v>
      </c>
      <c r="X35" s="92"/>
      <c r="Y35" s="72"/>
      <c r="Z35" s="300"/>
      <c r="AA35" s="72"/>
      <c r="AB35" s="315">
        <f>AA35+AA36</f>
        <v>0</v>
      </c>
    </row>
    <row r="36" spans="2:28" ht="20.25" hidden="1" customHeight="1">
      <c r="B36" s="73" t="s">
        <v>339</v>
      </c>
      <c r="C36" s="71">
        <f>COUNTIFS('1. All Data'!$AA$3:$AA$111,"Value For Money Council",'1. All Data'!$H$3:$H$111,"Off Target")</f>
        <v>1</v>
      </c>
      <c r="D36" s="72">
        <f>C36/C42</f>
        <v>1.5151515151515152E-2</v>
      </c>
      <c r="E36" s="300"/>
      <c r="F36" s="72">
        <f>C36/C43</f>
        <v>1.9230769230769232E-2</v>
      </c>
      <c r="G36" s="315"/>
      <c r="I36" s="73" t="s">
        <v>339</v>
      </c>
      <c r="J36" s="71">
        <f>COUNTIFS('1. All Data'!$AA$3:$AA$111,"Value For Money Council",'1. All Data'!$M$3:$M$111,"Off Target")</f>
        <v>0</v>
      </c>
      <c r="K36" s="72">
        <f>J36/J42</f>
        <v>0</v>
      </c>
      <c r="L36" s="300"/>
      <c r="M36" s="72">
        <f>J36/J43</f>
        <v>0</v>
      </c>
      <c r="N36" s="315"/>
      <c r="P36" s="73" t="s">
        <v>339</v>
      </c>
      <c r="Q36" s="71">
        <f>COUNTIFS('1. All Data'!$AA$3:$AA$111,"Value For Money Council",'1. All Data'!$R$3:$R$111,"Off Target")</f>
        <v>0</v>
      </c>
      <c r="R36" s="72">
        <f>Q36/Q42</f>
        <v>0</v>
      </c>
      <c r="S36" s="300"/>
      <c r="T36" s="72" t="e">
        <f>Q36/Q43</f>
        <v>#DIV/0!</v>
      </c>
      <c r="U36" s="315"/>
      <c r="W36" s="73" t="s">
        <v>339</v>
      </c>
      <c r="X36" s="92"/>
      <c r="Y36" s="72"/>
      <c r="Z36" s="300"/>
      <c r="AA36" s="72"/>
      <c r="AB36" s="315"/>
    </row>
    <row r="37" spans="2:28" s="32" customFormat="1" ht="6.75" hidden="1" customHeight="1">
      <c r="B37" s="29"/>
      <c r="C37" s="43"/>
      <c r="D37" s="40"/>
      <c r="E37" s="40"/>
      <c r="F37" s="40"/>
      <c r="G37" s="44"/>
      <c r="H37" s="31"/>
      <c r="I37" s="29"/>
      <c r="J37" s="43"/>
      <c r="K37" s="40"/>
      <c r="L37" s="40"/>
      <c r="M37" s="40"/>
      <c r="N37" s="44"/>
      <c r="O37" s="31"/>
      <c r="P37" s="29"/>
      <c r="Q37" s="43"/>
      <c r="R37" s="40"/>
      <c r="S37" s="40"/>
      <c r="T37" s="40"/>
      <c r="U37" s="44"/>
      <c r="V37" s="31"/>
      <c r="W37" s="29"/>
      <c r="X37" s="43"/>
      <c r="Y37" s="40"/>
      <c r="Z37" s="40"/>
      <c r="AA37" s="40"/>
      <c r="AB37" s="44"/>
    </row>
    <row r="38" spans="2:28" ht="15" hidden="1" customHeight="1">
      <c r="B38" s="74" t="s">
        <v>394</v>
      </c>
      <c r="C38" s="71">
        <f>COUNTIFS('1. All Data'!$AA$3:$AA$111,"Value For Money Council",'1. All Data'!$H$3:$H$111,"Not yet due")</f>
        <v>14</v>
      </c>
      <c r="D38" s="75">
        <f>C38/C42</f>
        <v>0.21212121212121213</v>
      </c>
      <c r="E38" s="75">
        <f>D38</f>
        <v>0.21212121212121213</v>
      </c>
      <c r="F38" s="45"/>
      <c r="G38" s="46"/>
      <c r="I38" s="74" t="s">
        <v>394</v>
      </c>
      <c r="J38" s="71">
        <f>COUNTIFS('1. All Data'!$AA$3:$AA$111,"Value For Money Council",'1. All Data'!$M$3:$M$111,"Not yet due")</f>
        <v>6</v>
      </c>
      <c r="K38" s="75">
        <f>J38/J42</f>
        <v>9.0909090909090912E-2</v>
      </c>
      <c r="L38" s="75">
        <f>K38</f>
        <v>9.0909090909090912E-2</v>
      </c>
      <c r="M38" s="45"/>
      <c r="N38" s="46"/>
      <c r="P38" s="74" t="s">
        <v>394</v>
      </c>
      <c r="Q38" s="71">
        <f>COUNTIFS('1. All Data'!$AA$3:$AA$111,"Value For Money Council",'1. All Data'!$R$3:$R$111,"Not yet due")</f>
        <v>0</v>
      </c>
      <c r="R38" s="75">
        <f>Q38/Q42</f>
        <v>0</v>
      </c>
      <c r="S38" s="75">
        <f>R38</f>
        <v>0</v>
      </c>
      <c r="T38" s="45"/>
      <c r="U38" s="46"/>
      <c r="W38" s="74" t="s">
        <v>394</v>
      </c>
      <c r="X38" s="71"/>
      <c r="Y38" s="75"/>
      <c r="Z38" s="75"/>
      <c r="AA38" s="45"/>
      <c r="AB38" s="46"/>
    </row>
    <row r="39" spans="2:28" ht="15" hidden="1" customHeight="1">
      <c r="B39" s="74" t="s">
        <v>334</v>
      </c>
      <c r="C39" s="71">
        <f>COUNTIFS('1. All Data'!$AA$3:$AA$111,"Value For Money Council",'1. All Data'!$H$3:$H$111,"update not provided")</f>
        <v>0</v>
      </c>
      <c r="D39" s="75">
        <f>C39/C42</f>
        <v>0</v>
      </c>
      <c r="E39" s="75">
        <f>D39</f>
        <v>0</v>
      </c>
      <c r="F39" s="45"/>
      <c r="G39" s="48"/>
      <c r="I39" s="74" t="s">
        <v>334</v>
      </c>
      <c r="J39" s="71">
        <f>COUNTIFS('1. All Data'!$AA$3:$AA$111,"Value For Money Council",'1. All Data'!$M$3:$M$111,"update not provided")</f>
        <v>0</v>
      </c>
      <c r="K39" s="75">
        <f>J39/J42</f>
        <v>0</v>
      </c>
      <c r="L39" s="75">
        <f>K39</f>
        <v>0</v>
      </c>
      <c r="M39" s="45"/>
      <c r="N39" s="48"/>
      <c r="P39" s="74" t="s">
        <v>334</v>
      </c>
      <c r="Q39" s="71">
        <f>COUNTIFS('1. All Data'!$AA$3:$AA$111,"Value For Money Council",'1. All Data'!$R$3:$R$111,"update not provided")</f>
        <v>66</v>
      </c>
      <c r="R39" s="75">
        <f>Q39/Q42</f>
        <v>1</v>
      </c>
      <c r="S39" s="75">
        <f>R39</f>
        <v>1</v>
      </c>
      <c r="T39" s="45"/>
      <c r="U39" s="48"/>
      <c r="W39" s="74" t="s">
        <v>334</v>
      </c>
      <c r="X39" s="71"/>
      <c r="Y39" s="75"/>
      <c r="Z39" s="75"/>
      <c r="AA39" s="45"/>
      <c r="AB39" s="48"/>
    </row>
    <row r="40" spans="2:28" ht="15.75" hidden="1" customHeight="1">
      <c r="B40" s="76" t="s">
        <v>342</v>
      </c>
      <c r="C40" s="71">
        <f>COUNTIFS('1. All Data'!$AA$3:$AA$111,"Value For Money Council",'1. All Data'!$H$3:$H$111,"Deferred")</f>
        <v>0</v>
      </c>
      <c r="D40" s="77">
        <f>C40/C42</f>
        <v>0</v>
      </c>
      <c r="E40" s="77">
        <f>D40</f>
        <v>0</v>
      </c>
      <c r="F40" s="50"/>
      <c r="G40" s="46"/>
      <c r="I40" s="76" t="s">
        <v>342</v>
      </c>
      <c r="J40" s="71">
        <f>COUNTIFS('1. All Data'!$AA$3:$AA$111,"Value For Money Council",'1. All Data'!$M$3:$M$111,"Deferred")</f>
        <v>0</v>
      </c>
      <c r="K40" s="77">
        <f>J40/J42</f>
        <v>0</v>
      </c>
      <c r="L40" s="77">
        <f>K40</f>
        <v>0</v>
      </c>
      <c r="M40" s="50"/>
      <c r="N40" s="46"/>
      <c r="P40" s="76" t="s">
        <v>342</v>
      </c>
      <c r="Q40" s="71">
        <f>COUNTIFS('1. All Data'!$AA$3:$AA$111,"Value For Money Council",'1. All Data'!$R$3:$R$111,"Deferred")</f>
        <v>0</v>
      </c>
      <c r="R40" s="77">
        <f>Q40/Q42</f>
        <v>0</v>
      </c>
      <c r="S40" s="77">
        <f>R40</f>
        <v>0</v>
      </c>
      <c r="T40" s="50"/>
      <c r="U40" s="46"/>
      <c r="W40" s="76" t="s">
        <v>342</v>
      </c>
      <c r="X40" s="71"/>
      <c r="Y40" s="77"/>
      <c r="Z40" s="77"/>
      <c r="AA40" s="50"/>
      <c r="AB40" s="46"/>
    </row>
    <row r="41" spans="2:28" ht="15.75" hidden="1" customHeight="1">
      <c r="B41" s="76" t="s">
        <v>343</v>
      </c>
      <c r="C41" s="71">
        <f>COUNTIFS('1. All Data'!$AA$3:$AA$111,"Value For Money Council",'1. All Data'!$H$3:$H$111,"Deleted")</f>
        <v>0</v>
      </c>
      <c r="D41" s="77">
        <f>C41/C42</f>
        <v>0</v>
      </c>
      <c r="E41" s="77">
        <f>D41</f>
        <v>0</v>
      </c>
      <c r="F41" s="50"/>
      <c r="G41" s="52" t="s">
        <v>395</v>
      </c>
      <c r="I41" s="76" t="s">
        <v>343</v>
      </c>
      <c r="J41" s="71">
        <f>COUNTIFS('1. All Data'!$AA$3:$AA$111,"Value For Money Council",'1. All Data'!$M$3:$M$111,"Deleted")</f>
        <v>0</v>
      </c>
      <c r="K41" s="77">
        <f>J41/J42</f>
        <v>0</v>
      </c>
      <c r="L41" s="77">
        <f>K41</f>
        <v>0</v>
      </c>
      <c r="M41" s="50"/>
      <c r="N41" s="52" t="s">
        <v>395</v>
      </c>
      <c r="P41" s="76" t="s">
        <v>343</v>
      </c>
      <c r="Q41" s="71">
        <f>COUNTIFS('1. All Data'!$AA$3:$AA$111,"Value For Money Council",'1. All Data'!$R$3:$R$111,"Deleted")</f>
        <v>0</v>
      </c>
      <c r="R41" s="77">
        <f>Q41/Q42</f>
        <v>0</v>
      </c>
      <c r="S41" s="77">
        <f>R41</f>
        <v>0</v>
      </c>
      <c r="T41" s="50"/>
      <c r="U41" s="52" t="s">
        <v>395</v>
      </c>
      <c r="W41" s="76" t="s">
        <v>343</v>
      </c>
      <c r="X41" s="71"/>
      <c r="Y41" s="77"/>
      <c r="Z41" s="77"/>
      <c r="AA41" s="50"/>
      <c r="AB41" s="52" t="s">
        <v>395</v>
      </c>
    </row>
    <row r="42" spans="2:28" ht="15.75" hidden="1" customHeight="1">
      <c r="B42" s="78" t="s">
        <v>396</v>
      </c>
      <c r="C42" s="79">
        <f>SUM(C28:C41)</f>
        <v>66</v>
      </c>
      <c r="D42" s="50"/>
      <c r="E42" s="50"/>
      <c r="F42" s="46"/>
      <c r="G42" s="46"/>
      <c r="I42" s="78" t="s">
        <v>396</v>
      </c>
      <c r="J42" s="79">
        <f>SUM(J28:J41)</f>
        <v>66</v>
      </c>
      <c r="K42" s="50"/>
      <c r="L42" s="50"/>
      <c r="M42" s="46"/>
      <c r="N42" s="46"/>
      <c r="P42" s="78" t="s">
        <v>396</v>
      </c>
      <c r="Q42" s="79">
        <f>SUM(Q28:Q41)</f>
        <v>66</v>
      </c>
      <c r="R42" s="50"/>
      <c r="S42" s="50"/>
      <c r="T42" s="46"/>
      <c r="U42" s="46"/>
      <c r="W42" s="78" t="s">
        <v>396</v>
      </c>
      <c r="X42" s="79"/>
      <c r="Y42" s="50"/>
      <c r="Z42" s="50"/>
      <c r="AA42" s="46"/>
      <c r="AB42" s="46"/>
    </row>
    <row r="43" spans="2:28" ht="15.75" hidden="1" customHeight="1">
      <c r="B43" s="78" t="s">
        <v>397</v>
      </c>
      <c r="C43" s="79">
        <f>C42-C41-C40-C39-C38</f>
        <v>52</v>
      </c>
      <c r="D43" s="46"/>
      <c r="E43" s="46"/>
      <c r="F43" s="46"/>
      <c r="G43" s="46"/>
      <c r="I43" s="78" t="s">
        <v>397</v>
      </c>
      <c r="J43" s="79">
        <f>J42-J41-J40-J39-J38</f>
        <v>60</v>
      </c>
      <c r="K43" s="46"/>
      <c r="L43" s="46"/>
      <c r="M43" s="46"/>
      <c r="N43" s="46"/>
      <c r="P43" s="78" t="s">
        <v>397</v>
      </c>
      <c r="Q43" s="79">
        <f>Q42-Q41-Q40-Q39-Q38</f>
        <v>0</v>
      </c>
      <c r="R43" s="46"/>
      <c r="S43" s="46"/>
      <c r="T43" s="46"/>
      <c r="U43" s="46"/>
      <c r="W43" s="78" t="s">
        <v>397</v>
      </c>
      <c r="X43" s="79"/>
      <c r="Y43" s="46"/>
      <c r="Z43" s="46"/>
      <c r="AA43" s="46"/>
      <c r="AB43" s="46"/>
    </row>
    <row r="44" spans="2:28" ht="15.75" hidden="1" customHeight="1">
      <c r="W44" s="58"/>
      <c r="X44" s="31"/>
      <c r="Y44" s="31"/>
      <c r="Z44" s="31"/>
      <c r="AA44" s="46"/>
      <c r="AB44" s="51"/>
    </row>
    <row r="45" spans="2:28" ht="15.75" hidden="1" customHeight="1"/>
    <row r="46" spans="2:28" s="32" customFormat="1" ht="15.75" hidden="1" customHeight="1">
      <c r="B46" s="59"/>
      <c r="C46" s="31"/>
      <c r="D46" s="31"/>
      <c r="E46" s="31"/>
      <c r="F46" s="46"/>
      <c r="G46" s="31"/>
      <c r="H46" s="31"/>
      <c r="I46" s="59"/>
      <c r="J46" s="31"/>
      <c r="K46" s="31"/>
      <c r="L46" s="31"/>
      <c r="M46" s="46"/>
      <c r="N46" s="31"/>
      <c r="O46" s="31"/>
      <c r="P46" s="59"/>
      <c r="Q46" s="31"/>
      <c r="R46" s="31"/>
      <c r="S46" s="31"/>
      <c r="T46" s="46"/>
      <c r="U46" s="31"/>
      <c r="V46" s="31"/>
      <c r="W46" s="31"/>
      <c r="X46" s="31"/>
      <c r="Y46" s="31"/>
      <c r="Z46" s="31"/>
      <c r="AA46" s="31"/>
      <c r="AB46" s="51"/>
    </row>
    <row r="47" spans="2:28" ht="15.75" customHeight="1">
      <c r="B47" s="54" t="s">
        <v>402</v>
      </c>
      <c r="C47" s="55"/>
      <c r="D47" s="55"/>
      <c r="E47" s="55"/>
      <c r="F47" s="25"/>
      <c r="G47" s="56"/>
      <c r="I47" s="54" t="s">
        <v>402</v>
      </c>
      <c r="J47" s="55"/>
      <c r="K47" s="55"/>
      <c r="L47" s="55"/>
      <c r="M47" s="25"/>
      <c r="N47" s="56"/>
      <c r="P47" s="54" t="s">
        <v>402</v>
      </c>
      <c r="Q47" s="55"/>
      <c r="R47" s="55"/>
      <c r="S47" s="55"/>
      <c r="T47" s="25"/>
      <c r="U47" s="56"/>
      <c r="W47" s="57" t="s">
        <v>399</v>
      </c>
      <c r="X47" s="27"/>
      <c r="Y47" s="27"/>
      <c r="Z47" s="27"/>
      <c r="AA47" s="27"/>
      <c r="AB47" s="28"/>
    </row>
    <row r="48" spans="2:28" ht="36" customHeight="1">
      <c r="B48" s="83" t="s">
        <v>387</v>
      </c>
      <c r="C48" s="83" t="s">
        <v>388</v>
      </c>
      <c r="D48" s="83" t="s">
        <v>389</v>
      </c>
      <c r="E48" s="83" t="s">
        <v>390</v>
      </c>
      <c r="F48" s="83" t="s">
        <v>391</v>
      </c>
      <c r="G48" s="83" t="s">
        <v>392</v>
      </c>
      <c r="I48" s="83" t="s">
        <v>387</v>
      </c>
      <c r="J48" s="83" t="s">
        <v>388</v>
      </c>
      <c r="K48" s="83" t="s">
        <v>389</v>
      </c>
      <c r="L48" s="83" t="s">
        <v>390</v>
      </c>
      <c r="M48" s="83" t="s">
        <v>391</v>
      </c>
      <c r="N48" s="83" t="s">
        <v>392</v>
      </c>
      <c r="P48" s="83" t="s">
        <v>387</v>
      </c>
      <c r="Q48" s="83" t="s">
        <v>388</v>
      </c>
      <c r="R48" s="83" t="s">
        <v>389</v>
      </c>
      <c r="S48" s="83" t="s">
        <v>390</v>
      </c>
      <c r="T48" s="83" t="s">
        <v>391</v>
      </c>
      <c r="U48" s="83" t="s">
        <v>392</v>
      </c>
      <c r="W48" s="83" t="s">
        <v>387</v>
      </c>
      <c r="X48" s="83" t="s">
        <v>388</v>
      </c>
      <c r="Y48" s="83" t="s">
        <v>389</v>
      </c>
      <c r="Z48" s="83" t="s">
        <v>390</v>
      </c>
      <c r="AA48" s="83" t="s">
        <v>391</v>
      </c>
      <c r="AB48" s="83" t="s">
        <v>392</v>
      </c>
    </row>
    <row r="49" spans="2:32" s="38" customFormat="1" ht="7.5" customHeight="1">
      <c r="B49" s="29"/>
      <c r="C49" s="30"/>
      <c r="D49" s="30"/>
      <c r="E49" s="30"/>
      <c r="F49" s="30"/>
      <c r="G49" s="30"/>
      <c r="H49" s="37"/>
      <c r="I49" s="29"/>
      <c r="J49" s="30"/>
      <c r="K49" s="30"/>
      <c r="L49" s="30"/>
      <c r="M49" s="30"/>
      <c r="N49" s="30"/>
      <c r="O49" s="37"/>
      <c r="P49" s="29"/>
      <c r="Q49" s="30"/>
      <c r="R49" s="30"/>
      <c r="S49" s="30"/>
      <c r="T49" s="30"/>
      <c r="U49" s="30"/>
      <c r="V49" s="37"/>
      <c r="W49" s="29"/>
      <c r="X49" s="30"/>
      <c r="Y49" s="30"/>
      <c r="Z49" s="30"/>
      <c r="AA49" s="30"/>
      <c r="AB49" s="30"/>
      <c r="AD49" s="32"/>
      <c r="AE49" s="32"/>
      <c r="AF49" s="32"/>
    </row>
    <row r="50" spans="2:32" ht="18.75" customHeight="1">
      <c r="B50" s="70" t="s">
        <v>393</v>
      </c>
      <c r="C50" s="71">
        <f>COUNTIFS('1. All Data'!$AA$3:$AA$111,"Environment and Health &amp; Wellbeing",'1. All Data'!$H$3:$H$111,"Fully Achieved")</f>
        <v>2</v>
      </c>
      <c r="D50" s="72">
        <f>C50/C64</f>
        <v>8.6956521739130432E-2</v>
      </c>
      <c r="E50" s="300">
        <f>D50+D51</f>
        <v>0.60869565217391308</v>
      </c>
      <c r="F50" s="72">
        <f>C50/C65</f>
        <v>0.13333333333333333</v>
      </c>
      <c r="G50" s="301">
        <f>F50+F51</f>
        <v>0.93333333333333335</v>
      </c>
      <c r="I50" s="70" t="s">
        <v>393</v>
      </c>
      <c r="J50" s="71">
        <f>COUNTIFS('1. All Data'!$AA$3:$AA$111,"Environment and Health &amp; Wellbeing",'1. All Data'!$M$3:$M$111,"Fully Achieved")</f>
        <v>4</v>
      </c>
      <c r="K50" s="72">
        <f>J50/J64</f>
        <v>0.17391304347826086</v>
      </c>
      <c r="L50" s="300">
        <f>K50+K51</f>
        <v>0.91304347826086951</v>
      </c>
      <c r="M50" s="72">
        <f>J50/J65</f>
        <v>0.18181818181818182</v>
      </c>
      <c r="N50" s="301">
        <f>M50+M51</f>
        <v>0.95454545454545459</v>
      </c>
      <c r="P50" s="70" t="s">
        <v>393</v>
      </c>
      <c r="Q50" s="71">
        <f>COUNTIFS('1. All Data'!$AA$3:$AA$111,"Environment and Health &amp; Wellbeing",'1. All Data'!$R$3:$R$111,"Fully Achieved")</f>
        <v>0</v>
      </c>
      <c r="R50" s="72">
        <f>Q50/Q64</f>
        <v>0</v>
      </c>
      <c r="S50" s="300">
        <f>R50+R51</f>
        <v>0</v>
      </c>
      <c r="T50" s="72" t="e">
        <f>Q50/Q65</f>
        <v>#DIV/0!</v>
      </c>
      <c r="U50" s="301" t="e">
        <f>T50+T51</f>
        <v>#DIV/0!</v>
      </c>
      <c r="W50" s="70" t="s">
        <v>393</v>
      </c>
      <c r="X50" s="71"/>
      <c r="Y50" s="72"/>
      <c r="Z50" s="300"/>
      <c r="AA50" s="72"/>
      <c r="AB50" s="301">
        <f>AA50+AA51</f>
        <v>0</v>
      </c>
    </row>
    <row r="51" spans="2:32" ht="18.75" customHeight="1">
      <c r="B51" s="70" t="s">
        <v>344</v>
      </c>
      <c r="C51" s="71">
        <f>COUNTIFS('1. All Data'!$AA$3:$AA$111,"Environment and Health &amp; Wellbeing",'1. All Data'!$H$3:$H$111,"On Track to be achieved")</f>
        <v>12</v>
      </c>
      <c r="D51" s="72">
        <f>C51/C64</f>
        <v>0.52173913043478259</v>
      </c>
      <c r="E51" s="300"/>
      <c r="F51" s="72">
        <f>C51/C65</f>
        <v>0.8</v>
      </c>
      <c r="G51" s="301"/>
      <c r="I51" s="70" t="s">
        <v>344</v>
      </c>
      <c r="J51" s="71">
        <f>COUNTIFS('1. All Data'!$AA$3:$AA$111,"Environment and Health &amp; Wellbeing",'1. All Data'!$M$3:$M$111,"On Track to be achieved")</f>
        <v>17</v>
      </c>
      <c r="K51" s="72">
        <f>J51/J64</f>
        <v>0.73913043478260865</v>
      </c>
      <c r="L51" s="300"/>
      <c r="M51" s="72">
        <f>J51/J65</f>
        <v>0.77272727272727271</v>
      </c>
      <c r="N51" s="301"/>
      <c r="P51" s="70" t="s">
        <v>344</v>
      </c>
      <c r="Q51" s="71">
        <f>COUNTIFS('1. All Data'!$AA$3:$AA$111,"Environment and Health &amp; Wellbeing",'1. All Data'!$R$3:$R$111,"On Track to be achieved")</f>
        <v>0</v>
      </c>
      <c r="R51" s="72">
        <f>Q51/Q64</f>
        <v>0</v>
      </c>
      <c r="S51" s="300"/>
      <c r="T51" s="72" t="e">
        <f>Q51/Q65</f>
        <v>#DIV/0!</v>
      </c>
      <c r="U51" s="301"/>
      <c r="W51" s="70" t="s">
        <v>344</v>
      </c>
      <c r="X51" s="71"/>
      <c r="Y51" s="72"/>
      <c r="Z51" s="300"/>
      <c r="AA51" s="72"/>
      <c r="AB51" s="301"/>
    </row>
    <row r="52" spans="2:32" s="38" customFormat="1" ht="6.75" customHeight="1">
      <c r="B52" s="33"/>
      <c r="C52" s="34"/>
      <c r="D52" s="35"/>
      <c r="E52" s="35"/>
      <c r="F52" s="35"/>
      <c r="G52" s="36"/>
      <c r="H52" s="37"/>
      <c r="I52" s="33"/>
      <c r="J52" s="34"/>
      <c r="K52" s="35"/>
      <c r="L52" s="35"/>
      <c r="M52" s="35"/>
      <c r="N52" s="36"/>
      <c r="O52" s="37"/>
      <c r="P52" s="33"/>
      <c r="Q52" s="34"/>
      <c r="R52" s="35"/>
      <c r="S52" s="35"/>
      <c r="T52" s="35"/>
      <c r="U52" s="36"/>
      <c r="V52" s="37"/>
      <c r="W52" s="33"/>
      <c r="X52" s="34"/>
      <c r="Y52" s="35"/>
      <c r="Z52" s="35"/>
      <c r="AA52" s="35"/>
      <c r="AB52" s="36"/>
      <c r="AD52" s="32"/>
      <c r="AE52" s="32"/>
      <c r="AF52" s="32"/>
    </row>
    <row r="53" spans="2:32" ht="19.5" customHeight="1">
      <c r="B53" s="302" t="s">
        <v>345</v>
      </c>
      <c r="C53" s="305">
        <f>COUNTIFS('1. All Data'!$AA$3:$AA$111,"Environment and Health &amp; Wellbeing",'1. All Data'!$H$3:$H$111,"In Danger of Falling Behind Target")</f>
        <v>1</v>
      </c>
      <c r="D53" s="308">
        <f>C53/C64</f>
        <v>4.3478260869565216E-2</v>
      </c>
      <c r="E53" s="308">
        <f>D53</f>
        <v>4.3478260869565216E-2</v>
      </c>
      <c r="F53" s="308">
        <f>C53/C65</f>
        <v>6.6666666666666666E-2</v>
      </c>
      <c r="G53" s="311">
        <f>F53</f>
        <v>6.6666666666666666E-2</v>
      </c>
      <c r="I53" s="302" t="s">
        <v>345</v>
      </c>
      <c r="J53" s="305">
        <f>COUNTIFS('1. All Data'!$AA$3:$AA$111,"Environment and Health &amp; Wellbeing",'1. All Data'!$M$3:$M$111,"In Danger of Falling Behind Target")</f>
        <v>0</v>
      </c>
      <c r="K53" s="308">
        <f>J53/J64</f>
        <v>0</v>
      </c>
      <c r="L53" s="308">
        <f>K53</f>
        <v>0</v>
      </c>
      <c r="M53" s="308">
        <f>J53/J65</f>
        <v>0</v>
      </c>
      <c r="N53" s="311">
        <f>M53</f>
        <v>0</v>
      </c>
      <c r="P53" s="302" t="s">
        <v>345</v>
      </c>
      <c r="Q53" s="305">
        <f>COUNTIFS('1. All Data'!$AA$3:$AA$111,"Environment and Health &amp; Wellbeing",'1. All Data'!$R$3:$R$111,"In Danger of Falling Behind Target")</f>
        <v>0</v>
      </c>
      <c r="R53" s="308">
        <f>Q53/Q64</f>
        <v>0</v>
      </c>
      <c r="S53" s="308">
        <f>R53</f>
        <v>0</v>
      </c>
      <c r="T53" s="308" t="e">
        <f>Q53/Q65</f>
        <v>#DIV/0!</v>
      </c>
      <c r="U53" s="311" t="e">
        <f>T53</f>
        <v>#DIV/0!</v>
      </c>
      <c r="W53" s="90" t="s">
        <v>337</v>
      </c>
      <c r="X53" s="91"/>
      <c r="Y53" s="72"/>
      <c r="Z53" s="300"/>
      <c r="AA53" s="72"/>
      <c r="AB53" s="314">
        <f>AA53</f>
        <v>0</v>
      </c>
    </row>
    <row r="54" spans="2:32" ht="19.5" customHeight="1">
      <c r="B54" s="303"/>
      <c r="C54" s="306"/>
      <c r="D54" s="309"/>
      <c r="E54" s="309"/>
      <c r="F54" s="309"/>
      <c r="G54" s="312"/>
      <c r="I54" s="303"/>
      <c r="J54" s="306"/>
      <c r="K54" s="309"/>
      <c r="L54" s="309"/>
      <c r="M54" s="309"/>
      <c r="N54" s="312"/>
      <c r="P54" s="303"/>
      <c r="Q54" s="306"/>
      <c r="R54" s="309"/>
      <c r="S54" s="309"/>
      <c r="T54" s="309"/>
      <c r="U54" s="312"/>
      <c r="W54" s="90" t="s">
        <v>338</v>
      </c>
      <c r="X54" s="91"/>
      <c r="Y54" s="72"/>
      <c r="Z54" s="300"/>
      <c r="AA54" s="72"/>
      <c r="AB54" s="314"/>
    </row>
    <row r="55" spans="2:32" ht="19.5" customHeight="1">
      <c r="B55" s="304"/>
      <c r="C55" s="307"/>
      <c r="D55" s="310"/>
      <c r="E55" s="310"/>
      <c r="F55" s="310"/>
      <c r="G55" s="313"/>
      <c r="I55" s="304"/>
      <c r="J55" s="307"/>
      <c r="K55" s="310"/>
      <c r="L55" s="310"/>
      <c r="M55" s="310"/>
      <c r="N55" s="313"/>
      <c r="P55" s="304"/>
      <c r="Q55" s="307"/>
      <c r="R55" s="310"/>
      <c r="S55" s="310"/>
      <c r="T55" s="310"/>
      <c r="U55" s="313"/>
      <c r="W55" s="90" t="s">
        <v>341</v>
      </c>
      <c r="X55" s="91"/>
      <c r="Y55" s="72"/>
      <c r="Z55" s="300"/>
      <c r="AA55" s="72"/>
      <c r="AB55" s="314"/>
    </row>
    <row r="56" spans="2:32" s="38" customFormat="1" ht="6" customHeight="1">
      <c r="B56" s="29"/>
      <c r="C56" s="30"/>
      <c r="D56" s="40"/>
      <c r="E56" s="40"/>
      <c r="F56" s="40"/>
      <c r="G56" s="41"/>
      <c r="H56" s="37"/>
      <c r="I56" s="29"/>
      <c r="J56" s="30"/>
      <c r="K56" s="40"/>
      <c r="L56" s="40"/>
      <c r="M56" s="40"/>
      <c r="N56" s="41"/>
      <c r="O56" s="37"/>
      <c r="P56" s="29"/>
      <c r="Q56" s="30"/>
      <c r="R56" s="40"/>
      <c r="S56" s="40"/>
      <c r="T56" s="40"/>
      <c r="U56" s="41"/>
      <c r="V56" s="37"/>
      <c r="W56" s="29"/>
      <c r="X56" s="30"/>
      <c r="Y56" s="40"/>
      <c r="Z56" s="40"/>
      <c r="AA56" s="40"/>
      <c r="AB56" s="41"/>
      <c r="AD56" s="32"/>
      <c r="AE56" s="32"/>
      <c r="AF56" s="32"/>
    </row>
    <row r="57" spans="2:32" ht="22.5" customHeight="1">
      <c r="B57" s="73" t="s">
        <v>346</v>
      </c>
      <c r="C57" s="71">
        <f>COUNTIFS('1. All Data'!$AA$3:$AA$111,"Environment and Health &amp; Wellbeing",'1. All Data'!$H$3:$H$111,"Completed Behind Schedule")</f>
        <v>0</v>
      </c>
      <c r="D57" s="72">
        <f>C57/C64</f>
        <v>0</v>
      </c>
      <c r="E57" s="300">
        <f>D57+D58</f>
        <v>0</v>
      </c>
      <c r="F57" s="72">
        <f>C57/C65</f>
        <v>0</v>
      </c>
      <c r="G57" s="315">
        <f>F57+F58</f>
        <v>0</v>
      </c>
      <c r="I57" s="73" t="s">
        <v>346</v>
      </c>
      <c r="J57" s="71">
        <f>COUNTIFS('1. All Data'!$AA$3:$AA$111,"Environment and Health &amp; Wellbeing",'1. All Data'!$M$3:$M$111,"Completed Behind Schedule")</f>
        <v>0</v>
      </c>
      <c r="K57" s="72">
        <f>J57/J64</f>
        <v>0</v>
      </c>
      <c r="L57" s="300">
        <f>K57+K58</f>
        <v>4.3478260869565216E-2</v>
      </c>
      <c r="M57" s="72">
        <f>J57/J65</f>
        <v>0</v>
      </c>
      <c r="N57" s="315">
        <f>M57+M58</f>
        <v>4.5454545454545456E-2</v>
      </c>
      <c r="P57" s="73" t="s">
        <v>346</v>
      </c>
      <c r="Q57" s="71">
        <f>COUNTIFS('1. All Data'!$AA$3:$AA$111,"Environment and Health &amp; Wellbeing",'1. All Data'!$R$3:$R$111,"Completed Behind Schedule")</f>
        <v>0</v>
      </c>
      <c r="R57" s="72">
        <f>Q57/Q64</f>
        <v>0</v>
      </c>
      <c r="S57" s="300">
        <f>R57+R58</f>
        <v>0</v>
      </c>
      <c r="T57" s="72" t="e">
        <f>Q57/Q65</f>
        <v>#DIV/0!</v>
      </c>
      <c r="U57" s="315" t="e">
        <f>T57+T58</f>
        <v>#DIV/0!</v>
      </c>
      <c r="W57" s="73" t="s">
        <v>340</v>
      </c>
      <c r="X57" s="92"/>
      <c r="Y57" s="72"/>
      <c r="Z57" s="300"/>
      <c r="AA57" s="72"/>
      <c r="AB57" s="315">
        <f>AA57+AA58</f>
        <v>0</v>
      </c>
    </row>
    <row r="58" spans="2:32" ht="22.5" customHeight="1">
      <c r="B58" s="73" t="s">
        <v>339</v>
      </c>
      <c r="C58" s="71">
        <f>COUNTIFS('1. All Data'!$AA$3:$AA$111,"Environment and Health &amp; Wellbeing",'1. All Data'!$H$3:$H$111,"Off Target")</f>
        <v>0</v>
      </c>
      <c r="D58" s="72">
        <f>C58/C64</f>
        <v>0</v>
      </c>
      <c r="E58" s="300"/>
      <c r="F58" s="72">
        <f>C58/C65</f>
        <v>0</v>
      </c>
      <c r="G58" s="315"/>
      <c r="I58" s="73" t="s">
        <v>339</v>
      </c>
      <c r="J58" s="71">
        <f>COUNTIFS('1. All Data'!$AA$3:$AA$111,"Environment and Health &amp; Wellbeing",'1. All Data'!$M$3:$M$111,"Off Target")</f>
        <v>1</v>
      </c>
      <c r="K58" s="72">
        <f>J58/J64</f>
        <v>4.3478260869565216E-2</v>
      </c>
      <c r="L58" s="300"/>
      <c r="M58" s="72">
        <f>J58/J65</f>
        <v>4.5454545454545456E-2</v>
      </c>
      <c r="N58" s="315"/>
      <c r="P58" s="73" t="s">
        <v>339</v>
      </c>
      <c r="Q58" s="71">
        <f>COUNTIFS('1. All Data'!$AA$3:$AA$111,"Environment and Health &amp; Wellbeing",'1. All Data'!$R$3:$R$111,"Off Target")</f>
        <v>0</v>
      </c>
      <c r="R58" s="72">
        <f>Q58/Q64</f>
        <v>0</v>
      </c>
      <c r="S58" s="300"/>
      <c r="T58" s="72" t="e">
        <f>Q58/Q65</f>
        <v>#DIV/0!</v>
      </c>
      <c r="U58" s="315"/>
      <c r="W58" s="73" t="s">
        <v>339</v>
      </c>
      <c r="X58" s="92"/>
      <c r="Y58" s="72"/>
      <c r="Z58" s="300"/>
      <c r="AA58" s="72"/>
      <c r="AB58" s="315"/>
    </row>
    <row r="59" spans="2:32" s="38" customFormat="1" ht="6.75" customHeight="1">
      <c r="B59" s="29"/>
      <c r="C59" s="43"/>
      <c r="D59" s="40"/>
      <c r="E59" s="40"/>
      <c r="F59" s="40"/>
      <c r="G59" s="44"/>
      <c r="H59" s="37"/>
      <c r="I59" s="29"/>
      <c r="J59" s="43"/>
      <c r="K59" s="40"/>
      <c r="L59" s="40"/>
      <c r="M59" s="40"/>
      <c r="N59" s="44"/>
      <c r="O59" s="37"/>
      <c r="P59" s="29"/>
      <c r="Q59" s="43"/>
      <c r="R59" s="40"/>
      <c r="S59" s="40"/>
      <c r="T59" s="40"/>
      <c r="U59" s="44"/>
      <c r="V59" s="37"/>
      <c r="W59" s="29"/>
      <c r="X59" s="43"/>
      <c r="Y59" s="40"/>
      <c r="Z59" s="40"/>
      <c r="AA59" s="40"/>
      <c r="AB59" s="44"/>
      <c r="AD59" s="32"/>
      <c r="AE59" s="32"/>
      <c r="AF59" s="32"/>
    </row>
    <row r="60" spans="2:32" ht="15.75" customHeight="1">
      <c r="B60" s="74" t="s">
        <v>394</v>
      </c>
      <c r="C60" s="71">
        <f>COUNTIFS('1. All Data'!$AA$3:$AA$111,"Environment and Health &amp; Wellbeing",'1. All Data'!$H$3:$H$111,"Not yet due")</f>
        <v>8</v>
      </c>
      <c r="D60" s="75">
        <f>C60/C64</f>
        <v>0.34782608695652173</v>
      </c>
      <c r="E60" s="75">
        <f>D60</f>
        <v>0.34782608695652173</v>
      </c>
      <c r="F60" s="45"/>
      <c r="G60" s="46"/>
      <c r="I60" s="74" t="s">
        <v>394</v>
      </c>
      <c r="J60" s="71">
        <f>COUNTIFS('1. All Data'!$AA$3:$AA$111,"Environment and Health &amp; Wellbeing",'1. All Data'!$M$3:$M$111,"Not yet due")</f>
        <v>1</v>
      </c>
      <c r="K60" s="75">
        <f>J60/J64</f>
        <v>4.3478260869565216E-2</v>
      </c>
      <c r="L60" s="75">
        <f>K60</f>
        <v>4.3478260869565216E-2</v>
      </c>
      <c r="M60" s="45"/>
      <c r="N60" s="46"/>
      <c r="P60" s="74" t="s">
        <v>394</v>
      </c>
      <c r="Q60" s="71">
        <f>COUNTIFS('1. All Data'!$AA$3:$AA$111,"Environment and Health &amp; Wellbeing",'1. All Data'!$R$3:$R$111,"Not yet due")</f>
        <v>0</v>
      </c>
      <c r="R60" s="75">
        <f>Q60/Q64</f>
        <v>0</v>
      </c>
      <c r="S60" s="75">
        <f>R60</f>
        <v>0</v>
      </c>
      <c r="T60" s="45"/>
      <c r="U60" s="46"/>
      <c r="W60" s="74" t="s">
        <v>394</v>
      </c>
      <c r="X60" s="71"/>
      <c r="Y60" s="75"/>
      <c r="Z60" s="75"/>
      <c r="AA60" s="45"/>
      <c r="AB60" s="46"/>
    </row>
    <row r="61" spans="2:32" ht="15.75" customHeight="1">
      <c r="B61" s="74" t="s">
        <v>334</v>
      </c>
      <c r="C61" s="71">
        <f>COUNTIFS('1. All Data'!$AA$3:$AA$111,"Environment and Health &amp; Wellbeing",'1. All Data'!$H$3:$H$111,"update not provided")</f>
        <v>0</v>
      </c>
      <c r="D61" s="75">
        <f>C61/C64</f>
        <v>0</v>
      </c>
      <c r="E61" s="75">
        <f>D61</f>
        <v>0</v>
      </c>
      <c r="F61" s="45"/>
      <c r="G61" s="48"/>
      <c r="I61" s="74" t="s">
        <v>334</v>
      </c>
      <c r="J61" s="71">
        <f>COUNTIFS('1. All Data'!$AA$3:$AA$111,"Environment and Health &amp; Wellbeing",'1. All Data'!$M$3:$M$111,"update not provided")</f>
        <v>0</v>
      </c>
      <c r="K61" s="75">
        <f>J61/J64</f>
        <v>0</v>
      </c>
      <c r="L61" s="75">
        <f>K61</f>
        <v>0</v>
      </c>
      <c r="M61" s="45"/>
      <c r="N61" s="48"/>
      <c r="P61" s="74" t="s">
        <v>334</v>
      </c>
      <c r="Q61" s="71">
        <f>COUNTIFS('1. All Data'!$AA$3:$AA$111,"Environment and Health &amp; Wellbeing",'1. All Data'!$R$3:$R$111,"update not provided")</f>
        <v>23</v>
      </c>
      <c r="R61" s="75">
        <f>Q61/Q64</f>
        <v>1</v>
      </c>
      <c r="S61" s="75">
        <f>R61</f>
        <v>1</v>
      </c>
      <c r="T61" s="45"/>
      <c r="U61" s="48"/>
      <c r="W61" s="74" t="s">
        <v>334</v>
      </c>
      <c r="X61" s="71"/>
      <c r="Y61" s="75"/>
      <c r="Z61" s="75"/>
      <c r="AA61" s="45"/>
      <c r="AB61" s="48"/>
    </row>
    <row r="62" spans="2:32" ht="15.75" customHeight="1">
      <c r="B62" s="76" t="s">
        <v>342</v>
      </c>
      <c r="C62" s="71">
        <f>COUNTIFS('1. All Data'!$AA$3:$AA$111,"Environment and Health &amp; Wellbeing",'1. All Data'!$H$3:$H$111,"Deferred")</f>
        <v>0</v>
      </c>
      <c r="D62" s="77">
        <f>C62/C64</f>
        <v>0</v>
      </c>
      <c r="E62" s="77">
        <f>D62</f>
        <v>0</v>
      </c>
      <c r="F62" s="50"/>
      <c r="G62" s="46"/>
      <c r="I62" s="76" t="s">
        <v>342</v>
      </c>
      <c r="J62" s="71">
        <f>COUNTIFS('1. All Data'!$AA$3:$AA$111,"Environment and Health &amp; Wellbeing",'1. All Data'!$M$3:$M$111,"Deferred")</f>
        <v>0</v>
      </c>
      <c r="K62" s="77">
        <f>J62/J64</f>
        <v>0</v>
      </c>
      <c r="L62" s="77">
        <f>K62</f>
        <v>0</v>
      </c>
      <c r="M62" s="50"/>
      <c r="N62" s="46"/>
      <c r="P62" s="76" t="s">
        <v>342</v>
      </c>
      <c r="Q62" s="71">
        <f>COUNTIFS('1. All Data'!$AA$3:$AA$111,"Environment and Health &amp; Wellbeing",'1. All Data'!$R$3:$R$111,"Deferred")</f>
        <v>0</v>
      </c>
      <c r="R62" s="77">
        <f>Q62/Q64</f>
        <v>0</v>
      </c>
      <c r="S62" s="77">
        <f>R62</f>
        <v>0</v>
      </c>
      <c r="T62" s="50"/>
      <c r="U62" s="46"/>
      <c r="W62" s="76" t="s">
        <v>342</v>
      </c>
      <c r="X62" s="71"/>
      <c r="Y62" s="77"/>
      <c r="Z62" s="77"/>
      <c r="AA62" s="50"/>
      <c r="AB62" s="46"/>
    </row>
    <row r="63" spans="2:32" ht="15.75" customHeight="1">
      <c r="B63" s="76" t="s">
        <v>343</v>
      </c>
      <c r="C63" s="87">
        <f>COUNTIFS('1. All Data'!$AA$3:$AA$111,"Environment and Health &amp; Wellbeing",'1. All Data'!$H$3:$H$111,"Deleted")</f>
        <v>0</v>
      </c>
      <c r="D63" s="77">
        <f>C63/C64</f>
        <v>0</v>
      </c>
      <c r="E63" s="77">
        <f>D63</f>
        <v>0</v>
      </c>
      <c r="F63" s="50"/>
      <c r="G63" s="52" t="s">
        <v>395</v>
      </c>
      <c r="I63" s="76" t="s">
        <v>343</v>
      </c>
      <c r="J63" s="87">
        <f>COUNTIFS('1. All Data'!$AA$3:$AA$111,"Environment and Health &amp; Wellbeing",'1. All Data'!$M$3:$M$111,"Deleted")</f>
        <v>0</v>
      </c>
      <c r="K63" s="77">
        <f>J63/J64</f>
        <v>0</v>
      </c>
      <c r="L63" s="77">
        <f>K63</f>
        <v>0</v>
      </c>
      <c r="M63" s="50"/>
      <c r="N63" s="52" t="s">
        <v>395</v>
      </c>
      <c r="P63" s="76" t="s">
        <v>343</v>
      </c>
      <c r="Q63" s="87">
        <f>COUNTIFS('1. All Data'!$AA$3:$AA$111,"Environment and Health &amp; Wellbeing",'1. All Data'!$R$3:$R$111,"Deleted")</f>
        <v>0</v>
      </c>
      <c r="R63" s="77">
        <f>Q63/Q64</f>
        <v>0</v>
      </c>
      <c r="S63" s="77">
        <f>R63</f>
        <v>0</v>
      </c>
      <c r="T63" s="50"/>
      <c r="U63" s="52" t="s">
        <v>395</v>
      </c>
      <c r="W63" s="76" t="s">
        <v>343</v>
      </c>
      <c r="X63" s="71"/>
      <c r="Y63" s="77"/>
      <c r="Z63" s="77"/>
      <c r="AA63" s="50"/>
      <c r="AB63" s="52" t="s">
        <v>395</v>
      </c>
    </row>
    <row r="64" spans="2:32" ht="15.75" customHeight="1">
      <c r="B64" s="88" t="s">
        <v>396</v>
      </c>
      <c r="C64" s="79">
        <f>SUM(C50:C63)</f>
        <v>23</v>
      </c>
      <c r="D64" s="50"/>
      <c r="E64" s="50"/>
      <c r="F64" s="46"/>
      <c r="G64" s="46"/>
      <c r="I64" s="88" t="s">
        <v>396</v>
      </c>
      <c r="J64" s="79">
        <f>SUM(J50:J63)</f>
        <v>23</v>
      </c>
      <c r="K64" s="50"/>
      <c r="L64" s="50"/>
      <c r="M64" s="46"/>
      <c r="N64" s="46"/>
      <c r="P64" s="88" t="s">
        <v>396</v>
      </c>
      <c r="Q64" s="79">
        <f>SUM(Q50:Q63)</f>
        <v>23</v>
      </c>
      <c r="R64" s="50"/>
      <c r="S64" s="50"/>
      <c r="T64" s="46"/>
      <c r="U64" s="46"/>
      <c r="W64" s="78" t="s">
        <v>396</v>
      </c>
      <c r="X64" s="79"/>
      <c r="Y64" s="50"/>
      <c r="Z64" s="50"/>
      <c r="AA64" s="46"/>
      <c r="AB64" s="46"/>
    </row>
    <row r="65" spans="2:28" ht="15.75" customHeight="1">
      <c r="B65" s="88" t="s">
        <v>397</v>
      </c>
      <c r="C65" s="79">
        <f>C64-C63-C62-C61-C60</f>
        <v>15</v>
      </c>
      <c r="D65" s="46"/>
      <c r="E65" s="46"/>
      <c r="F65" s="46"/>
      <c r="G65" s="46"/>
      <c r="I65" s="88" t="s">
        <v>397</v>
      </c>
      <c r="J65" s="79">
        <f>J64-J63-J62-J61-J60</f>
        <v>22</v>
      </c>
      <c r="K65" s="46"/>
      <c r="L65" s="46"/>
      <c r="M65" s="46"/>
      <c r="N65" s="46"/>
      <c r="P65" s="88" t="s">
        <v>397</v>
      </c>
      <c r="Q65" s="79">
        <f>Q64-Q63-Q62-Q61-Q60</f>
        <v>0</v>
      </c>
      <c r="R65" s="46"/>
      <c r="S65" s="46"/>
      <c r="T65" s="46"/>
      <c r="U65" s="46"/>
      <c r="W65" s="78" t="s">
        <v>397</v>
      </c>
      <c r="X65" s="79"/>
      <c r="Y65" s="46"/>
      <c r="Z65" s="46"/>
      <c r="AA65" s="46"/>
      <c r="AB65" s="46"/>
    </row>
    <row r="66" spans="2:28" ht="15.75" customHeight="1">
      <c r="X66" s="60"/>
    </row>
    <row r="67" spans="2:28" ht="15.75" customHeight="1">
      <c r="X67" s="60"/>
    </row>
    <row r="68" spans="2:28" ht="15.75" customHeight="1">
      <c r="X68" s="60"/>
    </row>
    <row r="69" spans="2:28" ht="15.75" customHeight="1">
      <c r="B69" s="54" t="s">
        <v>403</v>
      </c>
      <c r="C69" s="55"/>
      <c r="D69" s="55"/>
      <c r="E69" s="55"/>
      <c r="F69" s="25"/>
      <c r="G69" s="56"/>
      <c r="I69" s="54" t="s">
        <v>403</v>
      </c>
      <c r="J69" s="55"/>
      <c r="K69" s="55"/>
      <c r="L69" s="55"/>
      <c r="M69" s="25"/>
      <c r="N69" s="56"/>
      <c r="P69" s="54" t="s">
        <v>403</v>
      </c>
      <c r="Q69" s="55"/>
      <c r="R69" s="55"/>
      <c r="S69" s="55"/>
      <c r="T69" s="25"/>
      <c r="U69" s="56"/>
      <c r="W69" s="61" t="s">
        <v>400</v>
      </c>
      <c r="X69" s="62"/>
      <c r="Y69" s="27"/>
      <c r="Z69" s="27"/>
      <c r="AA69" s="27"/>
      <c r="AB69" s="28"/>
    </row>
    <row r="70" spans="2:28" ht="41.25" customHeight="1">
      <c r="B70" s="83" t="s">
        <v>387</v>
      </c>
      <c r="C70" s="83" t="s">
        <v>388</v>
      </c>
      <c r="D70" s="83" t="s">
        <v>389</v>
      </c>
      <c r="E70" s="83" t="s">
        <v>390</v>
      </c>
      <c r="F70" s="83" t="s">
        <v>391</v>
      </c>
      <c r="G70" s="83" t="s">
        <v>392</v>
      </c>
      <c r="I70" s="83" t="s">
        <v>387</v>
      </c>
      <c r="J70" s="83" t="s">
        <v>388</v>
      </c>
      <c r="K70" s="83" t="s">
        <v>389</v>
      </c>
      <c r="L70" s="83" t="s">
        <v>390</v>
      </c>
      <c r="M70" s="83" t="s">
        <v>391</v>
      </c>
      <c r="N70" s="83" t="s">
        <v>392</v>
      </c>
      <c r="P70" s="83" t="s">
        <v>387</v>
      </c>
      <c r="Q70" s="83" t="s">
        <v>388</v>
      </c>
      <c r="R70" s="83" t="s">
        <v>389</v>
      </c>
      <c r="S70" s="83" t="s">
        <v>390</v>
      </c>
      <c r="T70" s="83" t="s">
        <v>391</v>
      </c>
      <c r="U70" s="83" t="s">
        <v>392</v>
      </c>
      <c r="W70" s="83" t="s">
        <v>387</v>
      </c>
      <c r="X70" s="83" t="s">
        <v>388</v>
      </c>
      <c r="Y70" s="83" t="s">
        <v>389</v>
      </c>
      <c r="Z70" s="83" t="s">
        <v>390</v>
      </c>
      <c r="AA70" s="83" t="s">
        <v>391</v>
      </c>
      <c r="AB70" s="83" t="s">
        <v>392</v>
      </c>
    </row>
    <row r="71" spans="2:28" ht="6.75" customHeight="1">
      <c r="B71" s="29"/>
      <c r="C71" s="30"/>
      <c r="D71" s="30"/>
      <c r="E71" s="30"/>
      <c r="F71" s="30"/>
      <c r="G71" s="30"/>
      <c r="I71" s="29"/>
      <c r="J71" s="30"/>
      <c r="K71" s="30"/>
      <c r="L71" s="30"/>
      <c r="M71" s="30"/>
      <c r="N71" s="30"/>
      <c r="P71" s="29"/>
      <c r="Q71" s="30"/>
      <c r="R71" s="30"/>
      <c r="S71" s="30"/>
      <c r="T71" s="30"/>
      <c r="U71" s="30"/>
      <c r="W71" s="29"/>
      <c r="X71" s="30"/>
      <c r="Y71" s="30"/>
      <c r="Z71" s="30"/>
      <c r="AA71" s="30"/>
      <c r="AB71" s="30"/>
    </row>
    <row r="72" spans="2:28" ht="27.75" customHeight="1">
      <c r="B72" s="70" t="s">
        <v>393</v>
      </c>
      <c r="C72" s="71">
        <f>COUNTIFS('1. All Data'!$AA$3:$AA$111,"Community Regeneration",'1. All Data'!$H$3:$H$111,"Fully Achieved")</f>
        <v>0</v>
      </c>
      <c r="D72" s="72">
        <f>C72/C86</f>
        <v>0</v>
      </c>
      <c r="E72" s="300">
        <f>D72+D73</f>
        <v>0.8</v>
      </c>
      <c r="F72" s="72">
        <f>C72/C87</f>
        <v>0</v>
      </c>
      <c r="G72" s="301">
        <f>F72+F73</f>
        <v>1</v>
      </c>
      <c r="I72" s="70" t="s">
        <v>393</v>
      </c>
      <c r="J72" s="71">
        <f>COUNTIFS('1. All Data'!$AA$3:$AA$111,"Community Regeneration",'1. All Data'!$M$3:$M$111,"Fully Achieved")</f>
        <v>1</v>
      </c>
      <c r="K72" s="72">
        <f>J72/J86</f>
        <v>0.05</v>
      </c>
      <c r="L72" s="300">
        <f>K72+K73</f>
        <v>0.85000000000000009</v>
      </c>
      <c r="M72" s="72">
        <f>J72/J87</f>
        <v>5.8823529411764705E-2</v>
      </c>
      <c r="N72" s="301">
        <f>M72+M73</f>
        <v>1</v>
      </c>
      <c r="P72" s="70" t="s">
        <v>393</v>
      </c>
      <c r="Q72" s="71">
        <f>COUNTIFS('1. All Data'!$AA$3:$AA$111,"Community Regeneration",'1. All Data'!$R$3:$R$111,"Fully Achieved")</f>
        <v>0</v>
      </c>
      <c r="R72" s="72">
        <f>Q72/Q86</f>
        <v>0</v>
      </c>
      <c r="S72" s="300">
        <f>R72+R73</f>
        <v>0</v>
      </c>
      <c r="T72" s="72" t="e">
        <f>Q72/Q87</f>
        <v>#DIV/0!</v>
      </c>
      <c r="U72" s="301" t="e">
        <f>T72+T73</f>
        <v>#DIV/0!</v>
      </c>
      <c r="W72" s="70" t="s">
        <v>393</v>
      </c>
      <c r="X72" s="71"/>
      <c r="Y72" s="72"/>
      <c r="Z72" s="300"/>
      <c r="AA72" s="72"/>
      <c r="AB72" s="301">
        <f>AA72+AA73</f>
        <v>0</v>
      </c>
    </row>
    <row r="73" spans="2:28" ht="27.75" customHeight="1">
      <c r="B73" s="70" t="s">
        <v>344</v>
      </c>
      <c r="C73" s="71">
        <f>COUNTIFS('1. All Data'!$AA$3:$AA$111,"Community Regeneration",'1. All Data'!$H$3:$H$111,"On Track to be achieved")</f>
        <v>16</v>
      </c>
      <c r="D73" s="72">
        <f>C73/C86</f>
        <v>0.8</v>
      </c>
      <c r="E73" s="300"/>
      <c r="F73" s="72">
        <f>C73/C87</f>
        <v>1</v>
      </c>
      <c r="G73" s="301"/>
      <c r="I73" s="70" t="s">
        <v>344</v>
      </c>
      <c r="J73" s="71">
        <f>COUNTIFS('1. All Data'!$AA$3:$AA$111,"Community Regeneration",'1. All Data'!$M$3:$M$111,"On Track to be achieved")</f>
        <v>16</v>
      </c>
      <c r="K73" s="72">
        <f>J73/J86</f>
        <v>0.8</v>
      </c>
      <c r="L73" s="300"/>
      <c r="M73" s="72">
        <f>J73/J87</f>
        <v>0.94117647058823528</v>
      </c>
      <c r="N73" s="301"/>
      <c r="P73" s="70" t="s">
        <v>344</v>
      </c>
      <c r="Q73" s="71">
        <f>COUNTIFS('1. All Data'!$AA$3:$AA$111,"Community Regeneration",'1. All Data'!$R$3:$R$111,"On Track to be achieved")</f>
        <v>0</v>
      </c>
      <c r="R73" s="72">
        <f>Q73/Q86</f>
        <v>0</v>
      </c>
      <c r="S73" s="300"/>
      <c r="T73" s="72" t="e">
        <f>Q73/Q87</f>
        <v>#DIV/0!</v>
      </c>
      <c r="U73" s="301"/>
      <c r="W73" s="70" t="s">
        <v>344</v>
      </c>
      <c r="X73" s="71"/>
      <c r="Y73" s="72"/>
      <c r="Z73" s="300"/>
      <c r="AA73" s="72"/>
      <c r="AB73" s="301"/>
    </row>
    <row r="74" spans="2:28" ht="7.5" customHeight="1">
      <c r="B74" s="33"/>
      <c r="C74" s="34"/>
      <c r="D74" s="35"/>
      <c r="E74" s="35"/>
      <c r="F74" s="35"/>
      <c r="G74" s="36"/>
      <c r="I74" s="33"/>
      <c r="J74" s="34"/>
      <c r="K74" s="35"/>
      <c r="L74" s="35"/>
      <c r="M74" s="35"/>
      <c r="N74" s="36"/>
      <c r="P74" s="33"/>
      <c r="Q74" s="34"/>
      <c r="R74" s="35"/>
      <c r="S74" s="35"/>
      <c r="T74" s="35"/>
      <c r="U74" s="36"/>
      <c r="W74" s="33"/>
      <c r="X74" s="34"/>
      <c r="Y74" s="35"/>
      <c r="Z74" s="35"/>
      <c r="AA74" s="35"/>
      <c r="AB74" s="36"/>
    </row>
    <row r="75" spans="2:28" ht="18.75" customHeight="1">
      <c r="B75" s="302" t="s">
        <v>345</v>
      </c>
      <c r="C75" s="305">
        <f>COUNTIFS('1. All Data'!$AA$3:$AA$111,"Community Regeneration",'1. All Data'!$H$3:$H$111,"In Danger of Falling Behind Target")</f>
        <v>0</v>
      </c>
      <c r="D75" s="308">
        <f>C75/C86</f>
        <v>0</v>
      </c>
      <c r="E75" s="308">
        <f>D75</f>
        <v>0</v>
      </c>
      <c r="F75" s="308">
        <f>C75/C87</f>
        <v>0</v>
      </c>
      <c r="G75" s="311">
        <f>F75</f>
        <v>0</v>
      </c>
      <c r="I75" s="302" t="s">
        <v>345</v>
      </c>
      <c r="J75" s="305">
        <f>COUNTIFS('1. All Data'!$AA$3:$AA$111,"Community Regeneration",'1. All Data'!$M$3:$M$111,"In Danger of Falling Behind Target")</f>
        <v>0</v>
      </c>
      <c r="K75" s="308">
        <f>J75/J86</f>
        <v>0</v>
      </c>
      <c r="L75" s="308">
        <f>K75</f>
        <v>0</v>
      </c>
      <c r="M75" s="308">
        <f>J75/J87</f>
        <v>0</v>
      </c>
      <c r="N75" s="311">
        <f>M75</f>
        <v>0</v>
      </c>
      <c r="P75" s="302" t="s">
        <v>345</v>
      </c>
      <c r="Q75" s="305">
        <f>COUNTIFS('1. All Data'!$AA$3:$AA$111,"Community Regeneration",'1. All Data'!$R$3:$R$111,"In Danger of Falling Behind Target")</f>
        <v>0</v>
      </c>
      <c r="R75" s="308">
        <f>Q75/Q86</f>
        <v>0</v>
      </c>
      <c r="S75" s="308">
        <f>R75</f>
        <v>0</v>
      </c>
      <c r="T75" s="308" t="e">
        <f>Q75/Q87</f>
        <v>#DIV/0!</v>
      </c>
      <c r="U75" s="311" t="e">
        <f>T75</f>
        <v>#DIV/0!</v>
      </c>
      <c r="W75" s="90" t="s">
        <v>337</v>
      </c>
      <c r="X75" s="91"/>
      <c r="Y75" s="72"/>
      <c r="Z75" s="300"/>
      <c r="AA75" s="72"/>
      <c r="AB75" s="314">
        <f>AA75</f>
        <v>0</v>
      </c>
    </row>
    <row r="76" spans="2:28" ht="18.75" customHeight="1">
      <c r="B76" s="303"/>
      <c r="C76" s="306"/>
      <c r="D76" s="309"/>
      <c r="E76" s="309"/>
      <c r="F76" s="309"/>
      <c r="G76" s="312"/>
      <c r="I76" s="303"/>
      <c r="J76" s="306"/>
      <c r="K76" s="309"/>
      <c r="L76" s="309"/>
      <c r="M76" s="309"/>
      <c r="N76" s="312"/>
      <c r="P76" s="303"/>
      <c r="Q76" s="306"/>
      <c r="R76" s="309"/>
      <c r="S76" s="309"/>
      <c r="T76" s="309"/>
      <c r="U76" s="312"/>
      <c r="W76" s="90" t="s">
        <v>338</v>
      </c>
      <c r="X76" s="91"/>
      <c r="Y76" s="72"/>
      <c r="Z76" s="300"/>
      <c r="AA76" s="72"/>
      <c r="AB76" s="314"/>
    </row>
    <row r="77" spans="2:28" ht="18.75" customHeight="1">
      <c r="B77" s="304"/>
      <c r="C77" s="307"/>
      <c r="D77" s="310"/>
      <c r="E77" s="310"/>
      <c r="F77" s="310"/>
      <c r="G77" s="313"/>
      <c r="I77" s="304"/>
      <c r="J77" s="307"/>
      <c r="K77" s="310"/>
      <c r="L77" s="310"/>
      <c r="M77" s="310"/>
      <c r="N77" s="313"/>
      <c r="P77" s="304"/>
      <c r="Q77" s="307"/>
      <c r="R77" s="310"/>
      <c r="S77" s="310"/>
      <c r="T77" s="310"/>
      <c r="U77" s="313"/>
      <c r="W77" s="90" t="s">
        <v>341</v>
      </c>
      <c r="X77" s="91"/>
      <c r="Y77" s="72"/>
      <c r="Z77" s="300"/>
      <c r="AA77" s="72"/>
      <c r="AB77" s="314"/>
    </row>
    <row r="78" spans="2:28" ht="6" customHeight="1">
      <c r="B78" s="29"/>
      <c r="C78" s="30"/>
      <c r="D78" s="40"/>
      <c r="E78" s="40"/>
      <c r="F78" s="40"/>
      <c r="G78" s="41"/>
      <c r="I78" s="29"/>
      <c r="J78" s="30"/>
      <c r="K78" s="40"/>
      <c r="L78" s="40"/>
      <c r="M78" s="40"/>
      <c r="N78" s="41"/>
      <c r="P78" s="29"/>
      <c r="Q78" s="30"/>
      <c r="R78" s="40"/>
      <c r="S78" s="40"/>
      <c r="T78" s="40"/>
      <c r="U78" s="41"/>
      <c r="W78" s="29"/>
      <c r="X78" s="30"/>
      <c r="Y78" s="40"/>
      <c r="Z78" s="40"/>
      <c r="AA78" s="40"/>
      <c r="AB78" s="41"/>
    </row>
    <row r="79" spans="2:28" ht="30" customHeight="1">
      <c r="B79" s="73" t="s">
        <v>346</v>
      </c>
      <c r="C79" s="71">
        <f>COUNTIFS('1. All Data'!$AA$3:$AA$111,"Community Regeneration",'1. All Data'!$H$3:$H$111,"Completed Behind Schedule")</f>
        <v>0</v>
      </c>
      <c r="D79" s="72">
        <f>C79/C86</f>
        <v>0</v>
      </c>
      <c r="E79" s="300">
        <f>D79+D80</f>
        <v>0</v>
      </c>
      <c r="F79" s="72">
        <f>C79/C87</f>
        <v>0</v>
      </c>
      <c r="G79" s="315">
        <f>F79+F80</f>
        <v>0</v>
      </c>
      <c r="I79" s="73" t="s">
        <v>346</v>
      </c>
      <c r="J79" s="71">
        <f>COUNTIFS('1. All Data'!$AA$3:$AA$111,"Community Regeneration",'1. All Data'!$M$3:$M$111,"Completed Behind Schedule")</f>
        <v>0</v>
      </c>
      <c r="K79" s="72">
        <f>J79/J86</f>
        <v>0</v>
      </c>
      <c r="L79" s="300">
        <f>K79+K80</f>
        <v>0</v>
      </c>
      <c r="M79" s="72">
        <f>J79/J87</f>
        <v>0</v>
      </c>
      <c r="N79" s="315">
        <f>M79+M80</f>
        <v>0</v>
      </c>
      <c r="P79" s="73" t="s">
        <v>346</v>
      </c>
      <c r="Q79" s="71">
        <f>COUNTIFS('1. All Data'!$AA$3:$AA$111,"Community Regeneration",'1. All Data'!$R$3:$R$111,"Completed Behind Schedule")</f>
        <v>0</v>
      </c>
      <c r="R79" s="72">
        <f>Q79/Q86</f>
        <v>0</v>
      </c>
      <c r="S79" s="300">
        <f>R79+R80</f>
        <v>0</v>
      </c>
      <c r="T79" s="72" t="e">
        <f>Q79/Q87</f>
        <v>#DIV/0!</v>
      </c>
      <c r="U79" s="315" t="e">
        <f>T79+T80</f>
        <v>#DIV/0!</v>
      </c>
      <c r="W79" s="73" t="s">
        <v>340</v>
      </c>
      <c r="X79" s="92"/>
      <c r="Y79" s="72"/>
      <c r="Z79" s="300"/>
      <c r="AA79" s="72"/>
      <c r="AB79" s="315">
        <f>AA79+AA80</f>
        <v>0</v>
      </c>
    </row>
    <row r="80" spans="2:28" ht="30" customHeight="1">
      <c r="B80" s="73" t="s">
        <v>339</v>
      </c>
      <c r="C80" s="71">
        <f>COUNTIFS('1. All Data'!$AA$3:$AA$111,"Community Regeneration",'1. All Data'!$H$3:$H$111,"Off Target")</f>
        <v>0</v>
      </c>
      <c r="D80" s="72">
        <f>C80/C86</f>
        <v>0</v>
      </c>
      <c r="E80" s="300"/>
      <c r="F80" s="72">
        <f>C80/C87</f>
        <v>0</v>
      </c>
      <c r="G80" s="315"/>
      <c r="I80" s="73" t="s">
        <v>339</v>
      </c>
      <c r="J80" s="71">
        <f>COUNTIFS('1. All Data'!$AA$3:$AA$111,"Community Regeneration",'1. All Data'!$M$3:$M$111,"Off Target")</f>
        <v>0</v>
      </c>
      <c r="K80" s="72">
        <f>J80/J86</f>
        <v>0</v>
      </c>
      <c r="L80" s="300"/>
      <c r="M80" s="72">
        <f>J80/J87</f>
        <v>0</v>
      </c>
      <c r="N80" s="315"/>
      <c r="P80" s="73" t="s">
        <v>339</v>
      </c>
      <c r="Q80" s="71">
        <f>COUNTIFS('1. All Data'!$AA$3:$AA$111,"Community Regeneration",'1. All Data'!$R$3:$R$111,"Off Target")</f>
        <v>0</v>
      </c>
      <c r="R80" s="72">
        <f>Q80/Q86</f>
        <v>0</v>
      </c>
      <c r="S80" s="300"/>
      <c r="T80" s="72" t="e">
        <f>Q80/Q87</f>
        <v>#DIV/0!</v>
      </c>
      <c r="U80" s="315"/>
      <c r="W80" s="73" t="s">
        <v>339</v>
      </c>
      <c r="X80" s="92"/>
      <c r="Y80" s="72"/>
      <c r="Z80" s="300"/>
      <c r="AA80" s="72"/>
      <c r="AB80" s="315"/>
    </row>
    <row r="81" spans="2:28" ht="5.25" customHeight="1">
      <c r="B81" s="29"/>
      <c r="C81" s="43"/>
      <c r="D81" s="40"/>
      <c r="E81" s="40"/>
      <c r="F81" s="40"/>
      <c r="G81" s="44"/>
      <c r="I81" s="29"/>
      <c r="J81" s="43"/>
      <c r="K81" s="40"/>
      <c r="L81" s="40"/>
      <c r="M81" s="40"/>
      <c r="N81" s="44"/>
      <c r="P81" s="29"/>
      <c r="Q81" s="43"/>
      <c r="R81" s="40"/>
      <c r="S81" s="40"/>
      <c r="T81" s="40"/>
      <c r="U81" s="44"/>
      <c r="W81" s="29"/>
      <c r="X81" s="43"/>
      <c r="Y81" s="40"/>
      <c r="Z81" s="40"/>
      <c r="AA81" s="40"/>
      <c r="AB81" s="44"/>
    </row>
    <row r="82" spans="2:28" ht="15.75" customHeight="1">
      <c r="B82" s="74" t="s">
        <v>394</v>
      </c>
      <c r="C82" s="71">
        <f>COUNTIFS('1. All Data'!$AA$3:$AA$111,"Community Regeneration",'1. All Data'!$H$3:$H$111,"Not yet due")</f>
        <v>4</v>
      </c>
      <c r="D82" s="75">
        <f>C82/C86</f>
        <v>0.2</v>
      </c>
      <c r="E82" s="75">
        <f>D82</f>
        <v>0.2</v>
      </c>
      <c r="F82" s="45"/>
      <c r="G82" s="46"/>
      <c r="I82" s="74" t="s">
        <v>394</v>
      </c>
      <c r="J82" s="71">
        <f>COUNTIFS('1. All Data'!$AA$3:$AA$111,"Community Regeneration",'1. All Data'!$M$3:$M$111,"Not yet due")</f>
        <v>3</v>
      </c>
      <c r="K82" s="75">
        <f>J82/J86</f>
        <v>0.15</v>
      </c>
      <c r="L82" s="75">
        <f>K82</f>
        <v>0.15</v>
      </c>
      <c r="M82" s="45"/>
      <c r="N82" s="46"/>
      <c r="P82" s="74" t="s">
        <v>394</v>
      </c>
      <c r="Q82" s="71">
        <f>COUNTIFS('1. All Data'!$AA$3:$AA$111,"Community Regeneration",'1. All Data'!$R$3:$R$111,"Not yet due")</f>
        <v>0</v>
      </c>
      <c r="R82" s="75">
        <f>Q82/Q86</f>
        <v>0</v>
      </c>
      <c r="S82" s="75">
        <f>R82</f>
        <v>0</v>
      </c>
      <c r="T82" s="45"/>
      <c r="U82" s="46"/>
      <c r="W82" s="74" t="s">
        <v>394</v>
      </c>
      <c r="X82" s="71"/>
      <c r="Y82" s="75"/>
      <c r="Z82" s="75"/>
      <c r="AA82" s="45"/>
      <c r="AB82" s="46"/>
    </row>
    <row r="83" spans="2:28" ht="15.75" customHeight="1">
      <c r="B83" s="74" t="s">
        <v>334</v>
      </c>
      <c r="C83" s="71">
        <f>COUNTIFS('1. All Data'!$AA$3:$AA$111,"Community Regeneration",'1. All Data'!$H$3:$H$111,"update not provided")</f>
        <v>0</v>
      </c>
      <c r="D83" s="75">
        <f>C83/C86</f>
        <v>0</v>
      </c>
      <c r="E83" s="75">
        <f>D83</f>
        <v>0</v>
      </c>
      <c r="F83" s="45"/>
      <c r="G83" s="48"/>
      <c r="I83" s="74" t="s">
        <v>334</v>
      </c>
      <c r="J83" s="71">
        <f>COUNTIFS('1. All Data'!$AA$3:$AA$111,"Community Regeneration",'1. All Data'!$M$3:$M$111,"update not provided")</f>
        <v>0</v>
      </c>
      <c r="K83" s="75">
        <f>J83/J86</f>
        <v>0</v>
      </c>
      <c r="L83" s="75">
        <f>K83</f>
        <v>0</v>
      </c>
      <c r="M83" s="45"/>
      <c r="N83" s="48"/>
      <c r="P83" s="74" t="s">
        <v>334</v>
      </c>
      <c r="Q83" s="71">
        <f>COUNTIFS('1. All Data'!$AA$3:$AA$111,"Community Regeneration",'1. All Data'!$R$3:$R$111,"update not provided")</f>
        <v>20</v>
      </c>
      <c r="R83" s="75">
        <f>Q83/Q86</f>
        <v>1</v>
      </c>
      <c r="S83" s="75">
        <f>R83</f>
        <v>1</v>
      </c>
      <c r="T83" s="45"/>
      <c r="U83" s="48"/>
      <c r="W83" s="74" t="s">
        <v>334</v>
      </c>
      <c r="X83" s="71"/>
      <c r="Y83" s="75"/>
      <c r="Z83" s="75"/>
      <c r="AA83" s="45"/>
      <c r="AB83" s="48"/>
    </row>
    <row r="84" spans="2:28" ht="15.75" customHeight="1">
      <c r="B84" s="76" t="s">
        <v>342</v>
      </c>
      <c r="C84" s="71">
        <f>COUNTIFS('1. All Data'!$AA$3:$AA$111,"Community Regeneration",'1. All Data'!$H$3:$H$111,"Deferred")</f>
        <v>0</v>
      </c>
      <c r="D84" s="77">
        <f>C84/C86</f>
        <v>0</v>
      </c>
      <c r="E84" s="77">
        <f>D84</f>
        <v>0</v>
      </c>
      <c r="F84" s="50"/>
      <c r="G84" s="46"/>
      <c r="I84" s="76" t="s">
        <v>342</v>
      </c>
      <c r="J84" s="71">
        <f>COUNTIFS('1. All Data'!$AA$3:$AA$111,"Community Regeneration",'1. All Data'!$M$3:$M$111,"Deferred")</f>
        <v>0</v>
      </c>
      <c r="K84" s="77">
        <f>J84/J86</f>
        <v>0</v>
      </c>
      <c r="L84" s="77">
        <f>K84</f>
        <v>0</v>
      </c>
      <c r="M84" s="50"/>
      <c r="N84" s="46"/>
      <c r="P84" s="76" t="s">
        <v>342</v>
      </c>
      <c r="Q84" s="71">
        <f>COUNTIFS('1. All Data'!$AA$3:$AA$111,"Community Regeneration",'1. All Data'!$R$3:$R$111,"Deferred")</f>
        <v>0</v>
      </c>
      <c r="R84" s="77">
        <f>Q84/Q86</f>
        <v>0</v>
      </c>
      <c r="S84" s="77">
        <f>R84</f>
        <v>0</v>
      </c>
      <c r="T84" s="50"/>
      <c r="U84" s="46"/>
      <c r="W84" s="76" t="s">
        <v>342</v>
      </c>
      <c r="X84" s="71"/>
      <c r="Y84" s="77"/>
      <c r="Z84" s="77"/>
      <c r="AA84" s="50"/>
      <c r="AB84" s="46"/>
    </row>
    <row r="85" spans="2:28" ht="15.75" customHeight="1">
      <c r="B85" s="76" t="s">
        <v>343</v>
      </c>
      <c r="C85" s="71">
        <f>COUNTIFS('1. All Data'!$AA$3:$AA$111,"Community Regeneration",'1. All Data'!$H$3:$H$111,"Deleted")</f>
        <v>0</v>
      </c>
      <c r="D85" s="77">
        <f>C85/C86</f>
        <v>0</v>
      </c>
      <c r="E85" s="77">
        <f>D85</f>
        <v>0</v>
      </c>
      <c r="F85" s="50"/>
      <c r="G85" s="52" t="s">
        <v>395</v>
      </c>
      <c r="I85" s="76" t="s">
        <v>343</v>
      </c>
      <c r="J85" s="71">
        <f>COUNTIFS('1. All Data'!$AA$3:$AA$111,"Community Regeneration",'1. All Data'!$M$3:$M$111,"Deleted")</f>
        <v>0</v>
      </c>
      <c r="K85" s="77">
        <f>J85/J86</f>
        <v>0</v>
      </c>
      <c r="L85" s="77">
        <f>K85</f>
        <v>0</v>
      </c>
      <c r="M85" s="50"/>
      <c r="N85" s="52" t="s">
        <v>395</v>
      </c>
      <c r="P85" s="76" t="s">
        <v>343</v>
      </c>
      <c r="Q85" s="71">
        <f>COUNTIFS('1. All Data'!$AA$3:$AA$111,"Community Regeneration",'1. All Data'!$R$3:$R$111,"Deleted")</f>
        <v>0</v>
      </c>
      <c r="R85" s="77">
        <f>Q85/Q86</f>
        <v>0</v>
      </c>
      <c r="S85" s="77">
        <f>R85</f>
        <v>0</v>
      </c>
      <c r="T85" s="50"/>
      <c r="U85" s="52" t="s">
        <v>395</v>
      </c>
      <c r="W85" s="76" t="s">
        <v>343</v>
      </c>
      <c r="X85" s="71"/>
      <c r="Y85" s="77"/>
      <c r="Z85" s="77"/>
      <c r="AA85" s="50"/>
      <c r="AB85" s="52" t="s">
        <v>395</v>
      </c>
    </row>
    <row r="86" spans="2:28" ht="15.75" customHeight="1">
      <c r="B86" s="88" t="s">
        <v>396</v>
      </c>
      <c r="C86" s="79">
        <f>SUM(C72:C85)</f>
        <v>20</v>
      </c>
      <c r="D86" s="50"/>
      <c r="E86" s="50"/>
      <c r="F86" s="46"/>
      <c r="G86" s="46"/>
      <c r="I86" s="88" t="s">
        <v>396</v>
      </c>
      <c r="J86" s="79">
        <f>SUM(J72:J85)</f>
        <v>20</v>
      </c>
      <c r="K86" s="50"/>
      <c r="L86" s="50"/>
      <c r="M86" s="46"/>
      <c r="N86" s="46"/>
      <c r="P86" s="88" t="s">
        <v>396</v>
      </c>
      <c r="Q86" s="79">
        <f>SUM(Q72:Q85)</f>
        <v>20</v>
      </c>
      <c r="R86" s="50"/>
      <c r="S86" s="50"/>
      <c r="T86" s="46"/>
      <c r="U86" s="46"/>
      <c r="W86" s="78" t="s">
        <v>396</v>
      </c>
      <c r="X86" s="79"/>
      <c r="Y86" s="50"/>
      <c r="Z86" s="50"/>
      <c r="AA86" s="46"/>
      <c r="AB86" s="46"/>
    </row>
    <row r="87" spans="2:28" ht="15.75" customHeight="1">
      <c r="B87" s="88" t="s">
        <v>397</v>
      </c>
      <c r="C87" s="79">
        <f>C86-C85-C84-C83-C82</f>
        <v>16</v>
      </c>
      <c r="D87" s="46"/>
      <c r="E87" s="46"/>
      <c r="F87" s="46"/>
      <c r="G87" s="46"/>
      <c r="I87" s="88" t="s">
        <v>397</v>
      </c>
      <c r="J87" s="79">
        <f>J86-J85-J84-J83-J82</f>
        <v>17</v>
      </c>
      <c r="K87" s="46"/>
      <c r="L87" s="46"/>
      <c r="M87" s="46"/>
      <c r="N87" s="46"/>
      <c r="P87" s="88" t="s">
        <v>397</v>
      </c>
      <c r="Q87" s="79">
        <f>Q86-Q85-Q84-Q83-Q82</f>
        <v>0</v>
      </c>
      <c r="R87" s="46"/>
      <c r="S87" s="46"/>
      <c r="T87" s="46"/>
      <c r="U87" s="46"/>
      <c r="W87" s="78" t="s">
        <v>397</v>
      </c>
      <c r="X87" s="79"/>
      <c r="Y87" s="46"/>
      <c r="Z87" s="46"/>
      <c r="AA87" s="46"/>
      <c r="AB87" s="46"/>
    </row>
    <row r="88" spans="2:28" ht="15.75" customHeight="1">
      <c r="AB88" s="51"/>
    </row>
    <row r="89" spans="2:28" ht="15.75" customHeight="1">
      <c r="AB89" s="51"/>
    </row>
  </sheetData>
  <mergeCells count="144">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M75:M77"/>
    <mergeCell ref="N75:N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M9:M11"/>
    <mergeCell ref="N9:N11"/>
    <mergeCell ref="P9:P11"/>
    <mergeCell ref="Q9:Q11"/>
    <mergeCell ref="B31:B33"/>
    <mergeCell ref="C31:C33"/>
    <mergeCell ref="D31:D33"/>
    <mergeCell ref="E31:E33"/>
    <mergeCell ref="F31:F33"/>
    <mergeCell ref="G31:G33"/>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B41" location="INDEX!A1" display="Back to index"/>
    <hyperlink ref="AB63" location="INDEX!A1" display="Back to index"/>
    <hyperlink ref="AB85" location="INDEX!A1" display="Back to index"/>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zoomScale="50" zoomScaleNormal="50" workbookViewId="0">
      <selection activeCell="A21" sqref="A21:XFD35"/>
    </sheetView>
  </sheetViews>
  <sheetFormatPr defaultColWidth="9.140625" defaultRowHeight="15"/>
  <cols>
    <col min="1" max="1" width="3.42578125" style="97" customWidth="1"/>
    <col min="2" max="9" width="9.140625" style="97"/>
    <col min="10" max="10" width="3.42578125" style="97" customWidth="1"/>
    <col min="11" max="11" width="9.140625" style="98"/>
    <col min="12" max="18" width="9.140625" style="97"/>
    <col min="19" max="19" width="3.42578125" style="97" customWidth="1"/>
    <col min="20" max="27" width="9.140625" style="97" customWidth="1"/>
    <col min="28" max="28" width="3.42578125" style="97" customWidth="1"/>
    <col min="29" max="36" width="9.140625" style="97" customWidth="1"/>
    <col min="37" max="37" width="3.42578125" style="97" customWidth="1"/>
    <col min="38" max="47" width="9.140625" style="97" customWidth="1"/>
    <col min="48" max="50" width="0" style="97" hidden="1" customWidth="1"/>
    <col min="51" max="51" width="9.140625" style="97"/>
    <col min="52" max="55" width="10" style="100" customWidth="1"/>
    <col min="56" max="16384" width="9.140625" style="97"/>
  </cols>
  <sheetData>
    <row r="1" spans="2:56" s="94" customFormat="1" ht="36" thickTop="1">
      <c r="B1" s="93" t="s">
        <v>408</v>
      </c>
      <c r="M1" s="316" t="s">
        <v>409</v>
      </c>
      <c r="N1" s="317"/>
      <c r="O1" s="317"/>
      <c r="P1" s="317"/>
      <c r="Q1" s="317"/>
      <c r="R1" s="317"/>
      <c r="S1" s="317"/>
      <c r="T1" s="317"/>
      <c r="U1" s="317"/>
      <c r="V1" s="317"/>
      <c r="W1" s="317"/>
      <c r="X1" s="317"/>
      <c r="Y1" s="317"/>
      <c r="Z1" s="318"/>
      <c r="AZ1" s="95"/>
      <c r="BA1" s="95"/>
      <c r="BB1" s="95"/>
      <c r="BC1" s="95"/>
    </row>
    <row r="2" spans="2:56" s="94" customFormat="1" ht="35.25">
      <c r="B2" s="96" t="s">
        <v>395</v>
      </c>
      <c r="M2" s="319"/>
      <c r="N2" s="320"/>
      <c r="O2" s="320"/>
      <c r="P2" s="320"/>
      <c r="Q2" s="320"/>
      <c r="R2" s="320"/>
      <c r="S2" s="320"/>
      <c r="T2" s="320"/>
      <c r="U2" s="320"/>
      <c r="V2" s="320"/>
      <c r="W2" s="320"/>
      <c r="X2" s="320"/>
      <c r="Y2" s="320"/>
      <c r="Z2" s="321"/>
      <c r="AZ2" s="95"/>
      <c r="BA2" s="95"/>
      <c r="BB2" s="95"/>
      <c r="BC2" s="95"/>
    </row>
    <row r="3" spans="2:56" s="94" customFormat="1" ht="36" thickBot="1">
      <c r="M3" s="322"/>
      <c r="N3" s="323"/>
      <c r="O3" s="323"/>
      <c r="P3" s="323"/>
      <c r="Q3" s="323"/>
      <c r="R3" s="323"/>
      <c r="S3" s="323"/>
      <c r="T3" s="323"/>
      <c r="U3" s="323"/>
      <c r="V3" s="323"/>
      <c r="W3" s="323"/>
      <c r="X3" s="323"/>
      <c r="Y3" s="323"/>
      <c r="Z3" s="324"/>
      <c r="AZ3" s="95"/>
      <c r="BA3" s="95"/>
      <c r="BB3" s="95"/>
      <c r="BC3" s="95"/>
    </row>
    <row r="4" spans="2:56" ht="15.75" thickTop="1">
      <c r="N4" s="99" t="s">
        <v>395</v>
      </c>
      <c r="W4" s="99" t="s">
        <v>395</v>
      </c>
      <c r="AF4" s="99" t="s">
        <v>395</v>
      </c>
      <c r="AO4" s="99" t="s">
        <v>395</v>
      </c>
    </row>
    <row r="5" spans="2:56">
      <c r="AY5" s="105" t="s">
        <v>410</v>
      </c>
      <c r="AZ5" s="106"/>
      <c r="BA5" s="106"/>
      <c r="BB5" s="106"/>
      <c r="BC5" s="106"/>
      <c r="BD5" s="98"/>
    </row>
    <row r="6" spans="2:56">
      <c r="AY6" s="107"/>
      <c r="AZ6" s="108" t="s">
        <v>281</v>
      </c>
      <c r="BA6" s="108" t="s">
        <v>282</v>
      </c>
      <c r="BB6" s="108" t="s">
        <v>283</v>
      </c>
      <c r="BC6" s="108" t="s">
        <v>280</v>
      </c>
      <c r="BD6" s="98"/>
    </row>
    <row r="7" spans="2:56">
      <c r="AY7" s="109" t="s">
        <v>411</v>
      </c>
      <c r="AZ7" s="110">
        <f>'2a. % By Priority'!G6</f>
        <v>0.96385542168674698</v>
      </c>
      <c r="BA7" s="110">
        <f>'2a. % By Priority'!N6</f>
        <v>0.95959595959595956</v>
      </c>
      <c r="BB7" s="110" t="e">
        <f>'2a. % By Priority'!U6</f>
        <v>#DIV/0!</v>
      </c>
      <c r="BC7" s="110">
        <f>'2a. % By Priority'!AB6</f>
        <v>0</v>
      </c>
      <c r="BD7" s="98"/>
    </row>
    <row r="8" spans="2:56">
      <c r="L8" s="102"/>
      <c r="M8" s="102"/>
      <c r="AY8" s="109" t="s">
        <v>412</v>
      </c>
      <c r="AZ8" s="110">
        <f>'2a. % By Priority'!G9</f>
        <v>2.4096385542168676E-2</v>
      </c>
      <c r="BA8" s="110">
        <f>'2a. % By Priority'!N9</f>
        <v>2.0202020202020204E-2</v>
      </c>
      <c r="BB8" s="110" t="e">
        <f>'2a. % By Priority'!U9</f>
        <v>#DIV/0!</v>
      </c>
      <c r="BC8" s="110">
        <f>'2a. % By Priority'!AB9</f>
        <v>0</v>
      </c>
      <c r="BD8" s="98"/>
    </row>
    <row r="9" spans="2:56">
      <c r="L9" s="102"/>
      <c r="M9" s="102"/>
      <c r="AY9" s="109" t="s">
        <v>413</v>
      </c>
      <c r="AZ9" s="110">
        <f>'2a. % By Priority'!G13</f>
        <v>1.2048192771084338E-2</v>
      </c>
      <c r="BA9" s="110">
        <f>'2a. % By Priority'!N13</f>
        <v>2.0202020202020204E-2</v>
      </c>
      <c r="BB9" s="110" t="e">
        <f>'2a. % By Priority'!U13</f>
        <v>#DIV/0!</v>
      </c>
      <c r="BC9" s="110">
        <f>'2a. % By Priority'!AB13</f>
        <v>0</v>
      </c>
      <c r="BD9" s="98"/>
    </row>
    <row r="10" spans="2:56">
      <c r="L10" s="102"/>
      <c r="M10" s="102"/>
      <c r="AY10" s="107"/>
      <c r="AZ10" s="111"/>
      <c r="BA10" s="111"/>
      <c r="BB10" s="111"/>
      <c r="BC10" s="111"/>
      <c r="BD10" s="98"/>
    </row>
    <row r="11" spans="2:56">
      <c r="AY11" s="112"/>
      <c r="AZ11" s="113"/>
      <c r="BA11" s="113"/>
      <c r="BB11" s="114"/>
      <c r="BC11" s="114"/>
      <c r="BD11" s="98"/>
    </row>
    <row r="12" spans="2:56">
      <c r="AY12" s="112"/>
      <c r="AZ12" s="113"/>
      <c r="BA12" s="113"/>
      <c r="BB12" s="114"/>
      <c r="BC12" s="114"/>
      <c r="BD12" s="98"/>
    </row>
    <row r="13" spans="2:56">
      <c r="AY13" s="112"/>
      <c r="AZ13" s="113"/>
      <c r="BA13" s="113"/>
      <c r="BB13" s="114"/>
      <c r="BC13" s="114"/>
      <c r="BD13" s="98"/>
    </row>
    <row r="14" spans="2:56">
      <c r="AY14" s="115"/>
      <c r="AZ14" s="106"/>
      <c r="BA14" s="106"/>
      <c r="BB14" s="106"/>
      <c r="BC14" s="106"/>
      <c r="BD14" s="98"/>
    </row>
    <row r="15" spans="2:56">
      <c r="AY15" s="115"/>
      <c r="AZ15" s="106"/>
      <c r="BA15" s="106"/>
      <c r="BB15" s="106"/>
      <c r="BC15" s="106"/>
      <c r="BD15" s="98"/>
    </row>
    <row r="16" spans="2:56">
      <c r="AY16" s="115"/>
      <c r="AZ16" s="106"/>
      <c r="BA16" s="106"/>
      <c r="BB16" s="106"/>
      <c r="BC16" s="106"/>
      <c r="BD16" s="98"/>
    </row>
    <row r="17" spans="12:56">
      <c r="AY17" s="115"/>
      <c r="AZ17" s="106"/>
      <c r="BA17" s="106"/>
      <c r="BB17" s="106"/>
      <c r="BC17" s="106"/>
      <c r="BD17" s="98"/>
    </row>
    <row r="18" spans="12:56">
      <c r="AY18" s="115"/>
      <c r="AZ18" s="106"/>
      <c r="BA18" s="106"/>
      <c r="BB18" s="106"/>
      <c r="BC18" s="106"/>
      <c r="BD18" s="98"/>
    </row>
    <row r="19" spans="12:56">
      <c r="AY19" s="115"/>
      <c r="AZ19" s="106"/>
      <c r="BA19" s="106"/>
      <c r="BB19" s="106"/>
      <c r="BC19" s="106"/>
      <c r="BD19" s="98"/>
    </row>
    <row r="20" spans="12:56">
      <c r="N20" s="99" t="s">
        <v>395</v>
      </c>
      <c r="W20" s="99" t="s">
        <v>395</v>
      </c>
      <c r="AF20" s="99" t="s">
        <v>395</v>
      </c>
      <c r="AO20" s="99" t="s">
        <v>395</v>
      </c>
      <c r="AY20" s="115"/>
      <c r="AZ20" s="106"/>
      <c r="BA20" s="106"/>
      <c r="BB20" s="106"/>
      <c r="BC20" s="106"/>
      <c r="BD20" s="98"/>
    </row>
    <row r="21" spans="12:56" hidden="1">
      <c r="AY21" s="105" t="s">
        <v>401</v>
      </c>
      <c r="AZ21" s="106"/>
      <c r="BA21" s="106"/>
      <c r="BB21" s="106"/>
      <c r="BC21" s="106"/>
      <c r="BD21" s="98"/>
    </row>
    <row r="22" spans="12:56" hidden="1">
      <c r="AY22" s="107"/>
      <c r="AZ22" s="108" t="s">
        <v>281</v>
      </c>
      <c r="BA22" s="108" t="s">
        <v>282</v>
      </c>
      <c r="BB22" s="108" t="s">
        <v>283</v>
      </c>
      <c r="BC22" s="108" t="s">
        <v>280</v>
      </c>
      <c r="BD22" s="98"/>
    </row>
    <row r="23" spans="12:56" hidden="1">
      <c r="AY23" s="109" t="s">
        <v>411</v>
      </c>
      <c r="AZ23" s="110">
        <f>'2a. % By Priority'!G28</f>
        <v>0.96153846153846156</v>
      </c>
      <c r="BA23" s="110">
        <f>'2a. % By Priority'!N28</f>
        <v>0.95</v>
      </c>
      <c r="BB23" s="110" t="e">
        <f>'2a. % By Priority'!U28</f>
        <v>#DIV/0!</v>
      </c>
      <c r="BC23" s="110">
        <f>'2a. % By Priority'!AB28</f>
        <v>0</v>
      </c>
      <c r="BD23" s="98"/>
    </row>
    <row r="24" spans="12:56" hidden="1">
      <c r="L24" s="102"/>
      <c r="M24" s="102"/>
      <c r="AY24" s="109" t="s">
        <v>412</v>
      </c>
      <c r="AZ24" s="110">
        <f>'2a. % By Priority'!G31</f>
        <v>1.9230769230769232E-2</v>
      </c>
      <c r="BA24" s="110">
        <f>'2a. % By Priority'!N31</f>
        <v>3.3333333333333333E-2</v>
      </c>
      <c r="BB24" s="110" t="e">
        <f>'2a. % By Priority'!U31</f>
        <v>#DIV/0!</v>
      </c>
      <c r="BC24" s="110">
        <f>'2a. % By Priority'!AB31</f>
        <v>0</v>
      </c>
      <c r="BD24" s="98"/>
    </row>
    <row r="25" spans="12:56" hidden="1">
      <c r="L25" s="102"/>
      <c r="M25" s="102"/>
      <c r="AY25" s="109" t="s">
        <v>413</v>
      </c>
      <c r="AZ25" s="110">
        <f>'2a. % By Priority'!G35</f>
        <v>1.9230769230769232E-2</v>
      </c>
      <c r="BA25" s="110">
        <f>'2a. % By Priority'!N35</f>
        <v>1.6666666666666666E-2</v>
      </c>
      <c r="BB25" s="110" t="e">
        <f>'2a. % By Priority'!U35</f>
        <v>#DIV/0!</v>
      </c>
      <c r="BC25" s="110">
        <f>'2a. % By Priority'!AB35</f>
        <v>0</v>
      </c>
      <c r="BD25" s="98"/>
    </row>
    <row r="26" spans="12:56" hidden="1">
      <c r="L26" s="102"/>
      <c r="M26" s="102"/>
      <c r="AY26" s="115"/>
      <c r="AZ26" s="106"/>
      <c r="BA26" s="106"/>
      <c r="BB26" s="106"/>
      <c r="BC26" s="106"/>
      <c r="BD26" s="98"/>
    </row>
    <row r="27" spans="12:56" hidden="1">
      <c r="AY27" s="112"/>
      <c r="AZ27" s="106"/>
      <c r="BA27" s="106"/>
      <c r="BB27" s="106"/>
      <c r="BC27" s="106"/>
      <c r="BD27" s="98"/>
    </row>
    <row r="28" spans="12:56" hidden="1">
      <c r="AY28" s="112"/>
      <c r="AZ28" s="106"/>
      <c r="BA28" s="106"/>
      <c r="BB28" s="106"/>
      <c r="BC28" s="106"/>
      <c r="BD28" s="98"/>
    </row>
    <row r="29" spans="12:56" hidden="1">
      <c r="AY29" s="112"/>
      <c r="AZ29" s="106"/>
      <c r="BA29" s="106"/>
      <c r="BB29" s="106"/>
      <c r="BC29" s="106"/>
      <c r="BD29" s="98"/>
    </row>
    <row r="30" spans="12:56" hidden="1">
      <c r="AY30" s="115"/>
      <c r="AZ30" s="106"/>
      <c r="BA30" s="106"/>
      <c r="BB30" s="106"/>
      <c r="BC30" s="106"/>
      <c r="BD30" s="98"/>
    </row>
    <row r="31" spans="12:56" hidden="1">
      <c r="AY31" s="115"/>
      <c r="AZ31" s="106"/>
      <c r="BA31" s="106"/>
      <c r="BB31" s="106"/>
      <c r="BC31" s="106"/>
      <c r="BD31" s="98"/>
    </row>
    <row r="32" spans="12:56" hidden="1">
      <c r="AY32" s="115"/>
      <c r="AZ32" s="106"/>
      <c r="BA32" s="106"/>
      <c r="BB32" s="106"/>
      <c r="BC32" s="106"/>
      <c r="BD32" s="98"/>
    </row>
    <row r="33" spans="11:56" hidden="1">
      <c r="AY33" s="115"/>
      <c r="AZ33" s="106"/>
      <c r="BA33" s="106"/>
      <c r="BB33" s="106"/>
      <c r="BC33" s="106"/>
      <c r="BD33" s="98"/>
    </row>
    <row r="34" spans="11:56" hidden="1">
      <c r="AY34" s="115"/>
      <c r="AZ34" s="106"/>
      <c r="BA34" s="106"/>
      <c r="BB34" s="106"/>
      <c r="BC34" s="106"/>
      <c r="BD34" s="98"/>
    </row>
    <row r="35" spans="11:56" hidden="1">
      <c r="AY35" s="115"/>
      <c r="AZ35" s="106"/>
      <c r="BA35" s="106"/>
      <c r="BB35" s="106"/>
      <c r="BC35" s="106"/>
      <c r="BD35" s="98"/>
    </row>
    <row r="36" spans="11:56">
      <c r="N36" s="99" t="s">
        <v>395</v>
      </c>
      <c r="W36" s="99" t="s">
        <v>395</v>
      </c>
      <c r="AF36" s="99" t="s">
        <v>395</v>
      </c>
      <c r="AO36" s="99" t="s">
        <v>395</v>
      </c>
      <c r="AY36" s="115"/>
      <c r="AZ36" s="106"/>
      <c r="BA36" s="106"/>
      <c r="BB36" s="106"/>
      <c r="BC36" s="106"/>
      <c r="BD36" s="98"/>
    </row>
    <row r="37" spans="11:56">
      <c r="AY37" s="105" t="s">
        <v>402</v>
      </c>
      <c r="AZ37" s="116"/>
      <c r="BA37" s="116"/>
      <c r="BB37" s="116"/>
      <c r="BC37" s="116"/>
      <c r="BD37" s="104"/>
    </row>
    <row r="38" spans="11:56">
      <c r="AY38" s="117"/>
      <c r="AZ38" s="108" t="s">
        <v>281</v>
      </c>
      <c r="BA38" s="108" t="s">
        <v>282</v>
      </c>
      <c r="BB38" s="108" t="s">
        <v>283</v>
      </c>
      <c r="BC38" s="108" t="s">
        <v>280</v>
      </c>
      <c r="BD38" s="104"/>
    </row>
    <row r="39" spans="11:56">
      <c r="AY39" s="109" t="s">
        <v>411</v>
      </c>
      <c r="AZ39" s="110">
        <f>'2a. % By Priority'!G50</f>
        <v>0.93333333333333335</v>
      </c>
      <c r="BA39" s="110">
        <f>'2a. % By Priority'!N50</f>
        <v>0.95454545454545459</v>
      </c>
      <c r="BB39" s="110" t="e">
        <f>'2a. % By Priority'!U50</f>
        <v>#DIV/0!</v>
      </c>
      <c r="BC39" s="110">
        <f>'2a. % By Priority'!AB50</f>
        <v>0</v>
      </c>
      <c r="BD39" s="104"/>
    </row>
    <row r="40" spans="11:56">
      <c r="K40" s="102"/>
      <c r="L40" s="102"/>
      <c r="AY40" s="109" t="s">
        <v>412</v>
      </c>
      <c r="AZ40" s="110">
        <f>'2a. % By Priority'!G53</f>
        <v>6.6666666666666666E-2</v>
      </c>
      <c r="BA40" s="110">
        <f>'2a. % By Priority'!N53</f>
        <v>0</v>
      </c>
      <c r="BB40" s="110" t="e">
        <f>'2a. % By Priority'!U53</f>
        <v>#DIV/0!</v>
      </c>
      <c r="BC40" s="110">
        <f>'2a. % By Priority'!AB53</f>
        <v>0</v>
      </c>
      <c r="BD40" s="104"/>
    </row>
    <row r="41" spans="11:56">
      <c r="K41" s="102"/>
      <c r="L41" s="102"/>
      <c r="AY41" s="109" t="s">
        <v>413</v>
      </c>
      <c r="AZ41" s="110">
        <f>'2a. % By Priority'!G57</f>
        <v>0</v>
      </c>
      <c r="BA41" s="110">
        <f>'2a. % By Priority'!N57</f>
        <v>4.5454545454545456E-2</v>
      </c>
      <c r="BB41" s="110" t="e">
        <f>'2a. % By Priority'!U57</f>
        <v>#DIV/0!</v>
      </c>
      <c r="BC41" s="110">
        <f>'2a. % By Priority'!AB57</f>
        <v>0</v>
      </c>
      <c r="BD41" s="104"/>
    </row>
    <row r="42" spans="11:56">
      <c r="K42" s="102"/>
      <c r="L42" s="102"/>
      <c r="AY42" s="115"/>
      <c r="AZ42" s="106"/>
      <c r="BA42" s="106"/>
      <c r="BB42" s="106"/>
      <c r="BC42" s="106"/>
      <c r="BD42" s="98"/>
    </row>
    <row r="43" spans="11:56">
      <c r="AY43" s="112"/>
      <c r="AZ43" s="106"/>
      <c r="BA43" s="106"/>
      <c r="BB43" s="106"/>
      <c r="BC43" s="106"/>
      <c r="BD43" s="98"/>
    </row>
    <row r="44" spans="11:56">
      <c r="AY44" s="112"/>
      <c r="AZ44" s="106"/>
      <c r="BA44" s="106"/>
      <c r="BB44" s="106"/>
      <c r="BC44" s="106"/>
      <c r="BD44" s="98"/>
    </row>
    <row r="45" spans="11:56">
      <c r="AY45" s="112"/>
      <c r="AZ45" s="106"/>
      <c r="BA45" s="106"/>
      <c r="BB45" s="106"/>
      <c r="BC45" s="106"/>
      <c r="BD45" s="98"/>
    </row>
    <row r="46" spans="11:56">
      <c r="AY46" s="115"/>
      <c r="AZ46" s="106"/>
      <c r="BA46" s="106"/>
      <c r="BB46" s="106"/>
      <c r="BC46" s="106"/>
      <c r="BD46" s="98"/>
    </row>
    <row r="47" spans="11:56">
      <c r="AY47" s="115"/>
      <c r="AZ47" s="106"/>
      <c r="BA47" s="106"/>
      <c r="BB47" s="106"/>
      <c r="BC47" s="106"/>
      <c r="BD47" s="98"/>
    </row>
    <row r="48" spans="11:56">
      <c r="AY48" s="115"/>
      <c r="AZ48" s="106"/>
      <c r="BA48" s="106"/>
      <c r="BB48" s="106"/>
      <c r="BC48" s="106"/>
      <c r="BD48" s="98"/>
    </row>
    <row r="49" spans="12:56">
      <c r="AY49" s="115"/>
      <c r="AZ49" s="106"/>
      <c r="BA49" s="106"/>
      <c r="BB49" s="106"/>
      <c r="BC49" s="106"/>
      <c r="BD49" s="98"/>
    </row>
    <row r="50" spans="12:56">
      <c r="AY50" s="115"/>
      <c r="AZ50" s="106"/>
      <c r="BA50" s="106"/>
      <c r="BB50" s="106"/>
      <c r="BC50" s="106"/>
      <c r="BD50" s="98"/>
    </row>
    <row r="51" spans="12:56">
      <c r="AY51" s="115"/>
      <c r="AZ51" s="106"/>
      <c r="BA51" s="106"/>
      <c r="BB51" s="106"/>
      <c r="BC51" s="106"/>
      <c r="BD51" s="98"/>
    </row>
    <row r="52" spans="12:56">
      <c r="N52" s="99" t="s">
        <v>395</v>
      </c>
      <c r="W52" s="99" t="s">
        <v>395</v>
      </c>
      <c r="AF52" s="99" t="s">
        <v>395</v>
      </c>
      <c r="AP52" s="99" t="s">
        <v>395</v>
      </c>
      <c r="AY52" s="115"/>
      <c r="AZ52" s="106"/>
      <c r="BA52" s="106"/>
      <c r="BB52" s="106"/>
      <c r="BC52" s="106"/>
      <c r="BD52" s="98"/>
    </row>
    <row r="53" spans="12:56">
      <c r="AY53" s="105" t="s">
        <v>403</v>
      </c>
      <c r="AZ53" s="116"/>
      <c r="BA53" s="116"/>
      <c r="BB53" s="116"/>
      <c r="BC53" s="116"/>
      <c r="BD53" s="98"/>
    </row>
    <row r="54" spans="12:56">
      <c r="AY54" s="117"/>
      <c r="AZ54" s="108" t="s">
        <v>281</v>
      </c>
      <c r="BA54" s="108" t="s">
        <v>282</v>
      </c>
      <c r="BB54" s="108" t="s">
        <v>283</v>
      </c>
      <c r="BC54" s="108" t="s">
        <v>280</v>
      </c>
      <c r="BD54" s="98"/>
    </row>
    <row r="55" spans="12:56">
      <c r="AY55" s="109" t="s">
        <v>411</v>
      </c>
      <c r="AZ55" s="110">
        <f>'2a. % By Priority'!G72</f>
        <v>1</v>
      </c>
      <c r="BA55" s="110">
        <f>'2a. % By Priority'!N72</f>
        <v>1</v>
      </c>
      <c r="BB55" s="110" t="e">
        <f>'2a. % By Priority'!U72</f>
        <v>#DIV/0!</v>
      </c>
      <c r="BC55" s="110">
        <f>'2a. % By Priority'!AB72</f>
        <v>0</v>
      </c>
      <c r="BD55" s="98"/>
    </row>
    <row r="56" spans="12:56">
      <c r="L56" s="102"/>
      <c r="M56" s="102"/>
      <c r="AY56" s="109" t="s">
        <v>412</v>
      </c>
      <c r="AZ56" s="110">
        <f>'2a. % By Priority'!G75</f>
        <v>0</v>
      </c>
      <c r="BA56" s="110">
        <f>'2a. % By Priority'!N75</f>
        <v>0</v>
      </c>
      <c r="BB56" s="110" t="e">
        <f>'2a. % By Priority'!U75</f>
        <v>#DIV/0!</v>
      </c>
      <c r="BC56" s="110">
        <f>'2a. % By Priority'!AB75</f>
        <v>0</v>
      </c>
      <c r="BD56" s="98"/>
    </row>
    <row r="57" spans="12:56">
      <c r="L57" s="102"/>
      <c r="M57" s="102"/>
      <c r="AY57" s="109" t="s">
        <v>413</v>
      </c>
      <c r="AZ57" s="110">
        <f>'2a. % By Priority'!G79</f>
        <v>0</v>
      </c>
      <c r="BA57" s="110">
        <f>'2a. % By Priority'!N79</f>
        <v>0</v>
      </c>
      <c r="BB57" s="110" t="e">
        <f>'2a. % By Priority'!U79</f>
        <v>#DIV/0!</v>
      </c>
      <c r="BC57" s="110">
        <f>'2a. % By Priority'!AB79</f>
        <v>0</v>
      </c>
      <c r="BD57" s="98"/>
    </row>
    <row r="58" spans="12:56">
      <c r="L58" s="102"/>
      <c r="M58" s="102"/>
      <c r="AY58" s="98"/>
      <c r="AZ58" s="101"/>
      <c r="BA58" s="101"/>
      <c r="BB58" s="101"/>
      <c r="BC58" s="101"/>
      <c r="BD58" s="98"/>
    </row>
    <row r="59" spans="12:56">
      <c r="AY59" s="103"/>
      <c r="AZ59" s="101"/>
      <c r="BA59" s="101"/>
      <c r="BB59" s="101"/>
      <c r="BC59" s="101"/>
      <c r="BD59" s="98"/>
    </row>
    <row r="60" spans="12:56">
      <c r="AY60" s="103"/>
      <c r="AZ60" s="101"/>
      <c r="BA60" s="101"/>
      <c r="BB60" s="101"/>
      <c r="BC60" s="101"/>
      <c r="BD60" s="98"/>
    </row>
    <row r="61" spans="12:56">
      <c r="AY61" s="103"/>
      <c r="AZ61" s="101"/>
      <c r="BA61" s="101"/>
      <c r="BB61" s="101"/>
      <c r="BC61" s="101"/>
      <c r="BD61" s="98"/>
    </row>
    <row r="62" spans="12:56">
      <c r="AY62" s="98"/>
      <c r="AZ62" s="101"/>
      <c r="BA62" s="101"/>
      <c r="BB62" s="101"/>
      <c r="BC62" s="101"/>
      <c r="BD62" s="98"/>
    </row>
    <row r="63" spans="12:56">
      <c r="AY63" s="98"/>
      <c r="AZ63" s="101"/>
      <c r="BA63" s="101"/>
      <c r="BB63" s="101"/>
      <c r="BC63" s="101"/>
      <c r="BD63" s="98"/>
    </row>
    <row r="64" spans="12:56">
      <c r="AY64" s="98"/>
      <c r="AZ64" s="101"/>
      <c r="BA64" s="101"/>
      <c r="BB64" s="101"/>
      <c r="BC64" s="101"/>
      <c r="BD64" s="98"/>
    </row>
    <row r="65" spans="51:56">
      <c r="AY65" s="98"/>
      <c r="AZ65" s="101"/>
      <c r="BA65" s="101"/>
      <c r="BB65" s="101"/>
      <c r="BC65" s="101"/>
      <c r="BD65" s="98"/>
    </row>
    <row r="66" spans="51:56">
      <c r="AY66" s="98"/>
      <c r="AZ66" s="101"/>
      <c r="BA66" s="101"/>
      <c r="BB66" s="101"/>
      <c r="BC66" s="101"/>
      <c r="BD66" s="98"/>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zoomScale="60" zoomScaleNormal="60" workbookViewId="0">
      <selection activeCell="A3" sqref="A3:XFD67"/>
    </sheetView>
  </sheetViews>
  <sheetFormatPr defaultColWidth="9.140625" defaultRowHeight="15"/>
  <cols>
    <col min="1" max="1" width="12.85546875" style="157" customWidth="1"/>
    <col min="2" max="2" width="55.28515625" style="157" customWidth="1"/>
    <col min="3" max="3" width="46.5703125" style="184" customWidth="1"/>
    <col min="4" max="10" width="26.140625" style="157" customWidth="1"/>
    <col min="11" max="14" width="9.140625" style="155" customWidth="1"/>
    <col min="15" max="15" width="16.5703125" style="155" hidden="1" customWidth="1"/>
    <col min="16" max="19" width="9.140625" style="155" hidden="1" customWidth="1"/>
    <col min="20" max="20" width="24.85546875" style="155" hidden="1" customWidth="1"/>
    <col min="21" max="25" width="9.140625" style="155" hidden="1" customWidth="1"/>
    <col min="26" max="26" width="0" style="155" hidden="1" customWidth="1"/>
    <col min="27" max="46" width="9.140625" style="155"/>
    <col min="47" max="16384" width="9.140625" style="157"/>
  </cols>
  <sheetData>
    <row r="1" spans="1:46" s="147" customFormat="1" ht="24" customHeight="1">
      <c r="A1" s="146" t="s">
        <v>395</v>
      </c>
      <c r="C1" s="148"/>
    </row>
    <row r="2" spans="1:46" s="150" customFormat="1" ht="60.75">
      <c r="A2" s="193" t="s">
        <v>423</v>
      </c>
      <c r="B2" s="193" t="s">
        <v>0</v>
      </c>
      <c r="C2" s="193" t="s">
        <v>1</v>
      </c>
      <c r="D2" s="194" t="s">
        <v>424</v>
      </c>
      <c r="E2" s="194" t="s">
        <v>425</v>
      </c>
      <c r="F2" s="194" t="s">
        <v>426</v>
      </c>
      <c r="G2" s="194" t="s">
        <v>427</v>
      </c>
      <c r="H2" s="194" t="s">
        <v>428</v>
      </c>
      <c r="I2" s="194" t="s">
        <v>429</v>
      </c>
      <c r="J2" s="194" t="s">
        <v>430</v>
      </c>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row>
    <row r="3" spans="1:46" ht="99.75" hidden="1" customHeight="1" thickBot="1">
      <c r="A3" s="172" t="str">
        <f>'1. All Data'!B3</f>
        <v>VFM01</v>
      </c>
      <c r="B3" s="188" t="str">
        <f>'1. All Data'!C3</f>
        <v>Set the MTFS for 2020/21 onwards</v>
      </c>
      <c r="C3" s="190" t="str">
        <f>'1. All Data'!D3</f>
        <v xml:space="preserve">Set Budget for Council Approval  </v>
      </c>
      <c r="D3" s="185" t="str">
        <f>'1. All Data'!H3</f>
        <v>On Track to be Achieved</v>
      </c>
      <c r="E3" s="191"/>
      <c r="F3" s="186" t="str">
        <f>'1. All Data'!M3</f>
        <v>On Track to be Achieved</v>
      </c>
      <c r="G3" s="192"/>
      <c r="H3" s="185" t="str">
        <f>'1. All Data'!R3</f>
        <v>Update Not Provided</v>
      </c>
      <c r="I3" s="192"/>
      <c r="J3" s="185" t="str">
        <f>'1. All Data'!V3</f>
        <v>Update not provided</v>
      </c>
      <c r="O3" s="156" t="s">
        <v>432</v>
      </c>
    </row>
    <row r="4" spans="1:46" ht="99.75" hidden="1" customHeight="1" thickTop="1" thickBot="1">
      <c r="A4" s="152" t="str">
        <f>'1. All Data'!B4</f>
        <v>VFM02</v>
      </c>
      <c r="B4" s="188" t="str">
        <f>'1. All Data'!C4</f>
        <v>Savings targets for 2019/20</v>
      </c>
      <c r="C4" s="189" t="str">
        <f>'1. All Data'!D4</f>
        <v xml:space="preserve">Achieve Savings Targets as Stated in the Medium Term Financial Strategy </v>
      </c>
      <c r="D4" s="185" t="str">
        <f>'1. All Data'!H4</f>
        <v>Not Yet Due</v>
      </c>
      <c r="E4" s="154"/>
      <c r="F4" s="186" t="str">
        <f>'1. All Data'!M4</f>
        <v>Not Yet Due</v>
      </c>
      <c r="G4" s="154"/>
      <c r="H4" s="187" t="str">
        <f>'1. All Data'!R4</f>
        <v>Update Not Provided</v>
      </c>
      <c r="I4" s="154"/>
      <c r="J4" s="187" t="str">
        <f>'1. All Data'!V4</f>
        <v>Update not provided</v>
      </c>
      <c r="O4" s="156" t="s">
        <v>434</v>
      </c>
      <c r="Y4" s="154" t="s">
        <v>433</v>
      </c>
    </row>
    <row r="5" spans="1:46" ht="99.75" hidden="1" customHeight="1" thickTop="1" thickBot="1">
      <c r="A5" s="152" t="str">
        <f>'1. All Data'!B5</f>
        <v>VFM03</v>
      </c>
      <c r="B5" s="188" t="str">
        <f>'1. All Data'!C5</f>
        <v xml:space="preserve">Having an approved Statement of Accounts </v>
      </c>
      <c r="C5" s="189" t="str">
        <f>'1. All Data'!D5</f>
        <v xml:space="preserve">Submit Statement of Accounts by New Statutory Deadline </v>
      </c>
      <c r="D5" s="185" t="str">
        <f>'1. All Data'!H5</f>
        <v>On Track to be Achieved</v>
      </c>
      <c r="E5" s="154"/>
      <c r="F5" s="186" t="str">
        <f>'1. All Data'!M5</f>
        <v>Fully Achieved</v>
      </c>
      <c r="G5" s="154"/>
      <c r="H5" s="187" t="str">
        <f>'1. All Data'!R5</f>
        <v>Update Not Provided</v>
      </c>
      <c r="I5" s="154"/>
      <c r="J5" s="187" t="str">
        <f>'1. All Data'!V5</f>
        <v>Update not provided</v>
      </c>
      <c r="O5" s="156" t="s">
        <v>435</v>
      </c>
      <c r="T5" s="158"/>
      <c r="Y5" s="159" t="s">
        <v>436</v>
      </c>
    </row>
    <row r="6" spans="1:46" ht="89.25" hidden="1" thickTop="1" thickBot="1">
      <c r="A6" s="152" t="str">
        <f>'1. All Data'!B6</f>
        <v>VFM04</v>
      </c>
      <c r="B6" s="188" t="str">
        <f>'1. All Data'!C6</f>
        <v>Responding to Significant Local Government Finance Changes and Assessing the Impact on the Council’s Financial Position</v>
      </c>
      <c r="C6" s="189" t="str">
        <f>'1. All Data'!D6</f>
        <v xml:space="preserve">Activities Throughout the Year Reported in Line with the Timed Responses </v>
      </c>
      <c r="D6" s="185" t="str">
        <f>'1. All Data'!H6</f>
        <v>On Track to be Achieved</v>
      </c>
      <c r="E6" s="154"/>
      <c r="F6" s="186" t="str">
        <f>'1. All Data'!M6</f>
        <v>On Track to be Achieved</v>
      </c>
      <c r="G6" s="154"/>
      <c r="H6" s="187" t="str">
        <f>'1. All Data'!R6</f>
        <v>Update Not Provided</v>
      </c>
      <c r="I6" s="154"/>
      <c r="J6" s="187" t="str">
        <f>'1. All Data'!V6</f>
        <v>Update not provided</v>
      </c>
      <c r="O6" s="160" t="s">
        <v>431</v>
      </c>
      <c r="T6" s="161" t="s">
        <v>436</v>
      </c>
    </row>
    <row r="7" spans="1:46" ht="99.75" hidden="1" customHeight="1" thickTop="1">
      <c r="A7" s="152" t="str">
        <f>'1. All Data'!B7</f>
        <v>VFM05</v>
      </c>
      <c r="B7" s="188" t="str">
        <f>'1. All Data'!C7</f>
        <v>Internal Audit Service Procurement</v>
      </c>
      <c r="C7" s="189" t="str">
        <f>'1. All Data'!D7</f>
        <v>Procurement concluded and new contract awarded</v>
      </c>
      <c r="D7" s="185" t="str">
        <f>'1. All Data'!H7</f>
        <v>On Track to be Achieved</v>
      </c>
      <c r="E7" s="154"/>
      <c r="F7" s="186" t="str">
        <f>'1. All Data'!M7</f>
        <v>On Track to be Achieved</v>
      </c>
      <c r="G7" s="154"/>
      <c r="H7" s="187" t="str">
        <f>'1. All Data'!R7</f>
        <v>Update Not Provided</v>
      </c>
      <c r="I7" s="154"/>
      <c r="J7" s="187" t="str">
        <f>'1. All Data'!V7</f>
        <v>Update not provided</v>
      </c>
      <c r="T7" s="161" t="s">
        <v>437</v>
      </c>
    </row>
    <row r="8" spans="1:46" ht="99.75" hidden="1" customHeight="1">
      <c r="A8" s="152" t="str">
        <f>'1. All Data'!B8</f>
        <v>VFM06</v>
      </c>
      <c r="B8" s="188" t="str">
        <f>'1. All Data'!C8</f>
        <v xml:space="preserve">Working towards the Government’s new HMRC VAT Digitalisation Compliance requirements </v>
      </c>
      <c r="C8" s="189" t="str">
        <f>'1. All Data'!D8</f>
        <v>Compliance Report completed</v>
      </c>
      <c r="D8" s="185" t="str">
        <f>'1. All Data'!H8</f>
        <v>Not Yet Due</v>
      </c>
      <c r="E8" s="154"/>
      <c r="F8" s="186" t="str">
        <f>'1. All Data'!M8</f>
        <v>On Track to be Achieved</v>
      </c>
      <c r="G8" s="154"/>
      <c r="H8" s="187" t="str">
        <f>'1. All Data'!R8</f>
        <v>Update Not Provided</v>
      </c>
      <c r="I8" s="154"/>
      <c r="J8" s="187" t="str">
        <f>'1. All Data'!V8</f>
        <v>Update not provided</v>
      </c>
      <c r="T8" s="161" t="s">
        <v>433</v>
      </c>
    </row>
    <row r="9" spans="1:46" ht="99.75" hidden="1" customHeight="1">
      <c r="A9" s="152" t="str">
        <f>'1. All Data'!B9</f>
        <v>VFM07</v>
      </c>
      <c r="B9" s="188" t="str">
        <f>'1. All Data'!C9</f>
        <v>Continuing to digitise SMARTER services</v>
      </c>
      <c r="C9" s="189" t="str">
        <f>'1. All Data'!D9</f>
        <v xml:space="preserve">Secure Integrated Service Request and Payment mechanism developed and implemented </v>
      </c>
      <c r="D9" s="185" t="str">
        <f>'1. All Data'!H9</f>
        <v>On Track to be Achieved</v>
      </c>
      <c r="E9" s="153"/>
      <c r="F9" s="186" t="str">
        <f>'1. All Data'!M9</f>
        <v>In Danger of Falling Behind Target</v>
      </c>
      <c r="G9" s="154"/>
      <c r="H9" s="187" t="str">
        <f>'1. All Data'!R9</f>
        <v>Update Not Provided</v>
      </c>
      <c r="I9" s="154"/>
      <c r="J9" s="187" t="str">
        <f>'1. All Data'!V9</f>
        <v>Update not provided</v>
      </c>
    </row>
    <row r="10" spans="1:46" ht="99.75" hidden="1" customHeight="1">
      <c r="A10" s="152" t="str">
        <f>'1. All Data'!B10</f>
        <v>VFM08</v>
      </c>
      <c r="B10" s="188" t="str">
        <f>'1. All Data'!C10</f>
        <v>Continuing to digitise SMARTER services</v>
      </c>
      <c r="C10" s="189" t="str">
        <f>'1. All Data'!D10</f>
        <v>Audio recording of Council meetings added to Corporate Website</v>
      </c>
      <c r="D10" s="185" t="str">
        <f>'1. All Data'!H10</f>
        <v>On Track to be Achieved</v>
      </c>
      <c r="E10" s="153"/>
      <c r="F10" s="186" t="str">
        <f>'1. All Data'!M10</f>
        <v>Fully Achieved</v>
      </c>
      <c r="G10" s="154"/>
      <c r="H10" s="187" t="str">
        <f>'1. All Data'!R10</f>
        <v>Update Not Provided</v>
      </c>
      <c r="I10" s="154"/>
      <c r="J10" s="187" t="str">
        <f>'1. All Data'!V10</f>
        <v>Update not provided</v>
      </c>
    </row>
    <row r="11" spans="1:46" ht="99.75" hidden="1" customHeight="1">
      <c r="A11" s="152" t="str">
        <f>'1. All Data'!B11</f>
        <v>VFM09</v>
      </c>
      <c r="B11" s="188" t="str">
        <f>'1. All Data'!C11</f>
        <v>Continuing to digitise SMARTER services</v>
      </c>
      <c r="C11" s="189" t="str">
        <f>'1. All Data'!D11</f>
        <v>80% of 2019/20 Milestones in New Digital Strategy Achieved</v>
      </c>
      <c r="D11" s="185" t="str">
        <f>'1. All Data'!H11</f>
        <v>Not Yet Due</v>
      </c>
      <c r="E11" s="153"/>
      <c r="F11" s="186" t="str">
        <f>'1. All Data'!M11</f>
        <v>On Track to be Achieved</v>
      </c>
      <c r="G11" s="154"/>
      <c r="H11" s="187" t="str">
        <f>'1. All Data'!R11</f>
        <v>Update Not Provided</v>
      </c>
      <c r="I11" s="154"/>
      <c r="J11" s="187" t="str">
        <f>'1. All Data'!V11</f>
        <v>Update not provided</v>
      </c>
    </row>
    <row r="12" spans="1:46" ht="99.75" hidden="1" customHeight="1">
      <c r="A12" s="152" t="str">
        <f>'1. All Data'!B12</f>
        <v>VFM10</v>
      </c>
      <c r="B12" s="188" t="str">
        <f>'1. All Data'!C12</f>
        <v xml:space="preserve">Providing a more secure ICT working environment </v>
      </c>
      <c r="C12" s="189" t="str">
        <f>'1. All Data'!D12</f>
        <v xml:space="preserve">Security Arrangements to Meet Requirements of PSN (or Replacement)  </v>
      </c>
      <c r="D12" s="185" t="str">
        <f>'1. All Data'!H12</f>
        <v>On Track to be Achieved</v>
      </c>
      <c r="E12" s="154"/>
      <c r="F12" s="186" t="str">
        <f>'1. All Data'!M12</f>
        <v>On Track to be Achieved</v>
      </c>
      <c r="G12" s="154"/>
      <c r="H12" s="187" t="str">
        <f>'1. All Data'!R12</f>
        <v>Update Not Provided</v>
      </c>
      <c r="I12" s="161"/>
      <c r="J12" s="187" t="str">
        <f>'1. All Data'!V12</f>
        <v>Update not provided</v>
      </c>
    </row>
    <row r="13" spans="1:46" ht="99.75" hidden="1" customHeight="1">
      <c r="A13" s="152" t="str">
        <f>'1. All Data'!B13</f>
        <v>VFM11</v>
      </c>
      <c r="B13" s="188" t="str">
        <f>'1. All Data'!C13</f>
        <v xml:space="preserve">Providing a more secure ICT working environment     </v>
      </c>
      <c r="C13" s="189" t="str">
        <f>'1. All Data'!D13</f>
        <v>Preferred biometric approach to password replacement identified and commenced</v>
      </c>
      <c r="D13" s="185" t="str">
        <f>'1. All Data'!H13</f>
        <v>On Track to be Achieved</v>
      </c>
      <c r="E13" s="154"/>
      <c r="F13" s="186" t="str">
        <f>'1. All Data'!M13</f>
        <v>Fully Achieved</v>
      </c>
      <c r="G13" s="154"/>
      <c r="H13" s="187" t="str">
        <f>'1. All Data'!R13</f>
        <v>Update Not Provided</v>
      </c>
      <c r="I13" s="154"/>
      <c r="J13" s="187" t="str">
        <f>'1. All Data'!V13</f>
        <v>Update not provided</v>
      </c>
    </row>
    <row r="14" spans="1:46" ht="99.75" hidden="1" customHeight="1">
      <c r="A14" s="152" t="str">
        <f>'1. All Data'!B14</f>
        <v>VFM12</v>
      </c>
      <c r="B14" s="188" t="str">
        <f>'1. All Data'!C14</f>
        <v xml:space="preserve">Successfully deliver local elections  </v>
      </c>
      <c r="C14" s="189" t="str">
        <f>'1. All Data'!D14</f>
        <v>Local elections delivered</v>
      </c>
      <c r="D14" s="185" t="str">
        <f>'1. All Data'!H14</f>
        <v>Fully Achieved</v>
      </c>
      <c r="E14" s="154"/>
      <c r="F14" s="186" t="str">
        <f>'1. All Data'!M14</f>
        <v>Fully Achieved</v>
      </c>
      <c r="G14" s="154"/>
      <c r="H14" s="187" t="str">
        <f>'1. All Data'!R14</f>
        <v>Update Not Provided</v>
      </c>
      <c r="I14" s="154"/>
      <c r="J14" s="187" t="str">
        <f>'1. All Data'!V14</f>
        <v>Update not provided</v>
      </c>
    </row>
    <row r="15" spans="1:46" ht="99.75" hidden="1" customHeight="1">
      <c r="A15" s="152" t="str">
        <f>'1. All Data'!B15</f>
        <v>VFM13</v>
      </c>
      <c r="B15" s="188" t="str">
        <f>'1. All Data'!C15</f>
        <v>Carry out detailed Procurement / Contractor Consolidation / Spend Analysis</v>
      </c>
      <c r="C15" s="189" t="str">
        <f>'1. All Data'!D15</f>
        <v>Report and way forward approved</v>
      </c>
      <c r="D15" s="185" t="str">
        <f>'1. All Data'!H15</f>
        <v>Not Yet Due</v>
      </c>
      <c r="E15" s="154"/>
      <c r="F15" s="186" t="str">
        <f>'1. All Data'!M15</f>
        <v>Not Yet Due</v>
      </c>
      <c r="G15" s="154"/>
      <c r="H15" s="187" t="str">
        <f>'1. All Data'!R15</f>
        <v>Update Not Provided</v>
      </c>
      <c r="I15" s="154"/>
      <c r="J15" s="187" t="str">
        <f>'1. All Data'!V15</f>
        <v>Update not provided</v>
      </c>
    </row>
    <row r="16" spans="1:46" ht="99.75" hidden="1" customHeight="1">
      <c r="A16" s="152" t="str">
        <f>'1. All Data'!B16</f>
        <v>VFM14</v>
      </c>
      <c r="B16" s="188" t="str">
        <f>'1. All Data'!C16</f>
        <v>Increasing Staffing Availability Through Reduced Sickness</v>
      </c>
      <c r="C16" s="189" t="str">
        <f>'1. All Data'!D16</f>
        <v>Short Term Sickness Days Average: 
2.75 days</v>
      </c>
      <c r="D16" s="185" t="str">
        <f>'1. All Data'!H16</f>
        <v>On Track to be Achieved</v>
      </c>
      <c r="E16" s="154"/>
      <c r="F16" s="186" t="str">
        <f>'1. All Data'!M16</f>
        <v>On Track to be Achieved</v>
      </c>
      <c r="G16" s="154"/>
      <c r="H16" s="187" t="str">
        <f>'1. All Data'!R16</f>
        <v>Update Not Provided</v>
      </c>
      <c r="I16" s="154"/>
      <c r="J16" s="187" t="str">
        <f>'1. All Data'!V16</f>
        <v>Update not provided</v>
      </c>
    </row>
    <row r="17" spans="1:10" ht="99.75" hidden="1" customHeight="1">
      <c r="A17" s="152" t="str">
        <f>'1. All Data'!B17</f>
        <v>VFM15</v>
      </c>
      <c r="B17" s="188" t="str">
        <f>'1. All Data'!C17</f>
        <v>Improve On The Average Time To Pay Creditors</v>
      </c>
      <c r="C17" s="189" t="str">
        <f>'1. All Data'!D17</f>
        <v>Average Time To Pay Creditors:
12 days</v>
      </c>
      <c r="D17" s="185" t="str">
        <f>'1. All Data'!H17</f>
        <v>On Track to be Achieved</v>
      </c>
      <c r="E17" s="154"/>
      <c r="F17" s="186" t="str">
        <f>'1. All Data'!M17</f>
        <v>On Track to be Achieved</v>
      </c>
      <c r="G17" s="154"/>
      <c r="H17" s="187" t="str">
        <f>'1. All Data'!R17</f>
        <v>Update Not Provided</v>
      </c>
      <c r="I17" s="154"/>
      <c r="J17" s="187" t="str">
        <f>'1. All Data'!V17</f>
        <v>Update not provided</v>
      </c>
    </row>
    <row r="18" spans="1:10" ht="99.75" hidden="1" customHeight="1">
      <c r="A18" s="152" t="str">
        <f>'1. All Data'!B18</f>
        <v>VFM16</v>
      </c>
      <c r="B18" s="188" t="str">
        <f>'1. All Data'!C18</f>
        <v>Legal and Assets</v>
      </c>
      <c r="C18" s="189" t="str">
        <f>'1. All Data'!D18</f>
        <v>Carry out works to Canal Street industrial units, as identified in the condition survey</v>
      </c>
      <c r="D18" s="185" t="str">
        <f>'1. All Data'!H18</f>
        <v>Not Yet Due</v>
      </c>
      <c r="E18" s="154"/>
      <c r="F18" s="186" t="str">
        <f>'1. All Data'!M18</f>
        <v>On Track to be Achieved</v>
      </c>
      <c r="G18" s="154"/>
      <c r="H18" s="187" t="str">
        <f>'1. All Data'!R18</f>
        <v>Update Not Provided</v>
      </c>
      <c r="I18" s="154"/>
      <c r="J18" s="187" t="str">
        <f>'1. All Data'!V18</f>
        <v>Update not provided</v>
      </c>
    </row>
    <row r="19" spans="1:10" ht="99.75" hidden="1" customHeight="1">
      <c r="A19" s="152" t="str">
        <f>'1. All Data'!B19</f>
        <v>VFM17</v>
      </c>
      <c r="B19" s="188" t="str">
        <f>'1. All Data'!C19</f>
        <v>Legal and Assets</v>
      </c>
      <c r="C19" s="189" t="str">
        <f>'1. All Data'!D19</f>
        <v>Condition Survey commissioned for miscellaneous Council properties</v>
      </c>
      <c r="D19" s="185" t="str">
        <f>'1. All Data'!H19</f>
        <v>Not Yet Due</v>
      </c>
      <c r="E19" s="153"/>
      <c r="F19" s="186" t="str">
        <f>'1. All Data'!M19</f>
        <v>Fully Achieved</v>
      </c>
      <c r="G19" s="154"/>
      <c r="H19" s="187" t="str">
        <f>'1. All Data'!R19</f>
        <v>Update Not Provided</v>
      </c>
      <c r="I19" s="154"/>
      <c r="J19" s="187" t="str">
        <f>'1. All Data'!V19</f>
        <v>Update not provided</v>
      </c>
    </row>
    <row r="20" spans="1:10" ht="99.75" hidden="1" customHeight="1">
      <c r="A20" s="152" t="str">
        <f>'1. All Data'!B20</f>
        <v>VFM18</v>
      </c>
      <c r="B20" s="188" t="str">
        <f>'1. All Data'!C20</f>
        <v>Maintain Robust Mechanisms for Contract Managing the New Leisure Service Arrangements</v>
      </c>
      <c r="C20" s="189" t="str">
        <f>'1. All Data'!D20</f>
        <v xml:space="preserve">Report on the performance of the Leisure Services contractor on a quarterly basis </v>
      </c>
      <c r="D20" s="185" t="str">
        <f>'1. All Data'!H20</f>
        <v>On Track to be Achieved</v>
      </c>
      <c r="E20" s="153"/>
      <c r="F20" s="186" t="str">
        <f>'1. All Data'!M20</f>
        <v>On Track to be Achieved</v>
      </c>
      <c r="G20" s="154"/>
      <c r="H20" s="187" t="str">
        <f>'1. All Data'!R20</f>
        <v>Update Not Provided</v>
      </c>
      <c r="I20" s="154"/>
      <c r="J20" s="187" t="str">
        <f>'1. All Data'!V20</f>
        <v>Update not provided</v>
      </c>
    </row>
    <row r="21" spans="1:10" ht="99.75" hidden="1" customHeight="1">
      <c r="A21" s="152" t="str">
        <f>'1. All Data'!B21</f>
        <v>VFM19</v>
      </c>
      <c r="B21" s="188" t="str">
        <f>'1. All Data'!C21</f>
        <v>Review Strategic Sport and Leisure Approach in Line with New Leisure Service Arrangements</v>
      </c>
      <c r="C21" s="189" t="str">
        <f>'1. All Data'!D21</f>
        <v>Undertake a  benchmarking exercise to support the delivery of the leisure management contract</v>
      </c>
      <c r="D21" s="185" t="str">
        <f>'1. All Data'!H21</f>
        <v>Not Yet Due</v>
      </c>
      <c r="E21" s="154"/>
      <c r="F21" s="186" t="str">
        <f>'1. All Data'!M21</f>
        <v>On Track to be Achieved</v>
      </c>
      <c r="G21" s="154"/>
      <c r="H21" s="187" t="str">
        <f>'1. All Data'!R21</f>
        <v>Update Not Provided</v>
      </c>
      <c r="I21" s="154"/>
      <c r="J21" s="187" t="str">
        <f>'1. All Data'!V21</f>
        <v>Update not provided</v>
      </c>
    </row>
    <row r="22" spans="1:10" ht="99.75" hidden="1" customHeight="1">
      <c r="A22" s="152" t="str">
        <f>'1. All Data'!B22</f>
        <v>VFM20</v>
      </c>
      <c r="B22" s="188" t="str">
        <f>'1. All Data'!C22</f>
        <v xml:space="preserve">Review Strategic Sport and Leisure Approach in Line with New Leisure Service Arrangements </v>
      </c>
      <c r="C22" s="189" t="str">
        <f>'1. All Data'!D22</f>
        <v>Conduct a review of the relevant Sport and Leisure Strategy and Policy Documents and create a plan for their delivery</v>
      </c>
      <c r="D22" s="185" t="str">
        <f>'1. All Data'!H22</f>
        <v>On Track to be Achieved</v>
      </c>
      <c r="E22" s="154"/>
      <c r="F22" s="186" t="str">
        <f>'1. All Data'!M22</f>
        <v>On Track to be Achieved</v>
      </c>
      <c r="G22" s="154"/>
      <c r="H22" s="187" t="str">
        <f>'1. All Data'!R22</f>
        <v>Update Not Provided</v>
      </c>
      <c r="I22" s="154"/>
      <c r="J22" s="187" t="str">
        <f>'1. All Data'!V22</f>
        <v>Update not provided</v>
      </c>
    </row>
    <row r="23" spans="1:10" ht="99.75" hidden="1" customHeight="1">
      <c r="A23" s="152" t="str">
        <f>'1. All Data'!B23</f>
        <v>VFM21</v>
      </c>
      <c r="B23" s="188" t="str">
        <f>'1. All Data'!C23</f>
        <v>Open Spaces Service Development Initiatives</v>
      </c>
      <c r="C23" s="189" t="str">
        <f>'1. All Data'!D23</f>
        <v>Review the Open Spaces/Grounds Maintenance Contract in preparation for retendering in 2020/21</v>
      </c>
      <c r="D23" s="185" t="str">
        <f>'1. All Data'!H23</f>
        <v>On Track to be Achieved</v>
      </c>
      <c r="E23" s="154"/>
      <c r="F23" s="186" t="str">
        <f>'1. All Data'!M23</f>
        <v>Not Yet Due</v>
      </c>
      <c r="G23" s="154"/>
      <c r="H23" s="187" t="str">
        <f>'1. All Data'!R23</f>
        <v>Update Not Provided</v>
      </c>
      <c r="I23" s="154"/>
      <c r="J23" s="187" t="str">
        <f>'1. All Data'!V23</f>
        <v>Update not provided</v>
      </c>
    </row>
    <row r="24" spans="1:10" ht="99.75" hidden="1" customHeight="1">
      <c r="A24" s="152" t="str">
        <f>'1. All Data'!B24</f>
        <v>VFM22</v>
      </c>
      <c r="B24" s="188" t="str">
        <f>'1. All Data'!C24</f>
        <v>Open Spaces Service Development Initiatives</v>
      </c>
      <c r="C24" s="189" t="str">
        <f>'1. All Data'!D24</f>
        <v xml:space="preserve">Commission a consultant to assess the potential practical and capital requirements for the expansion of Stapenhill Cemetery </v>
      </c>
      <c r="D24" s="185" t="str">
        <f>'1. All Data'!H24</f>
        <v>On Track to be Achieved</v>
      </c>
      <c r="E24" s="154"/>
      <c r="F24" s="186" t="str">
        <f>'1. All Data'!M24</f>
        <v>Fully Achieved</v>
      </c>
      <c r="G24" s="154"/>
      <c r="H24" s="187" t="str">
        <f>'1. All Data'!R24</f>
        <v>Update Not Provided</v>
      </c>
      <c r="I24" s="154"/>
      <c r="J24" s="187" t="str">
        <f>'1. All Data'!V24</f>
        <v>Update not provided</v>
      </c>
    </row>
    <row r="25" spans="1:10" ht="99.75" hidden="1" customHeight="1">
      <c r="A25" s="152" t="str">
        <f>'1. All Data'!B25</f>
        <v>VFM23</v>
      </c>
      <c r="B25" s="188" t="str">
        <f>'1. All Data'!C25</f>
        <v>Open Spaces Service Development Initiatives</v>
      </c>
      <c r="C25" s="189" t="str">
        <f>'1. All Data'!D25</f>
        <v xml:space="preserve">Review the options for improving the energy efficiency of lighting stock on Council land across the Borough </v>
      </c>
      <c r="D25" s="185" t="str">
        <f>'1. All Data'!H25</f>
        <v>On Track to be Achieved</v>
      </c>
      <c r="E25" s="154"/>
      <c r="F25" s="186" t="str">
        <f>'1. All Data'!M25</f>
        <v>Fully Achieved</v>
      </c>
      <c r="G25" s="154"/>
      <c r="H25" s="187" t="str">
        <f>'1. All Data'!R25</f>
        <v>Update Not Provided</v>
      </c>
      <c r="I25" s="154"/>
      <c r="J25" s="187" t="str">
        <f>'1. All Data'!V25</f>
        <v>Update not provided</v>
      </c>
    </row>
    <row r="26" spans="1:10" ht="99.75" hidden="1" customHeight="1">
      <c r="A26" s="152" t="str">
        <f>'1. All Data'!B26</f>
        <v>VFM24</v>
      </c>
      <c r="B26" s="188" t="str">
        <f>'1. All Data'!C26</f>
        <v>Open Spaces Service Development Initiatives</v>
      </c>
      <c r="C26" s="189" t="str">
        <f>'1. All Data'!D26</f>
        <v xml:space="preserve">Review the first years performance of the Alertcom lone working system  </v>
      </c>
      <c r="D26" s="185" t="str">
        <f>'1. All Data'!H26</f>
        <v>Fully Achieved</v>
      </c>
      <c r="E26" s="154"/>
      <c r="F26" s="186" t="str">
        <f>'1. All Data'!M26</f>
        <v>Fully Achieved</v>
      </c>
      <c r="G26" s="161"/>
      <c r="H26" s="187" t="str">
        <f>'1. All Data'!R26</f>
        <v>Update Not Provided</v>
      </c>
      <c r="I26" s="154"/>
      <c r="J26" s="187" t="str">
        <f>'1. All Data'!V26</f>
        <v>Update not provided</v>
      </c>
    </row>
    <row r="27" spans="1:10" ht="99.75" hidden="1" customHeight="1">
      <c r="A27" s="152" t="str">
        <f>'1. All Data'!B27</f>
        <v>VFM25</v>
      </c>
      <c r="B27" s="188" t="str">
        <f>'1. All Data'!C27</f>
        <v>Brewhouse, Arts and Town Hall Developments</v>
      </c>
      <c r="C27" s="189" t="str">
        <f>'1. All Data'!D27</f>
        <v>Investigate new models of delivery for the Brewhouse Arts Facilities, Civic Function Suite and Arts Development</v>
      </c>
      <c r="D27" s="185" t="str">
        <f>'1. All Data'!H27</f>
        <v>On Track to be Achieved</v>
      </c>
      <c r="E27" s="154"/>
      <c r="F27" s="186" t="str">
        <f>'1. All Data'!M27</f>
        <v>On Track to be Achieved</v>
      </c>
      <c r="G27" s="154"/>
      <c r="H27" s="187" t="str">
        <f>'1. All Data'!R27</f>
        <v>Update Not Provided</v>
      </c>
      <c r="I27" s="154"/>
      <c r="J27" s="187" t="str">
        <f>'1. All Data'!V27</f>
        <v>Update not provided</v>
      </c>
    </row>
    <row r="28" spans="1:10" ht="99.75" hidden="1" customHeight="1">
      <c r="A28" s="152" t="str">
        <f>'1. All Data'!B28</f>
        <v>VFM26</v>
      </c>
      <c r="B28" s="188" t="str">
        <f>'1. All Data'!C28</f>
        <v>Improve Awareness of ESBC Venues and Initiatives</v>
      </c>
      <c r="C28" s="189" t="str">
        <f>'1. All Data'!D28</f>
        <v>Produce Marketing and Development Plans for key services and provide quarterly updates on performance</v>
      </c>
      <c r="D28" s="185" t="str">
        <f>'1. All Data'!H28</f>
        <v>On Track to be Achieved</v>
      </c>
      <c r="E28" s="153"/>
      <c r="F28" s="186" t="str">
        <f>'1. All Data'!M28</f>
        <v>On Track to be Achieved</v>
      </c>
      <c r="G28" s="154"/>
      <c r="H28" s="187" t="str">
        <f>'1. All Data'!R28</f>
        <v>Update Not Provided</v>
      </c>
      <c r="I28" s="154"/>
      <c r="J28" s="187" t="str">
        <f>'1. All Data'!V28</f>
        <v>Update not provided</v>
      </c>
    </row>
    <row r="29" spans="1:10" ht="99.75" hidden="1" customHeight="1">
      <c r="A29" s="152" t="str">
        <f>'1. All Data'!B29</f>
        <v>VFM27</v>
      </c>
      <c r="B29" s="188" t="str">
        <f>'1. All Data'!C29</f>
        <v xml:space="preserve">Improve Awareness of ESBC Venues and Initiatives </v>
      </c>
      <c r="C29" s="189" t="str">
        <f>'1. All Data'!D29</f>
        <v>Deliver a minimum of 2 Town Centre initiatives in Conjunction with local partners</v>
      </c>
      <c r="D29" s="185" t="str">
        <f>'1. All Data'!H29</f>
        <v>On Track to be Achieved</v>
      </c>
      <c r="E29" s="154"/>
      <c r="F29" s="186" t="str">
        <f>'1. All Data'!M29</f>
        <v>On Track to be Achieved</v>
      </c>
      <c r="G29" s="162"/>
      <c r="H29" s="187" t="str">
        <f>'1. All Data'!R29</f>
        <v>Update Not Provided</v>
      </c>
      <c r="I29" s="154"/>
      <c r="J29" s="187" t="str">
        <f>'1. All Data'!V29</f>
        <v>Update not provided</v>
      </c>
    </row>
    <row r="30" spans="1:10" ht="99.75" hidden="1" customHeight="1">
      <c r="A30" s="152" t="str">
        <f>'1. All Data'!B30</f>
        <v>VFM28</v>
      </c>
      <c r="B30" s="188" t="str">
        <f>'1. All Data'!C30</f>
        <v>Improve Awareness of ESBC Venues and Initiatives</v>
      </c>
      <c r="C30" s="189" t="str">
        <f>'1. All Data'!D30</f>
        <v>Organise a minimum of 4 “Outreach” Days (1 Per Quarter) to raise the profile of the Council’s services</v>
      </c>
      <c r="D30" s="185" t="str">
        <f>'1. All Data'!H30</f>
        <v>On Track to be Achieved</v>
      </c>
      <c r="E30" s="154"/>
      <c r="F30" s="186" t="str">
        <f>'1. All Data'!M30</f>
        <v>On Track to be Achieved</v>
      </c>
      <c r="G30" s="154"/>
      <c r="H30" s="187" t="str">
        <f>'1. All Data'!R30</f>
        <v>Update Not Provided</v>
      </c>
      <c r="I30" s="154"/>
      <c r="J30" s="187" t="str">
        <f>'1. All Data'!V30</f>
        <v>Update not provided</v>
      </c>
    </row>
    <row r="31" spans="1:10" ht="99.75" hidden="1" customHeight="1">
      <c r="A31" s="152" t="str">
        <f>'1. All Data'!B31</f>
        <v>VFM29</v>
      </c>
      <c r="B31" s="188" t="str">
        <f>'1. All Data'!C31</f>
        <v>Further Development of SMARTER working (Waste Collection)</v>
      </c>
      <c r="C31" s="189" t="str">
        <f>'1. All Data'!D31</f>
        <v>Conduct review of Waste Service
Two Findings / Update Reports with next steps</v>
      </c>
      <c r="D31" s="185" t="str">
        <f>'1. All Data'!H31</f>
        <v>On Track to be Achieved</v>
      </c>
      <c r="E31" s="154"/>
      <c r="F31" s="186" t="str">
        <f>'1. All Data'!M31</f>
        <v>On Track to be Achieved</v>
      </c>
      <c r="G31" s="154"/>
      <c r="H31" s="187" t="str">
        <f>'1. All Data'!R31</f>
        <v>Update Not Provided</v>
      </c>
      <c r="I31" s="154"/>
      <c r="J31" s="187" t="str">
        <f>'1. All Data'!V31</f>
        <v>Update not provided</v>
      </c>
    </row>
    <row r="32" spans="1:10" ht="99.75" hidden="1" customHeight="1">
      <c r="A32" s="152" t="str">
        <f>'1. All Data'!B32</f>
        <v>VFM30</v>
      </c>
      <c r="B32" s="188" t="str">
        <f>'1. All Data'!C32</f>
        <v>Further Development of SMARTER working  (Street Cleaning)</v>
      </c>
      <c r="C32" s="189" t="str">
        <f>'1. All Data'!D32</f>
        <v xml:space="preserve">Implement the SMARTER Street Cleaning Programme
Two update reports </v>
      </c>
      <c r="D32" s="185" t="str">
        <f>'1. All Data'!H32</f>
        <v>Not Yet Due</v>
      </c>
      <c r="E32" s="153"/>
      <c r="F32" s="186" t="str">
        <f>'1. All Data'!M32</f>
        <v>On Track to be Achieved</v>
      </c>
      <c r="G32" s="154"/>
      <c r="H32" s="187" t="str">
        <f>'1. All Data'!R32</f>
        <v>Update Not Provided</v>
      </c>
      <c r="I32" s="154"/>
      <c r="J32" s="187" t="str">
        <f>'1. All Data'!V32</f>
        <v>Update not provided</v>
      </c>
    </row>
    <row r="33" spans="1:10" ht="99.75" hidden="1" customHeight="1">
      <c r="A33" s="152" t="str">
        <f>'1. All Data'!B33</f>
        <v xml:space="preserve">VFM31 </v>
      </c>
      <c r="B33" s="188" t="str">
        <f>'1. All Data'!C33</f>
        <v>Further Development of SMARTER working  (Street Cleaning)</v>
      </c>
      <c r="C33" s="189" t="str">
        <f>'1. All Data'!D33</f>
        <v>Produce Strategy for engaging with Highways England to improve cleanliness around A38 and associated access roads</v>
      </c>
      <c r="D33" s="185" t="str">
        <f>'1. All Data'!H33</f>
        <v>Fully Achieved</v>
      </c>
      <c r="E33" s="154"/>
      <c r="F33" s="186" t="str">
        <f>'1. All Data'!M33</f>
        <v>Fully Achieved</v>
      </c>
      <c r="G33" s="154"/>
      <c r="H33" s="187" t="str">
        <f>'1. All Data'!R33</f>
        <v>Update Not Provided</v>
      </c>
      <c r="I33" s="154"/>
      <c r="J33" s="187" t="str">
        <f>'1. All Data'!V33</f>
        <v>Update not provided</v>
      </c>
    </row>
    <row r="34" spans="1:10" ht="99.75" hidden="1" customHeight="1">
      <c r="A34" s="152" t="str">
        <f>'1. All Data'!B34</f>
        <v>VFM32</v>
      </c>
      <c r="B34" s="188" t="str">
        <f>'1. All Data'!C34</f>
        <v>Further Development of SMARTER Working (Building Control)</v>
      </c>
      <c r="C34" s="189" t="str">
        <f>'1. All Data'!D34</f>
        <v>Implement ISO Quality Management System for Building Control</v>
      </c>
      <c r="D34" s="185" t="str">
        <f>'1. All Data'!H34</f>
        <v>Not Yet Due</v>
      </c>
      <c r="E34" s="154"/>
      <c r="F34" s="186" t="str">
        <f>'1. All Data'!M34</f>
        <v>On Track to be Achieved</v>
      </c>
      <c r="G34" s="154"/>
      <c r="H34" s="187" t="str">
        <f>'1. All Data'!R34</f>
        <v>Update Not Provided</v>
      </c>
      <c r="I34" s="154"/>
      <c r="J34" s="187" t="str">
        <f>'1. All Data'!V34</f>
        <v>Update not provided</v>
      </c>
    </row>
    <row r="35" spans="1:10" ht="99.75" hidden="1" customHeight="1">
      <c r="A35" s="152" t="str">
        <f>'1. All Data'!B35</f>
        <v>VFM33</v>
      </c>
      <c r="B35" s="188" t="str">
        <f>'1. All Data'!C35</f>
        <v>Minimise The Number Of Missed Bin Collections</v>
      </c>
      <c r="C35" s="189" t="str">
        <f>'1. All Data'!D35</f>
        <v>Number Of Missed Bin Collections: 
2 missed bins per 10,000 collections</v>
      </c>
      <c r="D35" s="185" t="str">
        <f>'1. All Data'!H35</f>
        <v>In Danger of Falling Behind Target</v>
      </c>
      <c r="E35" s="153"/>
      <c r="F35" s="186" t="str">
        <f>'1. All Data'!M35</f>
        <v>In Danger of Falling Behind Target</v>
      </c>
      <c r="G35" s="154"/>
      <c r="H35" s="187" t="str">
        <f>'1. All Data'!R35</f>
        <v>Update Not Provided</v>
      </c>
      <c r="I35" s="154"/>
      <c r="J35" s="187" t="str">
        <f>'1. All Data'!V35</f>
        <v>Update not provided</v>
      </c>
    </row>
    <row r="36" spans="1:10" ht="99.75" hidden="1" customHeight="1">
      <c r="A36" s="152" t="str">
        <f>'1. All Data'!B36</f>
        <v>VFM34</v>
      </c>
      <c r="B36" s="188" t="str">
        <f>'1. All Data'!C36</f>
        <v xml:space="preserve">Carry out SMARTER Digital Communications </v>
      </c>
      <c r="C36" s="189" t="str">
        <f>'1. All Data'!D36</f>
        <v>Refreshed Web / Social Media Waste Management and Street Cleaning Section launched</v>
      </c>
      <c r="D36" s="185" t="str">
        <f>'1. All Data'!H36</f>
        <v>On Track to be Achieved</v>
      </c>
      <c r="E36" s="154"/>
      <c r="F36" s="186" t="str">
        <f>'1. All Data'!M36</f>
        <v>Fully Achieved</v>
      </c>
      <c r="G36" s="154"/>
      <c r="H36" s="187" t="str">
        <f>'1. All Data'!R36</f>
        <v>Update Not Provided</v>
      </c>
      <c r="I36" s="154"/>
      <c r="J36" s="187" t="str">
        <f>'1. All Data'!V36</f>
        <v>Update not provided</v>
      </c>
    </row>
    <row r="37" spans="1:10" ht="99.75" hidden="1" customHeight="1">
      <c r="A37" s="152" t="str">
        <f>'1. All Data'!B37</f>
        <v>VFM35</v>
      </c>
      <c r="B37" s="188" t="str">
        <f>'1. All Data'!C37</f>
        <v xml:space="preserve">Respond to Government Policy Announcements </v>
      </c>
      <c r="C37" s="189" t="str">
        <f>'1. All Data'!D37</f>
        <v>Complete responses to Government consultations in line with consultation deadlines</v>
      </c>
      <c r="D37" s="185" t="str">
        <f>'1. All Data'!H37</f>
        <v>On Track to be Achieved</v>
      </c>
      <c r="E37" s="153"/>
      <c r="F37" s="186" t="str">
        <f>'1. All Data'!M37</f>
        <v>On Track to be Achieved</v>
      </c>
      <c r="G37" s="154"/>
      <c r="H37" s="187" t="str">
        <f>'1. All Data'!R37</f>
        <v>Update Not Provided</v>
      </c>
      <c r="I37" s="154"/>
      <c r="J37" s="187" t="str">
        <f>'1. All Data'!V37</f>
        <v>Update not provided</v>
      </c>
    </row>
    <row r="38" spans="1:10" ht="99.75" hidden="1" customHeight="1">
      <c r="A38" s="152" t="str">
        <f>'1. All Data'!B38</f>
        <v>VFM36a</v>
      </c>
      <c r="B38" s="188" t="str">
        <f>'1. All Data'!C38</f>
        <v xml:space="preserve">Continue to Maximise Income Through Effective Collection Processes
(Previously BV9) </v>
      </c>
      <c r="C38" s="189" t="str">
        <f>'1. All Data'!D38</f>
        <v>Council Tax Collection Rates: 98%</v>
      </c>
      <c r="D38" s="185" t="str">
        <f>'1. All Data'!H38</f>
        <v>On Track to be Achieved</v>
      </c>
      <c r="E38" s="154"/>
      <c r="F38" s="186" t="str">
        <f>'1. All Data'!M38</f>
        <v>On Track to be Achieved</v>
      </c>
      <c r="G38" s="162"/>
      <c r="H38" s="187" t="str">
        <f>'1. All Data'!R38</f>
        <v>Update Not Provided</v>
      </c>
      <c r="I38" s="154"/>
      <c r="J38" s="187" t="str">
        <f>'1. All Data'!V38</f>
        <v>Update not provided</v>
      </c>
    </row>
    <row r="39" spans="1:10" ht="99.75" hidden="1" customHeight="1">
      <c r="A39" s="152" t="str">
        <f>'1. All Data'!B39</f>
        <v>VFM36b</v>
      </c>
      <c r="B39" s="188" t="str">
        <f>'1. All Data'!C39</f>
        <v xml:space="preserve">Continue to Maximise Income Through Effective Collection Processes
(Previously BV10) </v>
      </c>
      <c r="C39" s="189" t="str">
        <f>'1. All Data'!D39</f>
        <v>NNDR Collection Rates: 99%</v>
      </c>
      <c r="D39" s="185" t="str">
        <f>'1. All Data'!H39</f>
        <v>On Track to be Achieved</v>
      </c>
      <c r="E39" s="153"/>
      <c r="F39" s="186" t="str">
        <f>'1. All Data'!M39</f>
        <v>On Track to be Achieved</v>
      </c>
      <c r="G39" s="162"/>
      <c r="H39" s="187" t="str">
        <f>'1. All Data'!R39</f>
        <v>Update Not Provided</v>
      </c>
      <c r="I39" s="154"/>
      <c r="J39" s="187" t="str">
        <f>'1. All Data'!V39</f>
        <v>Update not provided</v>
      </c>
    </row>
    <row r="40" spans="1:10" ht="99.75" hidden="1" customHeight="1">
      <c r="A40" s="152" t="str">
        <f>'1. All Data'!B40</f>
        <v>VFM37a</v>
      </c>
      <c r="B40" s="188" t="str">
        <f>'1. All Data'!C40</f>
        <v>Continue to Maximise Income Through Effective Collection Processes:
Reduce Former Years Arrears for Council Tax; NNDR; Sundry Debts</v>
      </c>
      <c r="C40" s="189" t="str">
        <f>'1. All Data'!D40</f>
        <v>Former Years Arrears for Council Tax; £1,900,000 (net)</v>
      </c>
      <c r="D40" s="185" t="str">
        <f>'1. All Data'!H40</f>
        <v>On Track to be Achieved</v>
      </c>
      <c r="E40" s="154"/>
      <c r="F40" s="186" t="str">
        <f>'1. All Data'!M40</f>
        <v>On Track to be Achieved</v>
      </c>
      <c r="G40" s="154"/>
      <c r="H40" s="187" t="str">
        <f>'1. All Data'!R40</f>
        <v>Update Not Provided</v>
      </c>
      <c r="I40" s="154"/>
      <c r="J40" s="187" t="str">
        <f>'1. All Data'!V40</f>
        <v>Update not provided</v>
      </c>
    </row>
    <row r="41" spans="1:10" ht="99.75" hidden="1" customHeight="1">
      <c r="A41" s="152" t="str">
        <f>'1. All Data'!B41</f>
        <v>VFM37b</v>
      </c>
      <c r="B41" s="188" t="str">
        <f>'1. All Data'!C41</f>
        <v>Continue to Maximise Income Through Effective Collection Processes:
Reduce Former Years Arrears for Council Tax; NNDR; Sundry Debts</v>
      </c>
      <c r="C41" s="189" t="str">
        <f>'1. All Data'!D41</f>
        <v>Former Years Arrears for NNDR; 
£500,000 (net)</v>
      </c>
      <c r="D41" s="185" t="str">
        <f>'1. All Data'!H41</f>
        <v>On Track to be Achieved</v>
      </c>
      <c r="E41" s="154"/>
      <c r="F41" s="186" t="str">
        <f>'1. All Data'!M41</f>
        <v>On Track to be Achieved</v>
      </c>
      <c r="G41" s="154"/>
      <c r="H41" s="187" t="str">
        <f>'1. All Data'!R41</f>
        <v>Update Not Provided</v>
      </c>
      <c r="I41" s="154"/>
      <c r="J41" s="187" t="str">
        <f>'1. All Data'!V41</f>
        <v>Update not provided</v>
      </c>
    </row>
    <row r="42" spans="1:10" ht="99.75" hidden="1" customHeight="1">
      <c r="A42" s="152" t="str">
        <f>'1. All Data'!B42</f>
        <v>VFM37c</v>
      </c>
      <c r="B42" s="188" t="str">
        <f>'1. All Data'!C42</f>
        <v>Continue to Maximise Income Through Effective Collection Processes:
Reduce Former Years Arrears for Council Tax; NNDR; Sundry Debts</v>
      </c>
      <c r="C42" s="189" t="str">
        <f>'1. All Data'!D42</f>
        <v>Current Years Arrears for Sundry debts; 
£40,000 (older than 90 days)</v>
      </c>
      <c r="D42" s="185" t="str">
        <f>'1. All Data'!H42</f>
        <v>On Track to be Achieved</v>
      </c>
      <c r="E42" s="153"/>
      <c r="F42" s="186" t="str">
        <f>'1. All Data'!M42</f>
        <v>On Track to be Achieved</v>
      </c>
      <c r="G42" s="162"/>
      <c r="H42" s="187" t="str">
        <f>'1. All Data'!R42</f>
        <v>Update Not Provided</v>
      </c>
      <c r="I42" s="162"/>
      <c r="J42" s="187" t="str">
        <f>'1. All Data'!V42</f>
        <v>Update not provided</v>
      </c>
    </row>
    <row r="43" spans="1:10" ht="99.75" hidden="1" customHeight="1">
      <c r="A43" s="152" t="str">
        <f>'1. All Data'!B43</f>
        <v>VFM38a</v>
      </c>
      <c r="B43" s="188" t="str">
        <f>'1. All Data'!C43</f>
        <v>Maintaining excellent customer access to services with face-to-face and telephony enquiries</v>
      </c>
      <c r="C43" s="189" t="str">
        <f>'1. All Data'!D43</f>
        <v>99% of CSC and Telephony Team Enquiries Resolved at First Point of Contact</v>
      </c>
      <c r="D43" s="185" t="str">
        <f>'1. All Data'!H43</f>
        <v>On Track to be Achieved</v>
      </c>
      <c r="E43" s="153"/>
      <c r="F43" s="186" t="str">
        <f>'1. All Data'!M43</f>
        <v>On Track to be Achieved</v>
      </c>
      <c r="G43" s="154"/>
      <c r="H43" s="187" t="str">
        <f>'1. All Data'!R43</f>
        <v>Update Not Provided</v>
      </c>
      <c r="I43" s="154"/>
      <c r="J43" s="187" t="str">
        <f>'1. All Data'!V43</f>
        <v>Update not provided</v>
      </c>
    </row>
    <row r="44" spans="1:10" ht="99.75" hidden="1" customHeight="1">
      <c r="A44" s="152" t="str">
        <f>'1. All Data'!B44</f>
        <v>VFM38b</v>
      </c>
      <c r="B44" s="188" t="str">
        <f>'1. All Data'!C44</f>
        <v>Maintaining excellent customer access to services with face-to-face and telephony enquiries</v>
      </c>
      <c r="C44" s="189" t="str">
        <f>'1. All Data'!D44</f>
        <v>Minimum 75% Telephony Team Calls Answered Within 10 Seconds</v>
      </c>
      <c r="D44" s="185" t="str">
        <f>'1. All Data'!H44</f>
        <v>On Track to be Achieved</v>
      </c>
      <c r="E44" s="153"/>
      <c r="F44" s="186" t="str">
        <f>'1. All Data'!M44</f>
        <v>On Track to be Achieved</v>
      </c>
      <c r="G44" s="154"/>
      <c r="H44" s="187" t="str">
        <f>'1. All Data'!R44</f>
        <v>Update Not Provided</v>
      </c>
      <c r="I44" s="154"/>
      <c r="J44" s="187" t="str">
        <f>'1. All Data'!V44</f>
        <v>Update not provided</v>
      </c>
    </row>
    <row r="45" spans="1:10" ht="99.75" hidden="1" customHeight="1">
      <c r="A45" s="152" t="str">
        <f>'1. All Data'!B45</f>
        <v>VFM39a</v>
      </c>
      <c r="B45" s="188" t="str">
        <f>'1. All Data'!C45</f>
        <v>Maximise Tax Bases through continued reviews of discounts, exemptions and reliefs</v>
      </c>
      <c r="C45" s="189" t="str">
        <f>'1. All Data'!D45</f>
        <v xml:space="preserve">Empty Properties – October 2019
</v>
      </c>
      <c r="D45" s="185" t="str">
        <f>'1. All Data'!H45</f>
        <v>Not Yet Due</v>
      </c>
      <c r="E45" s="154"/>
      <c r="F45" s="186" t="str">
        <f>'1. All Data'!M45</f>
        <v>Fully Achieved</v>
      </c>
      <c r="G45" s="154"/>
      <c r="H45" s="187" t="str">
        <f>'1. All Data'!R45</f>
        <v>Update Not Provided</v>
      </c>
      <c r="I45" s="154"/>
      <c r="J45" s="187" t="str">
        <f>'1. All Data'!V45</f>
        <v>Update not provided</v>
      </c>
    </row>
    <row r="46" spans="1:10" ht="99.75" hidden="1" customHeight="1">
      <c r="A46" s="152" t="str">
        <f>'1. All Data'!B47</f>
        <v>VFM40</v>
      </c>
      <c r="B46" s="188" t="str">
        <f>'1. All Data'!C47</f>
        <v>Continue to Improve the Ways We Provide Benefits to Those Most in Need:
Time Taken to Process Benefit New Claims and Change Events (Previously NI 181)</v>
      </c>
      <c r="C46" s="189" t="str">
        <f>'1. All Data'!D47</f>
        <v>5 days</v>
      </c>
      <c r="D46" s="185" t="str">
        <f>'1. All Data'!H47</f>
        <v>On Track to be Achieved</v>
      </c>
      <c r="E46" s="154"/>
      <c r="F46" s="186" t="str">
        <f>'1. All Data'!M47</f>
        <v>On Track to be Achieved</v>
      </c>
      <c r="G46" s="154"/>
      <c r="H46" s="187" t="str">
        <f>'1. All Data'!R47</f>
        <v>Update Not Provided</v>
      </c>
      <c r="I46" s="154"/>
      <c r="J46" s="187" t="str">
        <f>'1. All Data'!V47</f>
        <v>Update not provided</v>
      </c>
    </row>
    <row r="47" spans="1:10" ht="99.75" hidden="1" customHeight="1">
      <c r="A47" s="152" t="str">
        <f>'1. All Data'!B48</f>
        <v>VFM41a</v>
      </c>
      <c r="B47" s="188" t="str">
        <f>'1. All Data'!C48</f>
        <v>Working Towards the Reduction of Claimant Error Housing Benefit Overpayments (HBOPs)</v>
      </c>
      <c r="C47" s="189" t="str">
        <f>'1. All Data'!D48</f>
        <v>80% of HBOPs Overpayments Recovered During the Year</v>
      </c>
      <c r="D47" s="185" t="str">
        <f>'1. All Data'!H48</f>
        <v>On Track to be Achieved</v>
      </c>
      <c r="E47" s="154"/>
      <c r="F47" s="186" t="str">
        <f>'1. All Data'!M48</f>
        <v>On Track to be Achieved</v>
      </c>
      <c r="G47" s="154"/>
      <c r="H47" s="187" t="str">
        <f>'1. All Data'!R48</f>
        <v>Update Not Provided</v>
      </c>
      <c r="I47" s="154"/>
      <c r="J47" s="187" t="str">
        <f>'1. All Data'!V48</f>
        <v>Update not provided</v>
      </c>
    </row>
    <row r="48" spans="1:10" ht="99.75" hidden="1" customHeight="1">
      <c r="A48" s="152" t="str">
        <f>'1. All Data'!B49</f>
        <v>VFM41b</v>
      </c>
      <c r="B48" s="188" t="str">
        <f>'1. All Data'!C49</f>
        <v>Working Towards the Reduction of Claimant Error Housing Benefit Overpayments (HBOPs)</v>
      </c>
      <c r="C48" s="189" t="str">
        <f>'1. All Data'!D49</f>
        <v>85% of HBOPS Processed and on Payment Arrangement</v>
      </c>
      <c r="D48" s="185" t="str">
        <f>'1. All Data'!H49</f>
        <v>On Track to be Achieved</v>
      </c>
      <c r="E48" s="154"/>
      <c r="F48" s="186" t="str">
        <f>'1. All Data'!M49</f>
        <v>On Track to be Achieved</v>
      </c>
      <c r="G48" s="154"/>
      <c r="H48" s="187" t="str">
        <f>'1. All Data'!R49</f>
        <v>Update Not Provided</v>
      </c>
      <c r="I48" s="154"/>
      <c r="J48" s="187" t="str">
        <f>'1. All Data'!V49</f>
        <v>Update not provided</v>
      </c>
    </row>
    <row r="49" spans="1:47" ht="99.75" hidden="1" customHeight="1">
      <c r="A49" s="152" t="str">
        <f>'1. All Data'!B50</f>
        <v>VFM42</v>
      </c>
      <c r="B49" s="188" t="str">
        <f>'1. All Data'!C50</f>
        <v>Review Council Tax Reduction scheme</v>
      </c>
      <c r="C49" s="189" t="str">
        <f>'1. All Data'!D50</f>
        <v xml:space="preserve">Carry Out Review of the Council Tax Reduction Scheme </v>
      </c>
      <c r="D49" s="185" t="str">
        <f>'1. All Data'!H50</f>
        <v>Not Yet Due</v>
      </c>
      <c r="E49" s="154"/>
      <c r="F49" s="186" t="str">
        <f>'1. All Data'!M50</f>
        <v>Fully Achieved</v>
      </c>
      <c r="G49" s="154"/>
      <c r="H49" s="187" t="str">
        <f>'1. All Data'!R50</f>
        <v>Update Not Provided</v>
      </c>
      <c r="I49" s="154"/>
      <c r="J49" s="187" t="str">
        <f>'1. All Data'!V50</f>
        <v>Update not provided</v>
      </c>
    </row>
    <row r="50" spans="1:47" ht="99.75" hidden="1" customHeight="1">
      <c r="A50" s="152" t="str">
        <f>'1. All Data'!B51</f>
        <v>VFM43</v>
      </c>
      <c r="B50" s="188" t="str">
        <f>'1. All Data'!C51</f>
        <v>Review Business Rates Rate Relief policy</v>
      </c>
      <c r="C50" s="189" t="str">
        <f>'1. All Data'!D51</f>
        <v>Policy reviewed (for next year’s implementation)</v>
      </c>
      <c r="D50" s="185" t="str">
        <f>'1. All Data'!H51</f>
        <v>Not Yet Due</v>
      </c>
      <c r="E50" s="154"/>
      <c r="F50" s="186" t="str">
        <f>'1. All Data'!M51</f>
        <v>Not Yet Due</v>
      </c>
      <c r="G50" s="162"/>
      <c r="H50" s="187" t="str">
        <f>'1. All Data'!R51</f>
        <v>Update Not Provided</v>
      </c>
      <c r="I50" s="162"/>
      <c r="J50" s="187" t="str">
        <f>'1. All Data'!V51</f>
        <v>Update not provided</v>
      </c>
    </row>
    <row r="51" spans="1:47" ht="99.75" hidden="1" customHeight="1">
      <c r="A51" s="152" t="str">
        <f>'1. All Data'!B52</f>
        <v>VFM44</v>
      </c>
      <c r="B51" s="188" t="str">
        <f>'1. All Data'!C52</f>
        <v xml:space="preserve">Prepare for Universal Credit Managed Migration </v>
      </c>
      <c r="C51" s="189" t="str">
        <f>'1. All Data'!D52</f>
        <v xml:space="preserve">Work with DWP and partners, prepare 2 in year progress reports and 1 Member briefing </v>
      </c>
      <c r="D51" s="185" t="str">
        <f>'1. All Data'!H52</f>
        <v>Not Yet Due</v>
      </c>
      <c r="E51" s="153"/>
      <c r="F51" s="186" t="str">
        <f>'1. All Data'!M52</f>
        <v>Not Yet Due</v>
      </c>
      <c r="G51" s="154"/>
      <c r="H51" s="187" t="str">
        <f>'1. All Data'!R52</f>
        <v>Update Not Provided</v>
      </c>
      <c r="I51" s="154"/>
      <c r="J51" s="187" t="str">
        <f>'1. All Data'!V52</f>
        <v>Update not provided</v>
      </c>
    </row>
    <row r="52" spans="1:47" ht="99.75" hidden="1" customHeight="1">
      <c r="A52" s="152" t="str">
        <f>'1. All Data'!B53</f>
        <v>VFM45</v>
      </c>
      <c r="B52" s="188" t="str">
        <f>'1. All Data'!C53</f>
        <v>Continuing to inform and improve Planning awareness with Members</v>
      </c>
      <c r="C52" s="189" t="str">
        <f>'1. All Data'!D53</f>
        <v xml:space="preserve">At least 2 briefings delivered to elected members during the year </v>
      </c>
      <c r="D52" s="185" t="str">
        <f>'1. All Data'!H53</f>
        <v>On Track to be Achieved</v>
      </c>
      <c r="E52" s="153"/>
      <c r="F52" s="186" t="str">
        <f>'1. All Data'!M53</f>
        <v>On Track to be Achieved</v>
      </c>
      <c r="G52" s="154"/>
      <c r="H52" s="187" t="str">
        <f>'1. All Data'!R53</f>
        <v>Update Not Provided</v>
      </c>
      <c r="I52" s="154"/>
      <c r="J52" s="187" t="str">
        <f>'1. All Data'!V53</f>
        <v>Update not provided</v>
      </c>
    </row>
    <row r="53" spans="1:47" ht="99.75" hidden="1" customHeight="1">
      <c r="A53" s="152" t="str">
        <f>'1. All Data'!B54</f>
        <v>VFM46</v>
      </c>
      <c r="B53" s="188" t="str">
        <f>'1. All Data'!C54</f>
        <v>Continuing to inform and improve Planning awareness with Members</v>
      </c>
      <c r="C53" s="189" t="str">
        <f>'1. All Data'!D54</f>
        <v>Strategic Sites Progress Report delivered</v>
      </c>
      <c r="D53" s="185" t="str">
        <f>'1. All Data'!H54</f>
        <v>On Track to be Achieved</v>
      </c>
      <c r="E53" s="154"/>
      <c r="F53" s="186" t="str">
        <f>'1. All Data'!M54</f>
        <v>On Track to be Achieved</v>
      </c>
      <c r="G53" s="154"/>
      <c r="H53" s="187" t="str">
        <f>'1. All Data'!R54</f>
        <v>Update Not Provided</v>
      </c>
      <c r="I53" s="154"/>
      <c r="J53" s="187" t="str">
        <f>'1. All Data'!V54</f>
        <v>Update not provided</v>
      </c>
    </row>
    <row r="54" spans="1:47" ht="87.75" hidden="1">
      <c r="A54" s="152" t="str">
        <f>'1. All Data'!B55</f>
        <v>VFM47</v>
      </c>
      <c r="B54" s="188" t="str">
        <f>'1. All Data'!C55</f>
        <v xml:space="preserve">Monitor Local Plan Performance </v>
      </c>
      <c r="C54" s="189" t="str">
        <f>'1. All Data'!D55</f>
        <v>Annual Monitoring Report  Prepared</v>
      </c>
      <c r="D54" s="185" t="str">
        <f>'1. All Data'!H55</f>
        <v>On Track to be Achieved</v>
      </c>
      <c r="E54" s="153"/>
      <c r="F54" s="186" t="str">
        <f>'1. All Data'!M55</f>
        <v>On Track to be Achieved</v>
      </c>
      <c r="G54" s="162"/>
      <c r="H54" s="187" t="str">
        <f>'1. All Data'!R55</f>
        <v>Update Not Provided</v>
      </c>
      <c r="I54" s="154"/>
      <c r="J54" s="187" t="str">
        <f>'1. All Data'!V55</f>
        <v>Update not provided</v>
      </c>
    </row>
    <row r="55" spans="1:47" ht="99.75" hidden="1" customHeight="1">
      <c r="A55" s="152" t="str">
        <f>'1. All Data'!B56</f>
        <v>VFM48</v>
      </c>
      <c r="B55" s="188" t="str">
        <f>'1. All Data'!C56</f>
        <v>Continue to develop SMARTER working practices for Planning</v>
      </c>
      <c r="C55" s="189" t="str">
        <f>'1. All Data'!D56</f>
        <v>Invalid Applications Review and Report</v>
      </c>
      <c r="D55" s="185" t="str">
        <f>'1. All Data'!H56</f>
        <v>On Track to be Achieved</v>
      </c>
      <c r="E55" s="154"/>
      <c r="F55" s="186" t="str">
        <f>'1. All Data'!M56</f>
        <v>On Track to be Achieved</v>
      </c>
      <c r="G55" s="154"/>
      <c r="H55" s="187" t="str">
        <f>'1. All Data'!R56</f>
        <v>Update Not Provided</v>
      </c>
      <c r="I55" s="154"/>
      <c r="J55" s="187" t="str">
        <f>'1. All Data'!V56</f>
        <v>Update not provided</v>
      </c>
    </row>
    <row r="56" spans="1:47" ht="99.75" hidden="1" customHeight="1">
      <c r="A56" s="152" t="str">
        <f>'1. All Data'!B57</f>
        <v>VFM49</v>
      </c>
      <c r="B56" s="188" t="str">
        <f>'1. All Data'!C57</f>
        <v>Continue to develop SMARTER working practices for Planning</v>
      </c>
      <c r="C56" s="189" t="str">
        <f>'1. All Data'!D57</f>
        <v>Adoption of SMARTER Developer Contributions SPD</v>
      </c>
      <c r="D56" s="185" t="str">
        <f>'1. All Data'!H57</f>
        <v>On Track to be Achieved</v>
      </c>
      <c r="E56" s="154"/>
      <c r="F56" s="186" t="str">
        <f>'1. All Data'!M57</f>
        <v>On Track to be Achieved</v>
      </c>
      <c r="G56" s="154"/>
      <c r="H56" s="187" t="str">
        <f>'1. All Data'!R57</f>
        <v>Update Not Provided</v>
      </c>
      <c r="I56" s="154"/>
      <c r="J56" s="187" t="str">
        <f>'1. All Data'!V57</f>
        <v>Update not provided</v>
      </c>
      <c r="AU56" s="155"/>
    </row>
    <row r="57" spans="1:47" s="170" customFormat="1" ht="87.75" hidden="1">
      <c r="A57" s="152" t="str">
        <f>'1. All Data'!B58</f>
        <v>VFM50</v>
      </c>
      <c r="B57" s="188" t="str">
        <f>'1. All Data'!C58</f>
        <v xml:space="preserve">Ensure Robust Licensing Policies </v>
      </c>
      <c r="C57" s="189" t="str">
        <f>'1. All Data'!D58</f>
        <v xml:space="preserve">Complete a Review of the Scrap Metal Dealers Policy </v>
      </c>
      <c r="D57" s="185" t="str">
        <f>'1. All Data'!H58</f>
        <v>Fully Achieved</v>
      </c>
      <c r="E57" s="153"/>
      <c r="F57" s="186" t="str">
        <f>'1. All Data'!M58</f>
        <v>Fully Achieved</v>
      </c>
      <c r="G57" s="154"/>
      <c r="H57" s="187" t="str">
        <f>'1. All Data'!R58</f>
        <v>Update Not Provided</v>
      </c>
      <c r="I57" s="154"/>
      <c r="J57" s="187" t="str">
        <f>'1. All Data'!V58</f>
        <v>Update not provided</v>
      </c>
      <c r="K57" s="163"/>
      <c r="L57" s="163"/>
      <c r="M57" s="163"/>
      <c r="N57" s="164"/>
      <c r="O57" s="165"/>
      <c r="P57" s="165"/>
      <c r="Q57" s="165"/>
      <c r="R57" s="165"/>
      <c r="S57" s="166"/>
      <c r="T57" s="163"/>
      <c r="U57" s="163"/>
      <c r="V57" s="163"/>
      <c r="W57" s="163"/>
      <c r="X57" s="167"/>
      <c r="Y57" s="167"/>
      <c r="Z57" s="167"/>
      <c r="AA57" s="167"/>
      <c r="AB57" s="168"/>
      <c r="AC57" s="151"/>
      <c r="AD57" s="169"/>
      <c r="AE57" s="169"/>
      <c r="AF57" s="169"/>
      <c r="AG57" s="169"/>
      <c r="AH57" s="169"/>
      <c r="AI57" s="169"/>
      <c r="AJ57" s="169"/>
      <c r="AK57" s="169"/>
      <c r="AL57" s="169"/>
      <c r="AM57" s="169"/>
      <c r="AN57" s="169"/>
      <c r="AO57" s="169"/>
      <c r="AP57" s="169"/>
      <c r="AQ57" s="169"/>
      <c r="AR57" s="169"/>
      <c r="AS57" s="169"/>
      <c r="AT57" s="169"/>
      <c r="AU57" s="169"/>
    </row>
    <row r="58" spans="1:47" ht="99.75" hidden="1" customHeight="1">
      <c r="A58" s="152" t="str">
        <f>'1. All Data'!B59</f>
        <v>VFM51</v>
      </c>
      <c r="B58" s="188" t="str">
        <f>'1. All Data'!C59</f>
        <v>Ensure Robust Licensing Policies</v>
      </c>
      <c r="C58" s="189" t="str">
        <f>'1. All Data'!D59</f>
        <v xml:space="preserve">Complete a Review of the Charitable Collection Policy </v>
      </c>
      <c r="D58" s="185" t="str">
        <f>'1. All Data'!H59</f>
        <v>On Track to be Achieved</v>
      </c>
      <c r="E58" s="154"/>
      <c r="F58" s="186" t="str">
        <f>'1. All Data'!M59</f>
        <v>Fully Achieved</v>
      </c>
      <c r="G58" s="154"/>
      <c r="H58" s="187" t="str">
        <f>'1. All Data'!R59</f>
        <v>Update Not Provided</v>
      </c>
      <c r="I58" s="154"/>
      <c r="J58" s="187" t="str">
        <f>'1. All Data'!V59</f>
        <v>Update not provided</v>
      </c>
    </row>
    <row r="59" spans="1:47" ht="99.75" hidden="1" customHeight="1">
      <c r="A59" s="152" t="str">
        <f>'1. All Data'!B60</f>
        <v>VFM52</v>
      </c>
      <c r="B59" s="188" t="str">
        <f>'1. All Data'!C60</f>
        <v>Ensure Robust Licensing Policies</v>
      </c>
      <c r="C59" s="189" t="str">
        <f>'1. All Data'!D60</f>
        <v xml:space="preserve">Complete a Review of the Licensing Act Policy </v>
      </c>
      <c r="D59" s="185" t="str">
        <f>'1. All Data'!H60</f>
        <v>On Track to be Achieved</v>
      </c>
      <c r="E59" s="153"/>
      <c r="F59" s="186" t="str">
        <f>'1. All Data'!M60</f>
        <v>On Track to be Achieved</v>
      </c>
      <c r="G59" s="154"/>
      <c r="H59" s="187" t="str">
        <f>'1. All Data'!R60</f>
        <v>Update Not Provided</v>
      </c>
      <c r="I59" s="154"/>
      <c r="J59" s="187" t="str">
        <f>'1. All Data'!V60</f>
        <v>Update not provided</v>
      </c>
    </row>
    <row r="60" spans="1:47" ht="99.75" hidden="1" customHeight="1">
      <c r="A60" s="152" t="str">
        <f>'1. All Data'!B61</f>
        <v>VFM53</v>
      </c>
      <c r="B60" s="188" t="str">
        <f>'1. All Data'!C61</f>
        <v>Ensure an Effective Selective Licensing Scheme</v>
      </c>
      <c r="C60" s="189" t="str">
        <f>'1. All Data'!D61</f>
        <v>Complete an Evaluation of the Selective Licensing Scheme and consider its future expansion</v>
      </c>
      <c r="D60" s="185" t="str">
        <f>'1. All Data'!H61</f>
        <v>On Track to be Achieved</v>
      </c>
      <c r="E60" s="154"/>
      <c r="F60" s="186" t="str">
        <f>'1. All Data'!M61</f>
        <v>On Track to be Achieved</v>
      </c>
      <c r="G60" s="171"/>
      <c r="H60" s="187" t="str">
        <f>'1. All Data'!R61</f>
        <v>Update Not Provided</v>
      </c>
      <c r="I60" s="171"/>
      <c r="J60" s="187" t="str">
        <f>'1. All Data'!V61</f>
        <v>Update not provided</v>
      </c>
    </row>
    <row r="61" spans="1:47" s="175" customFormat="1" ht="69.75" hidden="1" customHeight="1">
      <c r="A61" s="152" t="str">
        <f>'1. All Data'!B62</f>
        <v>VFM54</v>
      </c>
      <c r="B61" s="188" t="str">
        <f>'1. All Data'!C62</f>
        <v>Ensure an Effective Disabled Facilities Grant Service</v>
      </c>
      <c r="C61" s="189" t="str">
        <f>'1. All Data'!D62</f>
        <v>Complete a Review of the Disabled Facilities Grant Service</v>
      </c>
      <c r="D61" s="185" t="str">
        <f>'1. All Data'!H62</f>
        <v>On Track to be Achieved</v>
      </c>
      <c r="E61" s="153"/>
      <c r="F61" s="186" t="str">
        <f>'1. All Data'!M62</f>
        <v>On Track to be Achieved</v>
      </c>
      <c r="G61" s="173"/>
      <c r="H61" s="187" t="str">
        <f>'1. All Data'!R62</f>
        <v>Update Not Provided</v>
      </c>
      <c r="I61" s="173"/>
      <c r="J61" s="187" t="str">
        <f>'1. All Data'!V62</f>
        <v>Update not provided</v>
      </c>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row>
    <row r="62" spans="1:47" ht="99.75" hidden="1" customHeight="1">
      <c r="A62" s="152" t="str">
        <f>'1. All Data'!B63</f>
        <v>VFM55</v>
      </c>
      <c r="B62" s="188" t="str">
        <f>'1. All Data'!C63</f>
        <v>Develop the use of technology to improve service delivery</v>
      </c>
      <c r="C62" s="189" t="str">
        <f>'1. All Data'!D63</f>
        <v xml:space="preserve">Complete a Review of Parking Services and the related use of technology </v>
      </c>
      <c r="D62" s="185" t="str">
        <f>'1. All Data'!H63</f>
        <v>On Track to be Achieved</v>
      </c>
      <c r="E62" s="154"/>
      <c r="F62" s="186" t="str">
        <f>'1. All Data'!M63</f>
        <v>Fully Achieved</v>
      </c>
      <c r="G62" s="154"/>
      <c r="H62" s="187" t="str">
        <f>'1. All Data'!R63</f>
        <v>Update Not Provided</v>
      </c>
      <c r="I62" s="154"/>
      <c r="J62" s="187" t="str">
        <f>'1. All Data'!V63</f>
        <v>Update not provided</v>
      </c>
    </row>
    <row r="63" spans="1:47" ht="99.75" hidden="1" customHeight="1">
      <c r="A63" s="152" t="str">
        <f>'1. All Data'!B64</f>
        <v>VFM56</v>
      </c>
      <c r="B63" s="188" t="str">
        <f>'1. All Data'!C64</f>
        <v>Ensure an Effective Civil and Community Enforcement Service</v>
      </c>
      <c r="C63" s="189" t="str">
        <f>'1. All Data'!D64</f>
        <v>Review Public Space Protection Orders for Dog Fouling and Alcohol consumption</v>
      </c>
      <c r="D63" s="185" t="str">
        <f>'1. All Data'!H64</f>
        <v>On Track to be Achieved</v>
      </c>
      <c r="E63" s="154"/>
      <c r="F63" s="186" t="str">
        <f>'1. All Data'!M64</f>
        <v>Fully Achieved</v>
      </c>
      <c r="G63" s="154"/>
      <c r="H63" s="187" t="str">
        <f>'1. All Data'!R64</f>
        <v>Update Not Provided</v>
      </c>
      <c r="I63" s="154"/>
      <c r="J63" s="187" t="str">
        <f>'1. All Data'!V64</f>
        <v>Update not provided</v>
      </c>
    </row>
    <row r="64" spans="1:47" ht="99.75" hidden="1" customHeight="1">
      <c r="A64" s="152" t="str">
        <f>'1. All Data'!B65</f>
        <v>VFM57</v>
      </c>
      <c r="B64" s="188" t="str">
        <f>'1. All Data'!C65</f>
        <v>Achieve further investment for our town centres and large settlements</v>
      </c>
      <c r="C64" s="189" t="str">
        <f>'1. All Data'!D65</f>
        <v>Finalise agreement with SCC to fund the implementation of the co-designed Station Street new public realm project</v>
      </c>
      <c r="D64" s="185" t="str">
        <f>'1. All Data'!H65</f>
        <v>Off Target</v>
      </c>
      <c r="E64" s="154"/>
      <c r="F64" s="186" t="str">
        <f>'1. All Data'!M65</f>
        <v>Completed Behind Schedule</v>
      </c>
      <c r="G64" s="154"/>
      <c r="H64" s="187" t="str">
        <f>'1. All Data'!R65</f>
        <v>Update Not Provided</v>
      </c>
      <c r="I64" s="154"/>
      <c r="J64" s="187" t="str">
        <f>'1. All Data'!V65</f>
        <v>Update not provided</v>
      </c>
    </row>
    <row r="65" spans="1:10" ht="99.75" hidden="1" customHeight="1">
      <c r="A65" s="152" t="str">
        <f>'1. All Data'!B66</f>
        <v>VFM58</v>
      </c>
      <c r="B65" s="188" t="str">
        <f>'1. All Data'!C66</f>
        <v xml:space="preserve">Achieve further investment for our town centres and large settlements </v>
      </c>
      <c r="C65" s="189" t="str">
        <f>'1. All Data'!D66</f>
        <v>Consider the outcome of the Council’s expression of interest to the Future High Street Fund</v>
      </c>
      <c r="D65" s="185" t="str">
        <f>'1. All Data'!H66</f>
        <v>Fully Achieved</v>
      </c>
      <c r="E65" s="154"/>
      <c r="F65" s="186" t="str">
        <f>'1. All Data'!M66</f>
        <v>Fully Achieved</v>
      </c>
      <c r="G65" s="154"/>
      <c r="H65" s="187" t="str">
        <f>'1. All Data'!R66</f>
        <v>Update Not Provided</v>
      </c>
      <c r="I65" s="154"/>
      <c r="J65" s="187" t="str">
        <f>'1. All Data'!V66</f>
        <v>Update not provided</v>
      </c>
    </row>
    <row r="66" spans="1:10" ht="99.75" hidden="1" customHeight="1">
      <c r="A66" s="152" t="str">
        <f>'1. All Data'!B67</f>
        <v>VFM59</v>
      </c>
      <c r="B66" s="188" t="str">
        <f>'1. All Data'!C67</f>
        <v xml:space="preserve">Achieve optimum working in economic partnership </v>
      </c>
      <c r="C66" s="189" t="str">
        <f>'1. All Data'!D67</f>
        <v xml:space="preserve">Consider the outcome of the national LEP review findings and implication on the Washlands LEP monies </v>
      </c>
      <c r="D66" s="185" t="str">
        <f>'1. All Data'!H67</f>
        <v>Fully Achieved</v>
      </c>
      <c r="E66" s="154"/>
      <c r="F66" s="186" t="str">
        <f>'1. All Data'!M67</f>
        <v>Fully Achieved</v>
      </c>
      <c r="G66" s="154"/>
      <c r="H66" s="187" t="str">
        <f>'1. All Data'!R67</f>
        <v>Update Not Provided</v>
      </c>
      <c r="I66" s="154"/>
      <c r="J66" s="187" t="str">
        <f>'1. All Data'!V67</f>
        <v>Update not provided</v>
      </c>
    </row>
    <row r="67" spans="1:10" ht="99.75" hidden="1" customHeight="1">
      <c r="A67" s="152" t="str">
        <f>'1. All Data'!B68</f>
        <v>VFM60</v>
      </c>
      <c r="B67" s="188" t="str">
        <f>'1. All Data'!C68</f>
        <v>Progress the commutation of  s106 sums to deliver key brownfield development opportunities</v>
      </c>
      <c r="C67" s="189" t="str">
        <f>'1. All Data'!D68</f>
        <v xml:space="preserve">Review progress on working in partnership with Burton Rugby Club (Peelcroft) and Molson Coors (Cross Street) </v>
      </c>
      <c r="D67" s="185" t="str">
        <f>'1. All Data'!H68</f>
        <v>On Track to be Achieved</v>
      </c>
      <c r="E67" s="154"/>
      <c r="F67" s="186" t="str">
        <f>'1. All Data'!M68</f>
        <v>On Track to be Achieved</v>
      </c>
      <c r="G67" s="154"/>
      <c r="H67" s="187" t="str">
        <f>'1. All Data'!R68</f>
        <v>Update Not Provided</v>
      </c>
      <c r="I67" s="154"/>
      <c r="J67" s="187" t="str">
        <f>'1. All Data'!V68</f>
        <v>Update not provided</v>
      </c>
    </row>
    <row r="68" spans="1:10" ht="99.75" customHeight="1">
      <c r="A68" s="152" t="str">
        <f>'1. All Data'!B69</f>
        <v>CR01</v>
      </c>
      <c r="B68" s="188" t="str">
        <f>'1. All Data'!C69</f>
        <v xml:space="preserve">Market Hall Development Initiatives </v>
      </c>
      <c r="C68" s="189" t="str">
        <f>'1. All Data'!D69</f>
        <v xml:space="preserve">Hold at least 25 commercial events in the Market Hall </v>
      </c>
      <c r="D68" s="185" t="str">
        <f>'1. All Data'!H69</f>
        <v>On Track to be Achieved</v>
      </c>
      <c r="E68" s="154"/>
      <c r="F68" s="186" t="str">
        <f>'1. All Data'!M69</f>
        <v>On Track to be Achieved</v>
      </c>
      <c r="G68" s="154"/>
      <c r="H68" s="187" t="str">
        <f>'1. All Data'!R69</f>
        <v>Update Not Provided</v>
      </c>
      <c r="I68" s="154"/>
      <c r="J68" s="187" t="str">
        <f>'1. All Data'!V69</f>
        <v>Update not provided</v>
      </c>
    </row>
    <row r="69" spans="1:10" ht="99.75" customHeight="1">
      <c r="A69" s="152" t="str">
        <f>'1. All Data'!B70</f>
        <v>CR02</v>
      </c>
      <c r="B69" s="188" t="str">
        <f>'1. All Data'!C70</f>
        <v xml:space="preserve">Market Hall Development Initiatives </v>
      </c>
      <c r="C69" s="189" t="str">
        <f>'1. All Data'!D70</f>
        <v xml:space="preserve">Utilising previous procurement experience and the APSE Benchmarking Membership an Evaluation of future options for the Market offering will be completed </v>
      </c>
      <c r="D69" s="185" t="str">
        <f>'1. All Data'!H70</f>
        <v>Not Yet Due</v>
      </c>
      <c r="E69" s="154"/>
      <c r="F69" s="186" t="str">
        <f>'1. All Data'!M70</f>
        <v>Not Yet Due</v>
      </c>
      <c r="G69" s="162"/>
      <c r="H69" s="187" t="str">
        <f>'1. All Data'!R70</f>
        <v>Update Not Provided</v>
      </c>
      <c r="I69" s="162"/>
      <c r="J69" s="187" t="str">
        <f>'1. All Data'!V70</f>
        <v>Update not provided</v>
      </c>
    </row>
    <row r="70" spans="1:10" ht="99.75" customHeight="1">
      <c r="A70" s="152" t="str">
        <f>'1. All Data'!B71</f>
        <v>CR03</v>
      </c>
      <c r="B70" s="188" t="str">
        <f>'1. All Data'!C71</f>
        <v>Major Planning Applications Determined Within 13 Weeks</v>
      </c>
      <c r="C70" s="189" t="str">
        <f>'1. All Data'!D71</f>
        <v>Top Quartile as measured against relevant MHCLG figures</v>
      </c>
      <c r="D70" s="185" t="str">
        <f>'1. All Data'!H71</f>
        <v>On Track to be Achieved</v>
      </c>
      <c r="E70" s="154"/>
      <c r="F70" s="186" t="str">
        <f>'1. All Data'!M71</f>
        <v>On Track to be Achieved</v>
      </c>
      <c r="G70" s="162"/>
      <c r="H70" s="187" t="str">
        <f>'1. All Data'!R71</f>
        <v>Update Not Provided</v>
      </c>
      <c r="I70" s="162"/>
      <c r="J70" s="187" t="str">
        <f>'1. All Data'!V71</f>
        <v>Update not provided</v>
      </c>
    </row>
    <row r="71" spans="1:10" ht="99.75" customHeight="1">
      <c r="A71" s="152" t="str">
        <f>'1. All Data'!B72</f>
        <v>CR04</v>
      </c>
      <c r="B71" s="188" t="str">
        <f>'1. All Data'!C72</f>
        <v>Minor Planning Applications Determined Within 8 Weeks</v>
      </c>
      <c r="C71" s="189" t="str">
        <f>'1. All Data'!D72</f>
        <v>Top Quartile as measured against relevant MHCLG figures</v>
      </c>
      <c r="D71" s="185" t="str">
        <f>'1. All Data'!H72</f>
        <v>On Track to be Achieved</v>
      </c>
      <c r="E71" s="154"/>
      <c r="F71" s="186" t="str">
        <f>'1. All Data'!M72</f>
        <v>On Track to be Achieved</v>
      </c>
      <c r="G71" s="162"/>
      <c r="H71" s="187" t="str">
        <f>'1. All Data'!R72</f>
        <v>Update Not Provided</v>
      </c>
      <c r="I71" s="162"/>
      <c r="J71" s="187" t="str">
        <f>'1. All Data'!V72</f>
        <v>Update not provided</v>
      </c>
    </row>
    <row r="72" spans="1:10" ht="99.75" customHeight="1">
      <c r="A72" s="152" t="str">
        <f>'1. All Data'!B73</f>
        <v>CR05</v>
      </c>
      <c r="B72" s="188" t="str">
        <f>'1. All Data'!C73</f>
        <v>Other Planning Applications Determined in 8 Weeks</v>
      </c>
      <c r="C72" s="189" t="str">
        <f>'1. All Data'!D73</f>
        <v>Top Quartile as measured against relevant MHCLG figures</v>
      </c>
      <c r="D72" s="185" t="str">
        <f>'1. All Data'!H73</f>
        <v>On Track to be Achieved</v>
      </c>
      <c r="E72" s="153"/>
      <c r="F72" s="186" t="str">
        <f>'1. All Data'!M73</f>
        <v>On Track to be Achieved</v>
      </c>
      <c r="G72" s="154"/>
      <c r="H72" s="187" t="str">
        <f>'1. All Data'!R73</f>
        <v>Update Not Provided</v>
      </c>
      <c r="I72" s="154"/>
      <c r="J72" s="187" t="str">
        <f>'1. All Data'!V73</f>
        <v>Update not provided</v>
      </c>
    </row>
    <row r="73" spans="1:10" ht="99.75" customHeight="1">
      <c r="A73" s="152" t="str">
        <f>'1. All Data'!B74</f>
        <v>CR06</v>
      </c>
      <c r="B73" s="188" t="str">
        <f>'1. All Data'!C74</f>
        <v>Improve Planning Guidance</v>
      </c>
      <c r="C73" s="189" t="str">
        <f>'1. All Data'!D74</f>
        <v>Endorse Development Guidance for Station Street Southern Brewery Site</v>
      </c>
      <c r="D73" s="185" t="str">
        <f>'1. All Data'!H74</f>
        <v>On Track to be Achieved</v>
      </c>
      <c r="E73" s="154"/>
      <c r="F73" s="186" t="str">
        <f>'1. All Data'!M74</f>
        <v>On Track to be Achieved</v>
      </c>
      <c r="G73" s="154"/>
      <c r="H73" s="187" t="str">
        <f>'1. All Data'!R74</f>
        <v>Update Not Provided</v>
      </c>
      <c r="I73" s="154"/>
      <c r="J73" s="187" t="str">
        <f>'1. All Data'!V74</f>
        <v>Update not provided</v>
      </c>
    </row>
    <row r="74" spans="1:10" ht="99.75" customHeight="1">
      <c r="A74" s="152" t="str">
        <f>'1. All Data'!B75</f>
        <v>CR07</v>
      </c>
      <c r="B74" s="188" t="str">
        <f>'1. All Data'!C75</f>
        <v>Improve Planning Guidance</v>
      </c>
      <c r="C74" s="189" t="str">
        <f>'1. All Data'!D75</f>
        <v>Revise and adopt Housing Choice SPD</v>
      </c>
      <c r="D74" s="185" t="str">
        <f>'1. All Data'!H75</f>
        <v>On Track to be Achieved</v>
      </c>
      <c r="E74" s="154"/>
      <c r="F74" s="186" t="str">
        <f>'1. All Data'!M75</f>
        <v>On Track to be Achieved</v>
      </c>
      <c r="G74" s="162"/>
      <c r="H74" s="187" t="str">
        <f>'1. All Data'!R75</f>
        <v>Update Not Provided</v>
      </c>
      <c r="I74" s="154"/>
      <c r="J74" s="187" t="str">
        <f>'1. All Data'!V75</f>
        <v>Update not provided</v>
      </c>
    </row>
    <row r="75" spans="1:10" ht="99.75" customHeight="1">
      <c r="A75" s="152" t="str">
        <f>'1. All Data'!B76</f>
        <v>CR08</v>
      </c>
      <c r="B75" s="188" t="str">
        <f>'1. All Data'!C76</f>
        <v>Raise Design Quality within the Borough</v>
      </c>
      <c r="C75" s="189" t="str">
        <f>'1. All Data'!D76</f>
        <v>Adopt Shopfronts Design Guide SPD</v>
      </c>
      <c r="D75" s="185" t="str">
        <f>'1. All Data'!H76</f>
        <v>On Track to be Achieved</v>
      </c>
      <c r="E75" s="154"/>
      <c r="F75" s="186" t="str">
        <f>'1. All Data'!M76</f>
        <v>On Track to be Achieved</v>
      </c>
      <c r="G75" s="154"/>
      <c r="H75" s="187" t="str">
        <f>'1. All Data'!R76</f>
        <v>Update Not Provided</v>
      </c>
      <c r="I75" s="154"/>
      <c r="J75" s="187" t="str">
        <f>'1. All Data'!V76</f>
        <v>Update not provided</v>
      </c>
    </row>
    <row r="76" spans="1:10" ht="99.75" customHeight="1">
      <c r="A76" s="152" t="str">
        <f>'1. All Data'!B77</f>
        <v>CR09</v>
      </c>
      <c r="B76" s="188" t="str">
        <f>'1. All Data'!C77</f>
        <v>Raise Design Quality within the Borough</v>
      </c>
      <c r="C76" s="189" t="str">
        <f>'1. All Data'!D77</f>
        <v>Adopt addendum to ESBC Design Guide SPD</v>
      </c>
      <c r="D76" s="185" t="str">
        <f>'1. All Data'!H77</f>
        <v>On Track to be Achieved</v>
      </c>
      <c r="E76" s="154"/>
      <c r="F76" s="186" t="str">
        <f>'1. All Data'!M77</f>
        <v>On Track to be Achieved</v>
      </c>
      <c r="G76" s="154"/>
      <c r="H76" s="187" t="str">
        <f>'1. All Data'!R77</f>
        <v>Update Not Provided</v>
      </c>
      <c r="I76" s="154"/>
      <c r="J76" s="187" t="str">
        <f>'1. All Data'!V77</f>
        <v>Update not provided</v>
      </c>
    </row>
    <row r="77" spans="1:10" ht="87.75">
      <c r="A77" s="152" t="str">
        <f>'1. All Data'!B78</f>
        <v>CR10</v>
      </c>
      <c r="B77" s="188" t="str">
        <f>'1. All Data'!C78</f>
        <v>Raise Design Quality within the Borough</v>
      </c>
      <c r="C77" s="189" t="str">
        <f>'1. All Data'!D78</f>
        <v>Brewery Building Conversion Design Guidance SPD</v>
      </c>
      <c r="D77" s="185" t="str">
        <f>'1. All Data'!H78</f>
        <v>On Track to be Achieved</v>
      </c>
      <c r="E77" s="153"/>
      <c r="F77" s="186" t="str">
        <f>'1. All Data'!M78</f>
        <v>On Track to be Achieved</v>
      </c>
      <c r="G77" s="154"/>
      <c r="H77" s="187" t="str">
        <f>'1. All Data'!R78</f>
        <v>Update Not Provided</v>
      </c>
      <c r="I77" s="154"/>
      <c r="J77" s="187" t="str">
        <f>'1. All Data'!V78</f>
        <v>Update not provided</v>
      </c>
    </row>
    <row r="78" spans="1:10" ht="99.75" customHeight="1">
      <c r="A78" s="152" t="str">
        <f>'1. All Data'!B79</f>
        <v>CR11</v>
      </c>
      <c r="B78" s="188" t="str">
        <f>'1. All Data'!C79</f>
        <v>Delivering Improvements to the Washlands</v>
      </c>
      <c r="C78" s="189" t="str">
        <f>'1. All Data'!D79</f>
        <v xml:space="preserve">Contribute to the ongoing partnership working relating to the Washlands </v>
      </c>
      <c r="D78" s="185" t="str">
        <f>'1. All Data'!H79</f>
        <v>On Track to be Achieved</v>
      </c>
      <c r="E78" s="153"/>
      <c r="F78" s="186" t="str">
        <f>'1. All Data'!M79</f>
        <v>On Track to be Achieved</v>
      </c>
      <c r="G78" s="161"/>
      <c r="H78" s="187" t="str">
        <f>'1. All Data'!R79</f>
        <v>Update Not Provided</v>
      </c>
      <c r="I78" s="161"/>
      <c r="J78" s="187" t="str">
        <f>'1. All Data'!V79</f>
        <v>Update not provided</v>
      </c>
    </row>
    <row r="79" spans="1:10" ht="99.75" customHeight="1">
      <c r="A79" s="152" t="str">
        <f>'1. All Data'!B80</f>
        <v>CR12</v>
      </c>
      <c r="B79" s="188" t="str">
        <f>'1. All Data'!C80</f>
        <v>Improve wayfinding on Worthington Way, High Street  and Washlands area: easy in and out of Burton</v>
      </c>
      <c r="C79" s="189" t="str">
        <f>'1. All Data'!D80</f>
        <v xml:space="preserve">Establish clearer routes in and out of the town </v>
      </c>
      <c r="D79" s="185" t="str">
        <f>'1. All Data'!H80</f>
        <v>On Track to be Achieved</v>
      </c>
      <c r="E79" s="153"/>
      <c r="F79" s="186" t="str">
        <f>'1. All Data'!M80</f>
        <v>On Track to be Achieved</v>
      </c>
      <c r="G79" s="154"/>
      <c r="H79" s="187" t="str">
        <f>'1. All Data'!R80</f>
        <v>Update Not Provided</v>
      </c>
      <c r="I79" s="154"/>
      <c r="J79" s="187" t="str">
        <f>'1. All Data'!V80</f>
        <v>Update not provided</v>
      </c>
    </row>
    <row r="80" spans="1:10" ht="99.75" customHeight="1">
      <c r="A80" s="152" t="str">
        <f>'1. All Data'!B81</f>
        <v>CR13</v>
      </c>
      <c r="B80" s="188" t="str">
        <f>'1. All Data'!C81</f>
        <v>Introduce new public realm civic space</v>
      </c>
      <c r="C80" s="189" t="str">
        <f>'1. All Data'!D81</f>
        <v xml:space="preserve">Working with new Street traders forum, introduce a food hall concept into the Market Hall </v>
      </c>
      <c r="D80" s="185" t="str">
        <f>'1. All Data'!H81</f>
        <v>Not Yet Due</v>
      </c>
      <c r="E80" s="154"/>
      <c r="F80" s="186" t="str">
        <f>'1. All Data'!M81</f>
        <v>Not Yet Due</v>
      </c>
      <c r="G80" s="154"/>
      <c r="H80" s="187" t="str">
        <f>'1. All Data'!R81</f>
        <v>Update Not Provided</v>
      </c>
      <c r="I80" s="154"/>
      <c r="J80" s="187" t="str">
        <f>'1. All Data'!V81</f>
        <v>Update not provided</v>
      </c>
    </row>
    <row r="81" spans="1:46" ht="99.75" customHeight="1">
      <c r="A81" s="152" t="str">
        <f>'1. All Data'!B82</f>
        <v>CR14</v>
      </c>
      <c r="B81" s="188" t="str">
        <f>'1. All Data'!C82</f>
        <v>Look to roll out learning from improvements made in Burton to Uttoxeter and other large settlements</v>
      </c>
      <c r="C81" s="189" t="str">
        <f>'1. All Data'!D82</f>
        <v>Consider learnings from regeneration that can be applied elsewhere in the borough with a view to applying for funds from phase 2 of the Future High Street Funds</v>
      </c>
      <c r="D81" s="185" t="str">
        <f>'1. All Data'!H82</f>
        <v>Not Yet Due</v>
      </c>
      <c r="E81" s="154"/>
      <c r="F81" s="186" t="str">
        <f>'1. All Data'!M82</f>
        <v>Not Yet Due</v>
      </c>
      <c r="G81" s="154"/>
      <c r="H81" s="187" t="str">
        <f>'1. All Data'!R82</f>
        <v>Update Not Provided</v>
      </c>
      <c r="I81" s="154"/>
      <c r="J81" s="187" t="str">
        <f>'1. All Data'!V82</f>
        <v>Update not provided</v>
      </c>
    </row>
    <row r="82" spans="1:46" s="170" customFormat="1" ht="101.25">
      <c r="A82" s="152" t="str">
        <f>'1. All Data'!B83</f>
        <v>CR15</v>
      </c>
      <c r="B82" s="188" t="str">
        <f>'1. All Data'!C83</f>
        <v>Consider a Business Improvement District (BID) in Burton Town Centre to stimulate private sector investment in the Town Centre</v>
      </c>
      <c r="C82" s="189" t="str">
        <f>'1. All Data'!D83</f>
        <v xml:space="preserve">Seek a BID ‘memorandum of understanding’ with the Burton Chamber of Commerce and Burton Small Business Federation </v>
      </c>
      <c r="D82" s="185" t="str">
        <f>'1. All Data'!H83</f>
        <v>On Track to be Achieved</v>
      </c>
      <c r="E82" s="153"/>
      <c r="F82" s="186" t="str">
        <f>'1. All Data'!M83</f>
        <v>On Track to be Achieved</v>
      </c>
      <c r="G82" s="154"/>
      <c r="H82" s="187" t="str">
        <f>'1. All Data'!R83</f>
        <v>Update Not Provided</v>
      </c>
      <c r="I82" s="154"/>
      <c r="J82" s="187" t="str">
        <f>'1. All Data'!V83</f>
        <v>Update not provided</v>
      </c>
      <c r="K82" s="176"/>
      <c r="L82" s="176"/>
      <c r="M82" s="177"/>
      <c r="N82" s="178"/>
      <c r="O82" s="179"/>
      <c r="P82" s="179"/>
      <c r="Q82" s="179"/>
      <c r="R82" s="177"/>
      <c r="S82" s="180"/>
      <c r="T82" s="176"/>
      <c r="U82" s="176"/>
      <c r="V82" s="181"/>
      <c r="W82" s="176"/>
      <c r="X82" s="177"/>
      <c r="Y82" s="177"/>
      <c r="Z82" s="177"/>
      <c r="AA82" s="177"/>
      <c r="AB82" s="168"/>
      <c r="AC82" s="151"/>
      <c r="AD82" s="169"/>
      <c r="AE82" s="169"/>
      <c r="AF82" s="169"/>
      <c r="AG82" s="169"/>
      <c r="AH82" s="169"/>
      <c r="AI82" s="169"/>
      <c r="AJ82" s="169"/>
      <c r="AK82" s="169"/>
      <c r="AL82" s="169"/>
      <c r="AM82" s="169"/>
      <c r="AN82" s="169"/>
      <c r="AO82" s="169"/>
      <c r="AP82" s="169"/>
      <c r="AQ82" s="169"/>
      <c r="AR82" s="169"/>
      <c r="AS82" s="169"/>
      <c r="AT82" s="169"/>
    </row>
    <row r="83" spans="1:46" s="175" customFormat="1" ht="103.5" customHeight="1">
      <c r="A83" s="152" t="str">
        <f>'1. All Data'!B84</f>
        <v>CR16</v>
      </c>
      <c r="B83" s="188" t="str">
        <f>'1. All Data'!C84</f>
        <v>Promote local employment opportunities</v>
      </c>
      <c r="C83" s="189" t="str">
        <f>'1. All Data'!D84</f>
        <v xml:space="preserve">Support the delivery of three job fairs </v>
      </c>
      <c r="D83" s="185" t="str">
        <f>'1. All Data'!H84</f>
        <v>On Track to be Achieved</v>
      </c>
      <c r="E83" s="154"/>
      <c r="F83" s="186" t="str">
        <f>'1. All Data'!M84</f>
        <v>On Track to be Achieved</v>
      </c>
      <c r="G83" s="182"/>
      <c r="H83" s="187" t="str">
        <f>'1. All Data'!R84</f>
        <v>Update Not Provided</v>
      </c>
      <c r="I83" s="182"/>
      <c r="J83" s="187" t="str">
        <f>'1. All Data'!V84</f>
        <v>Update not provided</v>
      </c>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row>
    <row r="84" spans="1:46" ht="99.75" customHeight="1">
      <c r="A84" s="152" t="str">
        <f>'1. All Data'!B85</f>
        <v>CR17</v>
      </c>
      <c r="B84" s="188" t="str">
        <f>'1. All Data'!C85</f>
        <v xml:space="preserve">Consider business activity and economic performance in East Staffordshire </v>
      </c>
      <c r="C84" s="189" t="str">
        <f>'1. All Data'!D85</f>
        <v xml:space="preserve">Report on local business activity during 2019 </v>
      </c>
      <c r="D84" s="185" t="str">
        <f>'1. All Data'!H85</f>
        <v>On Track to be Achieved</v>
      </c>
      <c r="E84" s="153"/>
      <c r="F84" s="186" t="str">
        <f>'1. All Data'!M85</f>
        <v>On Track to be Achieved</v>
      </c>
      <c r="G84" s="154"/>
      <c r="H84" s="187" t="str">
        <f>'1. All Data'!R85</f>
        <v>Update Not Provided</v>
      </c>
      <c r="I84" s="154"/>
      <c r="J84" s="187" t="str">
        <f>'1. All Data'!V85</f>
        <v>Update not provided</v>
      </c>
    </row>
    <row r="85" spans="1:46" ht="99.75" customHeight="1">
      <c r="A85" s="152" t="str">
        <f>'1. All Data'!B86</f>
        <v>CR18</v>
      </c>
      <c r="B85" s="188" t="str">
        <f>'1. All Data'!C86</f>
        <v>Neighbourhood Fund implementation</v>
      </c>
      <c r="C85" s="189" t="str">
        <f>'1. All Data'!D86</f>
        <v xml:space="preserve">7 existing projects and 5 new projects brought to completion </v>
      </c>
      <c r="D85" s="185" t="str">
        <f>'1. All Data'!H86</f>
        <v>On Track to be Achieved</v>
      </c>
      <c r="E85" s="153"/>
      <c r="F85" s="186" t="str">
        <f>'1. All Data'!M86</f>
        <v>On Track to be Achieved</v>
      </c>
      <c r="G85" s="154"/>
      <c r="H85" s="187" t="str">
        <f>'1. All Data'!R86</f>
        <v>Update Not Provided</v>
      </c>
      <c r="I85" s="154"/>
      <c r="J85" s="187" t="str">
        <f>'1. All Data'!V86</f>
        <v>Update not provided</v>
      </c>
    </row>
    <row r="86" spans="1:46" ht="99.75" customHeight="1">
      <c r="A86" s="152" t="str">
        <f>'1. All Data'!B87</f>
        <v>CR19</v>
      </c>
      <c r="B86" s="188" t="str">
        <f>'1. All Data'!C87</f>
        <v>Neighbourhood Fund implementation</v>
      </c>
      <c r="C86" s="189" t="str">
        <f>'1. All Data'!D87</f>
        <v xml:space="preserve">All Neighbourhood Fund projects to be identified with funding allocated </v>
      </c>
      <c r="D86" s="185" t="str">
        <f>'1. All Data'!H87</f>
        <v>On Track to be Achieved</v>
      </c>
      <c r="E86" s="153"/>
      <c r="F86" s="186" t="str">
        <f>'1. All Data'!M87</f>
        <v>Fully Achieved</v>
      </c>
      <c r="G86" s="162"/>
      <c r="H86" s="187" t="str">
        <f>'1. All Data'!R87</f>
        <v>Update Not Provided</v>
      </c>
      <c r="I86" s="154"/>
      <c r="J86" s="187" t="str">
        <f>'1. All Data'!V87</f>
        <v>Update not provided</v>
      </c>
    </row>
    <row r="87" spans="1:46" ht="99.75" customHeight="1">
      <c r="A87" s="152" t="str">
        <f>'1. All Data'!B88</f>
        <v>CR20</v>
      </c>
      <c r="B87" s="188" t="str">
        <f>'1. All Data'!C88</f>
        <v xml:space="preserve">Neighbourhood Fund implementation </v>
      </c>
      <c r="C87" s="189" t="str">
        <f>'1. All Data'!D88</f>
        <v xml:space="preserve">Review the Neighbourhood Fund project </v>
      </c>
      <c r="D87" s="185" t="str">
        <f>'1. All Data'!H88</f>
        <v>Not Yet Due</v>
      </c>
      <c r="E87" s="153"/>
      <c r="F87" s="186" t="str">
        <f>'1. All Data'!M88</f>
        <v>On Track to be Achieved</v>
      </c>
      <c r="G87" s="154"/>
      <c r="H87" s="187" t="str">
        <f>'1. All Data'!R88</f>
        <v>Update Not Provided</v>
      </c>
      <c r="I87" s="154"/>
      <c r="J87" s="187" t="str">
        <f>'1. All Data'!V88</f>
        <v>Update not provided</v>
      </c>
    </row>
    <row r="88" spans="1:46" ht="99.75" customHeight="1">
      <c r="A88" s="152" t="str">
        <f>'1. All Data'!B89</f>
        <v>EHW01</v>
      </c>
      <c r="B88" s="188" t="str">
        <f>'1. All Data'!C89</f>
        <v>Develop a Town Centre planting strategy</v>
      </c>
      <c r="C88" s="189" t="str">
        <f>'1. All Data'!D89</f>
        <v xml:space="preserve">Develop a Borough wide Planting Strategy </v>
      </c>
      <c r="D88" s="185" t="str">
        <f>'1. All Data'!H89</f>
        <v>On Track to be Achieved</v>
      </c>
      <c r="E88" s="153"/>
      <c r="F88" s="186" t="str">
        <f>'1. All Data'!M89</f>
        <v>On Track to be Achieved</v>
      </c>
      <c r="G88" s="154"/>
      <c r="H88" s="187" t="str">
        <f>'1. All Data'!R89</f>
        <v>Update Not Provided</v>
      </c>
      <c r="I88" s="154"/>
      <c r="J88" s="187" t="str">
        <f>'1. All Data'!V89</f>
        <v>Update not provided</v>
      </c>
    </row>
    <row r="89" spans="1:46" ht="99.75" customHeight="1">
      <c r="A89" s="152" t="str">
        <f>'1. All Data'!B90</f>
        <v>EHW02</v>
      </c>
      <c r="B89" s="188" t="str">
        <f>'1. All Data'!C90</f>
        <v>In Bloom/Green Flag</v>
      </c>
      <c r="C89" s="189" t="str">
        <f>'1. All Data'!D90</f>
        <v xml:space="preserve">Deliver a minimum of two Golds at the regional “In Bloom awards” and support Winshill In Bloom at the National RHS Awards    </v>
      </c>
      <c r="D89" s="185" t="str">
        <f>'1. All Data'!H90</f>
        <v>Not Yet Due</v>
      </c>
      <c r="E89" s="154"/>
      <c r="F89" s="186" t="str">
        <f>'1. All Data'!M90</f>
        <v>Fully Achieved</v>
      </c>
      <c r="G89" s="154"/>
      <c r="H89" s="187" t="str">
        <f>'1. All Data'!R90</f>
        <v>Update Not Provided</v>
      </c>
      <c r="I89" s="154"/>
      <c r="J89" s="187" t="str">
        <f>'1. All Data'!V90</f>
        <v>Update not provided</v>
      </c>
    </row>
    <row r="90" spans="1:46" ht="99.75" customHeight="1">
      <c r="A90" s="152" t="str">
        <f>'1. All Data'!B91</f>
        <v>EHW03</v>
      </c>
      <c r="B90" s="188" t="str">
        <f>'1. All Data'!C91</f>
        <v>In Bloom/Green Flag</v>
      </c>
      <c r="C90" s="189" t="str">
        <f>'1. All Data'!D91</f>
        <v>Achieve 2 Green Flag Awards at Bramshall Park and Stapenhill Gardens</v>
      </c>
      <c r="D90" s="185" t="str">
        <f>'1. All Data'!H91</f>
        <v>Not Yet Due</v>
      </c>
      <c r="E90" s="153"/>
      <c r="F90" s="186" t="str">
        <f>'1. All Data'!M91</f>
        <v>Off Target</v>
      </c>
      <c r="G90" s="154"/>
      <c r="H90" s="187" t="str">
        <f>'1. All Data'!R91</f>
        <v>Update Not Provided</v>
      </c>
      <c r="I90" s="154"/>
      <c r="J90" s="187" t="str">
        <f>'1. All Data'!V91</f>
        <v>Update not provided</v>
      </c>
    </row>
    <row r="91" spans="1:46" ht="99.75" customHeight="1">
      <c r="A91" s="152" t="str">
        <f>'1. All Data'!B92</f>
        <v>EHW04</v>
      </c>
      <c r="B91" s="188" t="str">
        <f>'1. All Data'!C92</f>
        <v>Street Cleansing - Litter</v>
      </c>
      <c r="C91" s="189" t="str">
        <f>'1. All Data'!D92</f>
        <v>Maintain Top Quartile Performance</v>
      </c>
      <c r="D91" s="185" t="str">
        <f>'1. All Data'!H92</f>
        <v>Not Yet Due</v>
      </c>
      <c r="E91" s="154"/>
      <c r="F91" s="186" t="str">
        <f>'1. All Data'!M92</f>
        <v>On Track to be Achieved</v>
      </c>
      <c r="G91" s="154"/>
      <c r="H91" s="187" t="str">
        <f>'1. All Data'!R92</f>
        <v>Update Not Provided</v>
      </c>
      <c r="I91" s="154"/>
      <c r="J91" s="187" t="str">
        <f>'1. All Data'!V92</f>
        <v>Update not provided</v>
      </c>
    </row>
    <row r="92" spans="1:46" ht="99.75" customHeight="1">
      <c r="A92" s="152" t="str">
        <f>'1. All Data'!B93</f>
        <v>EHW05</v>
      </c>
      <c r="B92" s="188" t="str">
        <f>'1. All Data'!C93</f>
        <v>Street Cleansing - Detritus</v>
      </c>
      <c r="C92" s="189" t="str">
        <f>'1. All Data'!D93</f>
        <v>Maintain Top Quartile Performance</v>
      </c>
      <c r="D92" s="185" t="str">
        <f>'1. All Data'!H93</f>
        <v>Not Yet Due</v>
      </c>
      <c r="E92" s="153"/>
      <c r="F92" s="186" t="str">
        <f>'1. All Data'!M93</f>
        <v>On Track to be Achieved</v>
      </c>
      <c r="G92" s="154"/>
      <c r="H92" s="187" t="str">
        <f>'1. All Data'!R93</f>
        <v>Update Not Provided</v>
      </c>
      <c r="I92" s="154"/>
      <c r="J92" s="187" t="str">
        <f>'1. All Data'!V93</f>
        <v>Update not provided</v>
      </c>
    </row>
    <row r="93" spans="1:46" ht="99.75" customHeight="1">
      <c r="A93" s="152" t="str">
        <f>'1. All Data'!B94</f>
        <v>EHW06</v>
      </c>
      <c r="B93" s="188" t="str">
        <f>'1. All Data'!C94</f>
        <v>Street Cleansing - Graffiti</v>
      </c>
      <c r="C93" s="189" t="str">
        <f>'1. All Data'!D94</f>
        <v>Maintain Top Quartile Performance</v>
      </c>
      <c r="D93" s="185" t="str">
        <f>'1. All Data'!H94</f>
        <v>Not Yet Due</v>
      </c>
      <c r="E93" s="153"/>
      <c r="F93" s="186" t="str">
        <f>'1. All Data'!M94</f>
        <v>On Track to be Achieved</v>
      </c>
      <c r="G93" s="154"/>
      <c r="H93" s="187" t="str">
        <f>'1. All Data'!R94</f>
        <v>Update Not Provided</v>
      </c>
      <c r="I93" s="154"/>
      <c r="J93" s="187" t="str">
        <f>'1. All Data'!V94</f>
        <v>Update not provided</v>
      </c>
    </row>
    <row r="94" spans="1:46" ht="99.75" customHeight="1">
      <c r="A94" s="152" t="str">
        <f>'1. All Data'!B95</f>
        <v>EHW07</v>
      </c>
      <c r="B94" s="188" t="str">
        <f>'1. All Data'!C95</f>
        <v>Street Cleansing – Fly-Posting</v>
      </c>
      <c r="C94" s="189" t="str">
        <f>'1. All Data'!D95</f>
        <v>Maintain Top Quartile Performance</v>
      </c>
      <c r="D94" s="185" t="str">
        <f>'1. All Data'!H95</f>
        <v>Not Yet Due</v>
      </c>
      <c r="E94" s="153"/>
      <c r="F94" s="186" t="str">
        <f>'1. All Data'!M95</f>
        <v>On Track to be Achieved</v>
      </c>
      <c r="G94" s="154"/>
      <c r="H94" s="187" t="str">
        <f>'1. All Data'!R95</f>
        <v>Update Not Provided</v>
      </c>
      <c r="I94" s="154"/>
      <c r="J94" s="187" t="str">
        <f>'1. All Data'!V95</f>
        <v>Update not provided</v>
      </c>
    </row>
    <row r="95" spans="1:46" ht="99.75" customHeight="1">
      <c r="A95" s="152" t="str">
        <f>'1. All Data'!B96</f>
        <v>EHW08</v>
      </c>
      <c r="B95" s="188" t="str">
        <f>'1. All Data'!C96</f>
        <v xml:space="preserve">Recycling </v>
      </c>
      <c r="C95" s="189" t="str">
        <f>'1. All Data'!D96</f>
        <v>Household Waste Recycled and Composted:
Maintain Top Quartile Performance</v>
      </c>
      <c r="D95" s="185" t="str">
        <f>'1. All Data'!H96</f>
        <v>On Track to be Achieved</v>
      </c>
      <c r="E95" s="153"/>
      <c r="F95" s="186" t="str">
        <f>'1. All Data'!M96</f>
        <v>On Track to be Achieved</v>
      </c>
      <c r="G95" s="154"/>
      <c r="H95" s="187" t="str">
        <f>'1. All Data'!R96</f>
        <v>Update Not Provided</v>
      </c>
      <c r="I95" s="154"/>
      <c r="J95" s="187" t="str">
        <f>'1. All Data'!V96</f>
        <v>Update not provided</v>
      </c>
    </row>
    <row r="96" spans="1:46" ht="99.75" customHeight="1">
      <c r="A96" s="152" t="str">
        <f>'1. All Data'!B97</f>
        <v>EHW09</v>
      </c>
      <c r="B96" s="188" t="str">
        <f>'1. All Data'!C97</f>
        <v xml:space="preserve">Waste Reduction </v>
      </c>
      <c r="C96" s="189" t="str">
        <f>'1. All Data'!D97</f>
        <v>Residual Household Waste Per Household: 
Maintain Top Quartile Performance</v>
      </c>
      <c r="D96" s="185" t="str">
        <f>'1. All Data'!H97</f>
        <v>On Track to be Achieved</v>
      </c>
      <c r="E96" s="154"/>
      <c r="F96" s="186" t="str">
        <f>'1. All Data'!M97</f>
        <v>On Track to be Achieved</v>
      </c>
      <c r="G96" s="154"/>
      <c r="H96" s="187" t="str">
        <f>'1. All Data'!R97</f>
        <v>Update Not Provided</v>
      </c>
      <c r="I96" s="154"/>
      <c r="J96" s="187" t="str">
        <f>'1. All Data'!V97</f>
        <v>Update not provided</v>
      </c>
    </row>
    <row r="97" spans="1:10" ht="99.75" customHeight="1">
      <c r="A97" s="152" t="str">
        <f>'1. All Data'!B98</f>
        <v>EHW10</v>
      </c>
      <c r="B97" s="188" t="str">
        <f>'1. All Data'!C98</f>
        <v>Delivering Better Services to Support Homelessness</v>
      </c>
      <c r="C97" s="189" t="str">
        <f>'1. All Data'!D98</f>
        <v>Average time from appointment to initial decision for homeless applicants of 10 days</v>
      </c>
      <c r="D97" s="185" t="str">
        <f>'1. All Data'!H98</f>
        <v>On Track to be Achieved</v>
      </c>
      <c r="E97" s="154"/>
      <c r="F97" s="186" t="str">
        <f>'1. All Data'!M98</f>
        <v>On Track to be Achieved</v>
      </c>
      <c r="G97" s="154"/>
      <c r="H97" s="187" t="str">
        <f>'1. All Data'!R98</f>
        <v>Update Not Provided</v>
      </c>
      <c r="I97" s="154"/>
      <c r="J97" s="187" t="str">
        <f>'1. All Data'!V98</f>
        <v>Update not provided</v>
      </c>
    </row>
    <row r="98" spans="1:10" ht="99.75" customHeight="1">
      <c r="A98" s="152" t="str">
        <f>'1. All Data'!B99</f>
        <v>EHW11</v>
      </c>
      <c r="B98" s="188" t="str">
        <f>'1. All Data'!C99</f>
        <v>Continue to Maximise Utilisation of Self Contained Temporary Accommodation for Homeless Applicants</v>
      </c>
      <c r="C98" s="189" t="str">
        <f>'1. All Data'!D99</f>
        <v>Reduce ‘Key to Key’ Void Turnaround to an average of 6 working days</v>
      </c>
      <c r="D98" s="185" t="str">
        <f>'1. All Data'!H99</f>
        <v>In Danger of Falling Behind Target</v>
      </c>
      <c r="E98" s="153"/>
      <c r="F98" s="186" t="str">
        <f>'1. All Data'!M99</f>
        <v>On Track to be Achieved</v>
      </c>
      <c r="G98" s="162"/>
      <c r="H98" s="187" t="str">
        <f>'1. All Data'!R99</f>
        <v>Update Not Provided</v>
      </c>
      <c r="I98" s="154"/>
      <c r="J98" s="187" t="str">
        <f>'1. All Data'!V99</f>
        <v>Update not provided</v>
      </c>
    </row>
    <row r="99" spans="1:10" ht="99.75" customHeight="1">
      <c r="A99" s="152" t="str">
        <f>'1. All Data'!B100</f>
        <v>EHW12</v>
      </c>
      <c r="B99" s="188" t="str">
        <f>'1. All Data'!C100</f>
        <v>Review options for continuing outreach services to Rough Sleepers</v>
      </c>
      <c r="C99" s="189" t="str">
        <f>'1. All Data'!D100</f>
        <v xml:space="preserve">Report completed </v>
      </c>
      <c r="D99" s="185" t="str">
        <f>'1. All Data'!H100</f>
        <v>On Track to be Achieved</v>
      </c>
      <c r="E99" s="154"/>
      <c r="F99" s="186" t="str">
        <f>'1. All Data'!M100</f>
        <v>Fully Achieved</v>
      </c>
      <c r="G99" s="161"/>
      <c r="H99" s="187" t="str">
        <f>'1. All Data'!R100</f>
        <v>Update Not Provided</v>
      </c>
      <c r="I99" s="154"/>
      <c r="J99" s="187" t="str">
        <f>'1. All Data'!V100</f>
        <v>Update not provided</v>
      </c>
    </row>
    <row r="100" spans="1:10" ht="99.75" customHeight="1">
      <c r="A100" s="152" t="str">
        <f>'1. All Data'!B101</f>
        <v>EHW13</v>
      </c>
      <c r="B100" s="188" t="str">
        <f>'1. All Data'!C101</f>
        <v>Delivering Better Services to Support Homelessness</v>
      </c>
      <c r="C100" s="189" t="str">
        <f>'1. All Data'!D101</f>
        <v>Launch Campaign to raise awareness of rough sleeping, street living and street begging</v>
      </c>
      <c r="D100" s="185" t="str">
        <f>'1. All Data'!H101</f>
        <v>Fully Achieved</v>
      </c>
      <c r="E100" s="154"/>
      <c r="F100" s="186" t="str">
        <f>'1. All Data'!M101</f>
        <v>Fully Achieved</v>
      </c>
      <c r="G100" s="154"/>
      <c r="H100" s="187" t="str">
        <f>'1. All Data'!R101</f>
        <v>Update Not Provided</v>
      </c>
      <c r="I100" s="154"/>
      <c r="J100" s="187" t="str">
        <f>'1. All Data'!V101</f>
        <v>Update not provided</v>
      </c>
    </row>
    <row r="101" spans="1:10" ht="99.75" customHeight="1">
      <c r="A101" s="152" t="str">
        <f>'1. All Data'!B102</f>
        <v>EHW14</v>
      </c>
      <c r="B101" s="188" t="str">
        <f>'1. All Data'!C102</f>
        <v>Produce a Business Plan to tackle selected empty homes</v>
      </c>
      <c r="C101" s="189" t="str">
        <f>'1. All Data'!D102</f>
        <v>Business Plan Produced</v>
      </c>
      <c r="D101" s="185" t="str">
        <f>'1. All Data'!H102</f>
        <v>Fully Achieved</v>
      </c>
      <c r="E101" s="154"/>
      <c r="F101" s="186" t="str">
        <f>'1. All Data'!M102</f>
        <v>Fully Achieved</v>
      </c>
      <c r="G101" s="154"/>
      <c r="H101" s="187" t="str">
        <f>'1. All Data'!R102</f>
        <v>Update Not Provided</v>
      </c>
      <c r="I101" s="154"/>
      <c r="J101" s="187" t="str">
        <f>'1. All Data'!V102</f>
        <v>Update not provided</v>
      </c>
    </row>
    <row r="102" spans="1:10" ht="99.75" customHeight="1">
      <c r="A102" s="152" t="str">
        <f>'1. All Data'!B103</f>
        <v>EHW15</v>
      </c>
      <c r="B102" s="188" t="str">
        <f>'1. All Data'!C103</f>
        <v>Deliver Focussed Environmental Health Initiatives</v>
      </c>
      <c r="C102" s="189" t="str">
        <f>'1. All Data'!D103</f>
        <v xml:space="preserve">Provide a six monthly report on Regulatory Services activity including initiatives covering licensed gambling premises, Civil Enforcement, Scrap metal compliance etc. </v>
      </c>
      <c r="D102" s="185" t="str">
        <f>'1. All Data'!H103</f>
        <v>On Track to be Achieved</v>
      </c>
      <c r="E102" s="153"/>
      <c r="F102" s="186" t="str">
        <f>'1. All Data'!M103</f>
        <v>On Track to be Achieved</v>
      </c>
      <c r="G102" s="154"/>
      <c r="H102" s="187" t="str">
        <f>'1. All Data'!R103</f>
        <v>Update Not Provided</v>
      </c>
      <c r="I102" s="154"/>
      <c r="J102" s="187" t="str">
        <f>'1. All Data'!V103</f>
        <v>Update not provided</v>
      </c>
    </row>
    <row r="103" spans="1:10" ht="99.75" customHeight="1">
      <c r="A103" s="152" t="str">
        <f>'1. All Data'!B104</f>
        <v>EHW16</v>
      </c>
      <c r="B103" s="188" t="str">
        <f>'1. All Data'!C104</f>
        <v>Deliver Focussed Environmental Health Initiatives</v>
      </c>
      <c r="C103" s="189" t="str">
        <f>'1. All Data'!D104</f>
        <v>Undertake a targeted initiative to identify Unlicensed Houses in Multiple Occupation</v>
      </c>
      <c r="D103" s="185" t="str">
        <f>'1. All Data'!H104</f>
        <v>On Track to be Achieved</v>
      </c>
      <c r="E103" s="153"/>
      <c r="F103" s="186" t="str">
        <f>'1. All Data'!M104</f>
        <v>On Track to be Achieved</v>
      </c>
      <c r="G103" s="154"/>
      <c r="H103" s="187" t="str">
        <f>'1. All Data'!R104</f>
        <v>Update Not Provided</v>
      </c>
      <c r="I103" s="154"/>
      <c r="J103" s="187" t="str">
        <f>'1. All Data'!V104</f>
        <v>Update not provided</v>
      </c>
    </row>
    <row r="104" spans="1:10" ht="99.75" customHeight="1">
      <c r="A104" s="152" t="str">
        <f>'1. All Data'!B105</f>
        <v>EHW17</v>
      </c>
      <c r="B104" s="188" t="str">
        <f>'1. All Data'!C105</f>
        <v>Deliver Focussed Environmental Health Initiatives</v>
      </c>
      <c r="C104" s="189" t="str">
        <f>'1. All Data'!D105</f>
        <v>Complete an evaluation of all Licensable Animal Activities and report to DEFRA</v>
      </c>
      <c r="D104" s="185" t="str">
        <f>'1. All Data'!H105</f>
        <v>On Track to be Achieved</v>
      </c>
      <c r="E104" s="154"/>
      <c r="F104" s="186" t="str">
        <f>'1. All Data'!M105</f>
        <v>On Track to be Achieved</v>
      </c>
      <c r="G104" s="154"/>
      <c r="H104" s="187" t="str">
        <f>'1. All Data'!R105</f>
        <v>Update Not Provided</v>
      </c>
      <c r="I104" s="154"/>
      <c r="J104" s="187" t="str">
        <f>'1. All Data'!V105</f>
        <v>Update not provided</v>
      </c>
    </row>
    <row r="105" spans="1:10" ht="99.75" customHeight="1">
      <c r="A105" s="152" t="str">
        <f>'1. All Data'!B106</f>
        <v>EHW18</v>
      </c>
      <c r="B105" s="188" t="str">
        <f>'1. All Data'!C106</f>
        <v>Improve active links: easy in and easy out of Burton</v>
      </c>
      <c r="C105" s="189" t="str">
        <f>'1. All Data'!D106</f>
        <v xml:space="preserve">Working with SCC, audit the existing walking and cycling network and propose the upgrade and improvement of the network to ensure Burton is well connected to and from its town centre </v>
      </c>
      <c r="D105" s="185" t="str">
        <f>'1. All Data'!H106</f>
        <v>On Track to be Achieved</v>
      </c>
      <c r="E105" s="154"/>
      <c r="F105" s="186" t="str">
        <f>'1. All Data'!M106</f>
        <v>On Track to be Achieved</v>
      </c>
      <c r="G105" s="154"/>
      <c r="H105" s="187" t="str">
        <f>'1. All Data'!R106</f>
        <v>Update Not Provided</v>
      </c>
      <c r="I105" s="154"/>
      <c r="J105" s="187" t="str">
        <f>'1. All Data'!V106</f>
        <v>Update not provided</v>
      </c>
    </row>
    <row r="106" spans="1:10" ht="99.75" customHeight="1">
      <c r="A106" s="152" t="str">
        <f>'1. All Data'!B107</f>
        <v>EHW19</v>
      </c>
      <c r="B106" s="188" t="str">
        <f>'1. All Data'!C107</f>
        <v>Improve active and green links: easy in and easy out of Burton</v>
      </c>
      <c r="C106" s="189" t="str">
        <f>'1. All Data'!D107</f>
        <v xml:space="preserve">Begin scoping works for a bus interchange and active travel hubs in the Burton Place area </v>
      </c>
      <c r="D106" s="185" t="str">
        <f>'1. All Data'!H107</f>
        <v>On Track to be Achieved</v>
      </c>
      <c r="E106" s="154"/>
      <c r="F106" s="186" t="str">
        <f>'1. All Data'!M107</f>
        <v>On Track to be Achieved</v>
      </c>
      <c r="G106" s="154"/>
      <c r="H106" s="187" t="str">
        <f>'1. All Data'!R107</f>
        <v>Update Not Provided</v>
      </c>
      <c r="I106" s="154"/>
      <c r="J106" s="187" t="str">
        <f>'1. All Data'!V107</f>
        <v>Update not provided</v>
      </c>
    </row>
    <row r="107" spans="1:10" ht="99.75" customHeight="1">
      <c r="A107" s="152" t="str">
        <f>'1. All Data'!B108</f>
        <v>EHW20</v>
      </c>
      <c r="B107" s="188" t="str">
        <f>'1. All Data'!C108</f>
        <v>Upgrade Burton Railway Station in terms of functionality and aesthetics</v>
      </c>
      <c r="C107" s="189" t="str">
        <f>'1. All Data'!D108</f>
        <v xml:space="preserve">Continue to work with the relevant rail authorities and partners to invest in and improve  the fabric of Burton Railway Station building </v>
      </c>
      <c r="D107" s="185" t="str">
        <f>'1. All Data'!H108</f>
        <v>On Track to be Achieved</v>
      </c>
      <c r="E107" s="154"/>
      <c r="F107" s="186" t="str">
        <f>'1. All Data'!M108</f>
        <v>On Track to be Achieved</v>
      </c>
      <c r="G107" s="154"/>
      <c r="H107" s="187" t="str">
        <f>'1. All Data'!R108</f>
        <v>Update Not Provided</v>
      </c>
      <c r="I107" s="154"/>
      <c r="J107" s="187" t="str">
        <f>'1. All Data'!V108</f>
        <v>Update not provided</v>
      </c>
    </row>
    <row r="108" spans="1:10" ht="99.75" customHeight="1">
      <c r="A108" s="152" t="str">
        <f>'1. All Data'!B109</f>
        <v>EHW21</v>
      </c>
      <c r="B108" s="188" t="str">
        <f>'1. All Data'!C109</f>
        <v>Upgrade Burton Railway Station in terms of functionality and aesthetics</v>
      </c>
      <c r="C108" s="189" t="str">
        <f>'1. All Data'!D109</f>
        <v xml:space="preserve">Work with partners to lobby for the opening of the Burton to Lichfield and Ivanhoe rail links </v>
      </c>
      <c r="D108" s="185" t="str">
        <f>'1. All Data'!H109</f>
        <v>Not Yet Due</v>
      </c>
      <c r="E108" s="154"/>
      <c r="F108" s="186" t="str">
        <f>'1. All Data'!M109</f>
        <v>On Track to be Achieved</v>
      </c>
      <c r="G108" s="154"/>
      <c r="H108" s="187" t="str">
        <f>'1. All Data'!R109</f>
        <v>Update Not Provided</v>
      </c>
      <c r="I108" s="154"/>
      <c r="J108" s="187" t="str">
        <f>'1. All Data'!V109</f>
        <v>Update not provided</v>
      </c>
    </row>
    <row r="109" spans="1:10" ht="99.75" customHeight="1">
      <c r="A109" s="152" t="str">
        <f>'1. All Data'!B110</f>
        <v>EHW22</v>
      </c>
      <c r="B109" s="188" t="str">
        <f>'1. All Data'!C110</f>
        <v>Achieve optimum working in economic partnership</v>
      </c>
      <c r="C109" s="189" t="str">
        <f>'1. All Data'!D110</f>
        <v xml:space="preserve">Continue to work with strategic tourism partners to facilitate the promotion of tourism </v>
      </c>
      <c r="D109" s="185" t="str">
        <f>'1. All Data'!H110</f>
        <v>Not Yet Due</v>
      </c>
      <c r="E109" s="154"/>
      <c r="F109" s="186" t="str">
        <f>'1. All Data'!M110</f>
        <v>Not Yet Due</v>
      </c>
      <c r="G109" s="154"/>
      <c r="H109" s="187" t="str">
        <f>'1. All Data'!R110</f>
        <v>Update Not Provided</v>
      </c>
      <c r="I109" s="154"/>
      <c r="J109" s="187" t="str">
        <f>'1. All Data'!V110</f>
        <v>Update not provided</v>
      </c>
    </row>
    <row r="110" spans="1:10" ht="99.75" customHeight="1">
      <c r="A110" s="152" t="str">
        <f>'1. All Data'!B111</f>
        <v>EHW23</v>
      </c>
      <c r="B110" s="188" t="str">
        <f>'1. All Data'!C111</f>
        <v>Achieve optimum working in economic partnership</v>
      </c>
      <c r="C110" s="189" t="str">
        <f>'1. All Data'!D111</f>
        <v xml:space="preserve">Support partners such as the National Forest and Transforming The Trent Valley in delivering environmental enhancement projects, such as the Brook Hollows project </v>
      </c>
      <c r="D110" s="185" t="str">
        <f>'1. All Data'!H111</f>
        <v>On Track to be Achieved</v>
      </c>
      <c r="E110" s="153"/>
      <c r="F110" s="186" t="str">
        <f>'1. All Data'!M111</f>
        <v>On Track to be Achieved</v>
      </c>
      <c r="G110" s="154"/>
      <c r="H110" s="187" t="str">
        <f>'1. All Data'!R111</f>
        <v>Update Not Provided</v>
      </c>
      <c r="I110" s="161"/>
      <c r="J110" s="187" t="str">
        <f>'1. All Data'!V111</f>
        <v>Update not provided</v>
      </c>
    </row>
    <row r="111" spans="1:10" s="155" customFormat="1">
      <c r="C111" s="183"/>
    </row>
    <row r="112" spans="1:10" s="155" customFormat="1">
      <c r="C112" s="183"/>
    </row>
    <row r="113" spans="3:3" s="155" customFormat="1">
      <c r="C113" s="183"/>
    </row>
    <row r="114" spans="3:3" s="155" customFormat="1">
      <c r="C114" s="183"/>
    </row>
    <row r="115" spans="3:3" s="155" customFormat="1">
      <c r="C115" s="183"/>
    </row>
    <row r="116" spans="3:3" s="155" customFormat="1">
      <c r="C116" s="183"/>
    </row>
    <row r="117" spans="3:3" s="155" customFormat="1">
      <c r="C117" s="183"/>
    </row>
    <row r="118" spans="3:3" s="155" customFormat="1">
      <c r="C118" s="183"/>
    </row>
    <row r="119" spans="3:3" s="155" customFormat="1">
      <c r="C119" s="183"/>
    </row>
    <row r="120" spans="3:3" s="155" customFormat="1">
      <c r="C120" s="183"/>
    </row>
    <row r="121" spans="3:3" s="155" customFormat="1">
      <c r="C121" s="183"/>
    </row>
    <row r="122" spans="3:3" s="155" customFormat="1">
      <c r="C122" s="183"/>
    </row>
    <row r="123" spans="3:3" s="155" customFormat="1">
      <c r="C123" s="183"/>
    </row>
    <row r="124" spans="3:3" s="155" customFormat="1">
      <c r="C124" s="183"/>
    </row>
    <row r="125" spans="3:3" s="155" customFormat="1">
      <c r="C125" s="183"/>
    </row>
    <row r="126" spans="3:3" s="155" customFormat="1">
      <c r="C126" s="183"/>
    </row>
    <row r="127" spans="3:3" s="155" customFormat="1">
      <c r="C127" s="183"/>
    </row>
    <row r="128" spans="3:3" s="155" customFormat="1">
      <c r="C128" s="183"/>
    </row>
    <row r="129" spans="3:3">
      <c r="C129" s="183"/>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3"/>
  <sheetViews>
    <sheetView workbookViewId="0">
      <selection activeCell="B10" sqref="B10"/>
    </sheetView>
  </sheetViews>
  <sheetFormatPr defaultRowHeight="15"/>
  <cols>
    <col min="1" max="1" width="36"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1">
      <c r="A2" s="200" t="s">
        <v>296</v>
      </c>
    </row>
    <row r="3" spans="1:1">
      <c r="A3" s="201" t="s">
        <v>347</v>
      </c>
    </row>
    <row r="4" spans="1:1">
      <c r="A4" s="200" t="s">
        <v>316</v>
      </c>
    </row>
    <row r="5" spans="1:1">
      <c r="A5" s="201" t="s">
        <v>347</v>
      </c>
    </row>
    <row r="6" spans="1:1">
      <c r="A6" s="201" t="s">
        <v>335</v>
      </c>
    </row>
    <row r="7" spans="1:1">
      <c r="A7" s="200" t="s">
        <v>327</v>
      </c>
    </row>
    <row r="8" spans="1:1">
      <c r="A8" s="201" t="s">
        <v>347</v>
      </c>
    </row>
    <row r="9" spans="1:1">
      <c r="A9" s="200" t="s">
        <v>322</v>
      </c>
    </row>
    <row r="10" spans="1:1">
      <c r="A10" s="201" t="s">
        <v>347</v>
      </c>
    </row>
    <row r="11" spans="1:1">
      <c r="A11" s="200" t="s">
        <v>291</v>
      </c>
    </row>
    <row r="12" spans="1:1">
      <c r="A12" s="201" t="s">
        <v>347</v>
      </c>
    </row>
    <row r="13" spans="1:1">
      <c r="A13" s="201" t="s">
        <v>335</v>
      </c>
    </row>
    <row r="14" spans="1:1">
      <c r="A14" s="200" t="s">
        <v>292</v>
      </c>
    </row>
    <row r="15" spans="1:1">
      <c r="A15" s="201" t="s">
        <v>347</v>
      </c>
    </row>
    <row r="16" spans="1:1">
      <c r="A16" s="200" t="s">
        <v>297</v>
      </c>
    </row>
    <row r="17" spans="1:1">
      <c r="A17" s="201" t="s">
        <v>347</v>
      </c>
    </row>
    <row r="18" spans="1:1">
      <c r="A18" s="200" t="s">
        <v>295</v>
      </c>
    </row>
    <row r="19" spans="1:1">
      <c r="A19" s="201" t="s">
        <v>347</v>
      </c>
    </row>
    <row r="20" spans="1:1">
      <c r="A20" s="200" t="s">
        <v>293</v>
      </c>
    </row>
    <row r="21" spans="1:1">
      <c r="A21" s="201" t="s">
        <v>347</v>
      </c>
    </row>
    <row r="22" spans="1:1">
      <c r="A22" s="200" t="s">
        <v>324</v>
      </c>
    </row>
    <row r="23" spans="1:1">
      <c r="A23" s="201" t="s">
        <v>347</v>
      </c>
    </row>
    <row r="24" spans="1:1">
      <c r="A24" s="201" t="s">
        <v>335</v>
      </c>
    </row>
    <row r="25" spans="1:1">
      <c r="A25" s="200" t="s">
        <v>300</v>
      </c>
    </row>
    <row r="26" spans="1:1">
      <c r="A26" s="201" t="s">
        <v>347</v>
      </c>
    </row>
    <row r="27" spans="1:1">
      <c r="A27" s="200" t="s">
        <v>325</v>
      </c>
    </row>
    <row r="28" spans="1:1">
      <c r="A28" s="201" t="s">
        <v>347</v>
      </c>
    </row>
    <row r="29" spans="1:1">
      <c r="A29" s="200" t="s">
        <v>304</v>
      </c>
    </row>
    <row r="30" spans="1:1">
      <c r="A30" s="201" t="s">
        <v>347</v>
      </c>
    </row>
    <row r="31" spans="1:1">
      <c r="A31" s="200" t="s">
        <v>302</v>
      </c>
    </row>
    <row r="32" spans="1:1">
      <c r="A32" s="201" t="s">
        <v>347</v>
      </c>
    </row>
    <row r="33" spans="1:1">
      <c r="A33" s="201" t="s">
        <v>335</v>
      </c>
    </row>
    <row r="34" spans="1:1">
      <c r="A34" s="200" t="s">
        <v>320</v>
      </c>
    </row>
    <row r="35" spans="1:1">
      <c r="A35" s="201" t="s">
        <v>335</v>
      </c>
    </row>
    <row r="36" spans="1:1">
      <c r="A36" s="200" t="s">
        <v>311</v>
      </c>
    </row>
    <row r="37" spans="1:1">
      <c r="A37" s="201" t="s">
        <v>347</v>
      </c>
    </row>
    <row r="38" spans="1:1">
      <c r="A38" s="200" t="s">
        <v>366</v>
      </c>
    </row>
    <row r="39" spans="1:1">
      <c r="A39" s="201" t="s">
        <v>347</v>
      </c>
    </row>
    <row r="40" spans="1:1">
      <c r="A40" s="200" t="s">
        <v>307</v>
      </c>
    </row>
    <row r="41" spans="1:1">
      <c r="A41" s="201" t="s">
        <v>347</v>
      </c>
    </row>
    <row r="42" spans="1:1">
      <c r="A42" s="200" t="s">
        <v>313</v>
      </c>
    </row>
    <row r="43" spans="1:1">
      <c r="A43" s="201" t="s">
        <v>347</v>
      </c>
    </row>
    <row r="44" spans="1:1">
      <c r="A44" s="201" t="s">
        <v>335</v>
      </c>
    </row>
    <row r="45" spans="1:1">
      <c r="A45" s="200" t="s">
        <v>492</v>
      </c>
    </row>
    <row r="46" spans="1:1">
      <c r="A46" s="201" t="s">
        <v>347</v>
      </c>
    </row>
    <row r="47" spans="1:1">
      <c r="A47" s="200" t="s">
        <v>571</v>
      </c>
    </row>
    <row r="48" spans="1:1">
      <c r="A48" s="201" t="s">
        <v>347</v>
      </c>
    </row>
    <row r="49" spans="1:1">
      <c r="A49" s="200" t="s">
        <v>483</v>
      </c>
    </row>
    <row r="50" spans="1:1">
      <c r="A50" s="201" t="s">
        <v>347</v>
      </c>
    </row>
    <row r="51" spans="1:1">
      <c r="A51" s="200" t="s">
        <v>275</v>
      </c>
    </row>
    <row r="52" spans="1:1">
      <c r="A52" s="201" t="s">
        <v>347</v>
      </c>
    </row>
    <row r="53" spans="1:1">
      <c r="A53" s="200" t="s">
        <v>451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Index</vt:lpstr>
      <vt:lpstr>1. All Data</vt:lpstr>
      <vt:lpstr>Q1 Summary</vt:lpstr>
      <vt:lpstr>Q2 Summary</vt:lpstr>
      <vt:lpstr>2a. % By Priority</vt:lpstr>
      <vt:lpstr>2b. Charts by Priority</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2019-07-03T08:42:27Z</cp:lastPrinted>
  <dcterms:created xsi:type="dcterms:W3CDTF">2019-02-13T13:28:16Z</dcterms:created>
  <dcterms:modified xsi:type="dcterms:W3CDTF">2019-12-05T12:09:04Z</dcterms:modified>
</cp:coreProperties>
</file>