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718\Quarter 2\1. CMT\"/>
    </mc:Choice>
  </mc:AlternateContent>
  <bookViews>
    <workbookView xWindow="-15" yWindow="4260" windowWidth="12510" windowHeight="349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r:id="rId6"/>
    <sheet name="6. CHARTS BY PORTFOLIO" sheetId="7" r:id="rId7"/>
    <sheet name="Q1. SUMMARY" sheetId="9" r:id="rId8"/>
    <sheet name="Q2. SUMMARY" sheetId="10"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DATA'!$A$3:$AB$123</definedName>
    <definedName name="_xlnm._FilterDatabase" localSheetId="2" hidden="1">'2. STATUS TRACKING'!$A$2:$J$122</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DATA'!$A$1:$AB$41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concurrentCalc="0"/>
  <pivotCaches>
    <pivotCache cacheId="0" r:id="rId14"/>
  </pivotCaches>
</workbook>
</file>

<file path=xl/calcChain.xml><?xml version="1.0" encoding="utf-8"?>
<calcChain xmlns="http://schemas.openxmlformats.org/spreadsheetml/2006/main">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W152" i="22"/>
  <c r="P152" i="22"/>
  <c r="I152" i="22"/>
  <c r="B152" i="22"/>
  <c r="W151" i="22"/>
  <c r="P151" i="22"/>
  <c r="I151" i="22"/>
  <c r="B151" i="22"/>
  <c r="W150" i="22"/>
  <c r="P150" i="22"/>
  <c r="I150" i="22"/>
  <c r="B150" i="22"/>
  <c r="W149" i="22"/>
  <c r="P149" i="22"/>
  <c r="I149" i="22"/>
  <c r="B149" i="22"/>
  <c r="W147" i="22"/>
  <c r="P147" i="22"/>
  <c r="I147" i="22"/>
  <c r="B147" i="22"/>
  <c r="W146" i="22"/>
  <c r="G17" i="12"/>
  <c r="P146" i="22"/>
  <c r="I146" i="22"/>
  <c r="B146" i="22"/>
  <c r="G17" i="9"/>
  <c r="W144" i="22"/>
  <c r="W143" i="22"/>
  <c r="W142" i="22"/>
  <c r="P142" i="22"/>
  <c r="E17" i="11"/>
  <c r="I142" i="22"/>
  <c r="E17" i="10"/>
  <c r="B142" i="22"/>
  <c r="E17" i="9"/>
  <c r="W140" i="22"/>
  <c r="P140" i="22"/>
  <c r="I140" i="22"/>
  <c r="B140" i="22"/>
  <c r="W139" i="22"/>
  <c r="P139" i="22"/>
  <c r="C17" i="11"/>
  <c r="I139" i="22"/>
  <c r="B139" i="22"/>
  <c r="W108" i="22"/>
  <c r="P108" i="22"/>
  <c r="I108" i="22"/>
  <c r="B108" i="22"/>
  <c r="W107" i="22"/>
  <c r="P107" i="22"/>
  <c r="I107" i="22"/>
  <c r="B107" i="22"/>
  <c r="W106" i="22"/>
  <c r="P106" i="22"/>
  <c r="I106" i="22"/>
  <c r="B106" i="22"/>
  <c r="W105" i="22"/>
  <c r="P105" i="22"/>
  <c r="I105" i="22"/>
  <c r="B105" i="22"/>
  <c r="W103" i="22"/>
  <c r="P103" i="22"/>
  <c r="I103" i="22"/>
  <c r="B103" i="22"/>
  <c r="W102" i="22"/>
  <c r="P102" i="22"/>
  <c r="G15" i="11"/>
  <c r="I102" i="22"/>
  <c r="B102" i="22"/>
  <c r="W100" i="22"/>
  <c r="W99" i="22"/>
  <c r="W98" i="22"/>
  <c r="P98" i="22"/>
  <c r="E15" i="11"/>
  <c r="I98" i="22"/>
  <c r="E15" i="10"/>
  <c r="B98" i="22"/>
  <c r="E15" i="9"/>
  <c r="W96" i="22"/>
  <c r="P96" i="22"/>
  <c r="I96" i="22"/>
  <c r="B96" i="22"/>
  <c r="W95" i="22"/>
  <c r="P95" i="22"/>
  <c r="C15" i="11"/>
  <c r="I95" i="22"/>
  <c r="B95" i="22"/>
  <c r="W86" i="22"/>
  <c r="P86" i="22"/>
  <c r="I86" i="22"/>
  <c r="B86" i="22"/>
  <c r="W85" i="22"/>
  <c r="P85" i="22"/>
  <c r="I85" i="22"/>
  <c r="B85" i="22"/>
  <c r="W84" i="22"/>
  <c r="P84" i="22"/>
  <c r="I84" i="22"/>
  <c r="B84" i="22"/>
  <c r="W83" i="22"/>
  <c r="P83" i="22"/>
  <c r="I83" i="22"/>
  <c r="B83" i="22"/>
  <c r="W81" i="22"/>
  <c r="P81" i="22"/>
  <c r="I81" i="22"/>
  <c r="B81" i="22"/>
  <c r="W80" i="22"/>
  <c r="G14" i="12"/>
  <c r="P80" i="22"/>
  <c r="I80" i="22"/>
  <c r="B80" i="22"/>
  <c r="W78" i="22"/>
  <c r="W77" i="22"/>
  <c r="W76" i="22"/>
  <c r="P76" i="22"/>
  <c r="E14" i="11"/>
  <c r="I76" i="22"/>
  <c r="E14" i="10"/>
  <c r="B76" i="22"/>
  <c r="E14" i="9"/>
  <c r="W74" i="22"/>
  <c r="P74" i="22"/>
  <c r="I74" i="22"/>
  <c r="B74" i="22"/>
  <c r="W73" i="22"/>
  <c r="P73" i="22"/>
  <c r="C14" i="11"/>
  <c r="I73" i="22"/>
  <c r="B73" i="22"/>
  <c r="W64" i="22"/>
  <c r="P64" i="22"/>
  <c r="I64" i="22"/>
  <c r="B64" i="22"/>
  <c r="W63" i="22"/>
  <c r="P63" i="22"/>
  <c r="I63" i="22"/>
  <c r="B63" i="22"/>
  <c r="W62" i="22"/>
  <c r="P62" i="22"/>
  <c r="I62" i="22"/>
  <c r="B62" i="22"/>
  <c r="W61" i="22"/>
  <c r="P61" i="22"/>
  <c r="I61" i="22"/>
  <c r="B61" i="22"/>
  <c r="W59" i="22"/>
  <c r="P59" i="22"/>
  <c r="I59" i="22"/>
  <c r="B59" i="22"/>
  <c r="W58" i="22"/>
  <c r="P58" i="22"/>
  <c r="G13" i="11"/>
  <c r="I58" i="22"/>
  <c r="B58" i="22"/>
  <c r="W56" i="22"/>
  <c r="W55" i="22"/>
  <c r="W54" i="22"/>
  <c r="P54" i="22"/>
  <c r="E13" i="11"/>
  <c r="I54" i="22"/>
  <c r="B54" i="22"/>
  <c r="E13" i="9"/>
  <c r="W52" i="22"/>
  <c r="P52" i="22"/>
  <c r="I52" i="22"/>
  <c r="B52" i="22"/>
  <c r="W51" i="22"/>
  <c r="P51" i="22"/>
  <c r="I51" i="22"/>
  <c r="B51" i="22"/>
  <c r="W130" i="22"/>
  <c r="P130" i="22"/>
  <c r="I130" i="22"/>
  <c r="B130" i="22"/>
  <c r="W129" i="22"/>
  <c r="P129" i="22"/>
  <c r="I129" i="22"/>
  <c r="B129" i="22"/>
  <c r="W128" i="22"/>
  <c r="P128" i="22"/>
  <c r="I128" i="22"/>
  <c r="B128" i="22"/>
  <c r="W127" i="22"/>
  <c r="P127" i="22"/>
  <c r="I127" i="22"/>
  <c r="B127" i="22"/>
  <c r="W125" i="22"/>
  <c r="P125" i="22"/>
  <c r="I125" i="22"/>
  <c r="B125" i="22"/>
  <c r="W124" i="22"/>
  <c r="G16" i="12"/>
  <c r="P124" i="22"/>
  <c r="G16" i="11"/>
  <c r="I124" i="22"/>
  <c r="B124" i="22"/>
  <c r="W122" i="22"/>
  <c r="W121" i="22"/>
  <c r="W120" i="22"/>
  <c r="P120" i="22"/>
  <c r="I120" i="22"/>
  <c r="E16" i="10"/>
  <c r="B120" i="22"/>
  <c r="E16" i="9"/>
  <c r="W118" i="22"/>
  <c r="P118" i="22"/>
  <c r="I118" i="22"/>
  <c r="B118" i="22"/>
  <c r="W117" i="22"/>
  <c r="P117" i="22"/>
  <c r="C16" i="11"/>
  <c r="I117" i="22"/>
  <c r="B117" i="22"/>
  <c r="W42" i="22"/>
  <c r="P42" i="22"/>
  <c r="I42" i="22"/>
  <c r="B42" i="22"/>
  <c r="W41" i="22"/>
  <c r="P41" i="22"/>
  <c r="I41" i="22"/>
  <c r="B41" i="22"/>
  <c r="W40" i="22"/>
  <c r="P40" i="22"/>
  <c r="I40" i="22"/>
  <c r="B40" i="22"/>
  <c r="W39" i="22"/>
  <c r="P39" i="22"/>
  <c r="I39" i="22"/>
  <c r="B39" i="22"/>
  <c r="W37" i="22"/>
  <c r="P37" i="22"/>
  <c r="I37" i="22"/>
  <c r="B37" i="22"/>
  <c r="W36" i="22"/>
  <c r="P36" i="22"/>
  <c r="G12" i="11"/>
  <c r="I36" i="22"/>
  <c r="B36" i="22"/>
  <c r="W34" i="22"/>
  <c r="W33" i="22"/>
  <c r="W32" i="22"/>
  <c r="P32" i="22"/>
  <c r="I32" i="22"/>
  <c r="E12" i="10"/>
  <c r="B32" i="22"/>
  <c r="W30" i="22"/>
  <c r="P30" i="22"/>
  <c r="I30" i="22"/>
  <c r="B30" i="22"/>
  <c r="W29" i="22"/>
  <c r="P29" i="22"/>
  <c r="I29" i="22"/>
  <c r="B29" i="22"/>
  <c r="C12" i="9"/>
  <c r="W19" i="22"/>
  <c r="P19" i="22"/>
  <c r="I19" i="22"/>
  <c r="B19" i="22"/>
  <c r="W18" i="22"/>
  <c r="P18" i="22"/>
  <c r="I18" i="22"/>
  <c r="B18" i="22"/>
  <c r="W17" i="22"/>
  <c r="P17" i="22"/>
  <c r="I17" i="22"/>
  <c r="B17" i="22"/>
  <c r="W16" i="22"/>
  <c r="P16" i="22"/>
  <c r="I16" i="22"/>
  <c r="B16" i="22"/>
  <c r="W14" i="22"/>
  <c r="P14" i="22"/>
  <c r="I14" i="22"/>
  <c r="B14" i="22"/>
  <c r="W13" i="22"/>
  <c r="G11" i="12"/>
  <c r="P13" i="22"/>
  <c r="I13" i="22"/>
  <c r="B13" i="22"/>
  <c r="G11" i="9"/>
  <c r="W11" i="22"/>
  <c r="W10" i="22"/>
  <c r="W9" i="22"/>
  <c r="P9" i="22"/>
  <c r="E11" i="11"/>
  <c r="I9" i="22"/>
  <c r="E11" i="10"/>
  <c r="B9" i="22"/>
  <c r="W7" i="22"/>
  <c r="P7" i="22"/>
  <c r="I7" i="22"/>
  <c r="B7" i="22"/>
  <c r="W6" i="22"/>
  <c r="P6" i="22"/>
  <c r="C11" i="11"/>
  <c r="I6" i="22"/>
  <c r="B6" i="22"/>
  <c r="C11" i="9"/>
  <c r="X85" i="4"/>
  <c r="Q85" i="4"/>
  <c r="J85" i="4"/>
  <c r="C85" i="4"/>
  <c r="X84" i="4"/>
  <c r="Q84" i="4"/>
  <c r="J84" i="4"/>
  <c r="C84" i="4"/>
  <c r="X83" i="4"/>
  <c r="Q83" i="4"/>
  <c r="J83" i="4"/>
  <c r="C83" i="4"/>
  <c r="X82" i="4"/>
  <c r="Q82" i="4"/>
  <c r="J82" i="4"/>
  <c r="C82" i="4"/>
  <c r="X80" i="4"/>
  <c r="Q80" i="4"/>
  <c r="J80" i="4"/>
  <c r="C80" i="4"/>
  <c r="X79" i="4"/>
  <c r="Q79" i="4"/>
  <c r="G9" i="11"/>
  <c r="J79" i="4"/>
  <c r="C79" i="4"/>
  <c r="X77" i="4"/>
  <c r="X76" i="4"/>
  <c r="X75" i="4"/>
  <c r="Q75" i="4"/>
  <c r="J75" i="4"/>
  <c r="E9" i="10"/>
  <c r="C75" i="4"/>
  <c r="E9" i="9"/>
  <c r="X73" i="4"/>
  <c r="Q73" i="4"/>
  <c r="J73" i="4"/>
  <c r="C73" i="4"/>
  <c r="X72" i="4"/>
  <c r="C9" i="12"/>
  <c r="Q72" i="4"/>
  <c r="J72" i="4"/>
  <c r="C72" i="4"/>
  <c r="X63" i="4"/>
  <c r="Q63" i="4"/>
  <c r="J63" i="4"/>
  <c r="C63" i="4"/>
  <c r="X62" i="4"/>
  <c r="Q62" i="4"/>
  <c r="J62" i="4"/>
  <c r="C62" i="4"/>
  <c r="X61" i="4"/>
  <c r="Q61" i="4"/>
  <c r="J61" i="4"/>
  <c r="C61" i="4"/>
  <c r="X60" i="4"/>
  <c r="Q60" i="4"/>
  <c r="J60" i="4"/>
  <c r="C60" i="4"/>
  <c r="X58" i="4"/>
  <c r="Q58" i="4"/>
  <c r="J58" i="4"/>
  <c r="C58" i="4"/>
  <c r="X57" i="4"/>
  <c r="G8" i="12"/>
  <c r="Q57" i="4"/>
  <c r="J57" i="4"/>
  <c r="C57" i="4"/>
  <c r="X55" i="4"/>
  <c r="X54" i="4"/>
  <c r="X53" i="4"/>
  <c r="Q53" i="4"/>
  <c r="E8" i="11"/>
  <c r="J53" i="4"/>
  <c r="E8" i="10"/>
  <c r="C53" i="4"/>
  <c r="E8" i="9"/>
  <c r="X51" i="4"/>
  <c r="Q51" i="4"/>
  <c r="J51" i="4"/>
  <c r="C51" i="4"/>
  <c r="X50" i="4"/>
  <c r="Q50" i="4"/>
  <c r="J50" i="4"/>
  <c r="C50" i="4"/>
  <c r="X41" i="4"/>
  <c r="Q41" i="4"/>
  <c r="J41" i="4"/>
  <c r="C41" i="4"/>
  <c r="X40" i="4"/>
  <c r="Q40" i="4"/>
  <c r="J40" i="4"/>
  <c r="C40" i="4"/>
  <c r="X39" i="4"/>
  <c r="Q39" i="4"/>
  <c r="J39" i="4"/>
  <c r="C39" i="4"/>
  <c r="X38" i="4"/>
  <c r="Q38" i="4"/>
  <c r="J38" i="4"/>
  <c r="C38" i="4"/>
  <c r="X36" i="4"/>
  <c r="Q36" i="4"/>
  <c r="J36" i="4"/>
  <c r="C36" i="4"/>
  <c r="X35" i="4"/>
  <c r="G7" i="12"/>
  <c r="Q35" i="4"/>
  <c r="G7" i="11"/>
  <c r="J35" i="4"/>
  <c r="C35" i="4"/>
  <c r="X33" i="4"/>
  <c r="X32" i="4"/>
  <c r="X31" i="4"/>
  <c r="Q31" i="4"/>
  <c r="E7" i="11"/>
  <c r="J31" i="4"/>
  <c r="C31" i="4"/>
  <c r="E7" i="9"/>
  <c r="X29" i="4"/>
  <c r="Q29" i="4"/>
  <c r="J29" i="4"/>
  <c r="C29" i="4"/>
  <c r="X28" i="4"/>
  <c r="Q28" i="4"/>
  <c r="J28" i="4"/>
  <c r="C28" i="4"/>
  <c r="X19" i="4"/>
  <c r="Q19" i="4"/>
  <c r="J19" i="4"/>
  <c r="X18" i="4"/>
  <c r="Q18" i="4"/>
  <c r="J18" i="4"/>
  <c r="X17" i="4"/>
  <c r="Q17" i="4"/>
  <c r="J17" i="4"/>
  <c r="X16" i="4"/>
  <c r="Q16" i="4"/>
  <c r="J16" i="4"/>
  <c r="X14" i="4"/>
  <c r="Q14" i="4"/>
  <c r="J14" i="4"/>
  <c r="X13" i="4"/>
  <c r="Q13" i="4"/>
  <c r="J13" i="4"/>
  <c r="X11" i="4"/>
  <c r="X10" i="4"/>
  <c r="X9" i="4"/>
  <c r="Q9" i="4"/>
  <c r="E5" i="11"/>
  <c r="J9" i="4"/>
  <c r="X7" i="4"/>
  <c r="Q7" i="4"/>
  <c r="J7" i="4"/>
  <c r="X6" i="4"/>
  <c r="Q6" i="4"/>
  <c r="J6" i="4"/>
  <c r="C19" i="4"/>
  <c r="C18" i="4"/>
  <c r="C17" i="4"/>
  <c r="C16" i="4"/>
  <c r="C14" i="4"/>
  <c r="C13" i="4"/>
  <c r="C9" i="4"/>
  <c r="E5" i="9"/>
  <c r="C7" i="4"/>
  <c r="C6" i="4"/>
  <c r="J4" i="2"/>
  <c r="H4" i="2"/>
  <c r="F4" i="2"/>
  <c r="D4" i="2"/>
  <c r="A4" i="2"/>
  <c r="G14" i="9"/>
  <c r="G15" i="12"/>
  <c r="C8" i="12"/>
  <c r="G9" i="12"/>
  <c r="G12" i="12"/>
  <c r="C15" i="12"/>
  <c r="C14" i="9"/>
  <c r="C8" i="10"/>
  <c r="C7" i="12"/>
  <c r="G12" i="9"/>
  <c r="C13" i="10"/>
  <c r="C12" i="12"/>
  <c r="C13" i="12"/>
  <c r="C16" i="12"/>
  <c r="G17" i="11"/>
  <c r="C7" i="9"/>
  <c r="C16" i="10"/>
  <c r="C14" i="10"/>
  <c r="C11" i="12"/>
  <c r="G8" i="11"/>
  <c r="C14" i="12"/>
  <c r="G16" i="10"/>
  <c r="C12" i="11"/>
  <c r="P109" i="22"/>
  <c r="Q106" i="22"/>
  <c r="R106" i="22"/>
  <c r="G7" i="10"/>
  <c r="B65" i="22"/>
  <c r="C51" i="22"/>
  <c r="G9" i="10"/>
  <c r="G11" i="10"/>
  <c r="B109" i="22"/>
  <c r="B110" i="22"/>
  <c r="C5" i="12"/>
  <c r="B87" i="22"/>
  <c r="C85" i="22"/>
  <c r="D85" i="22"/>
  <c r="C17" i="10"/>
  <c r="G5" i="9"/>
  <c r="W153" i="22"/>
  <c r="W154" i="22"/>
  <c r="I153" i="22"/>
  <c r="J140" i="22"/>
  <c r="G5" i="11"/>
  <c r="G5" i="12"/>
  <c r="B20" i="22"/>
  <c r="B21" i="22"/>
  <c r="E11" i="12"/>
  <c r="E16" i="12"/>
  <c r="E13" i="12"/>
  <c r="C64" i="4"/>
  <c r="D57" i="4"/>
  <c r="B43" i="22"/>
  <c r="C36" i="22"/>
  <c r="C9" i="9"/>
  <c r="I20" i="22"/>
  <c r="J6" i="22"/>
  <c r="B131" i="22"/>
  <c r="C127" i="22"/>
  <c r="D127" i="22"/>
  <c r="W20" i="22"/>
  <c r="X18" i="22"/>
  <c r="Y18" i="22"/>
  <c r="C8" i="9"/>
  <c r="C17" i="12"/>
  <c r="G17" i="10"/>
  <c r="W131" i="22"/>
  <c r="X120" i="22"/>
  <c r="G13" i="12"/>
  <c r="C42" i="4"/>
  <c r="D40" i="4"/>
  <c r="E40" i="4"/>
  <c r="E5" i="12"/>
  <c r="C9" i="11"/>
  <c r="C9" i="10"/>
  <c r="E9" i="12"/>
  <c r="P131" i="22"/>
  <c r="Q130" i="22"/>
  <c r="R130" i="22"/>
  <c r="W65" i="22"/>
  <c r="X64" i="22"/>
  <c r="Y64" i="22"/>
  <c r="E14" i="12"/>
  <c r="G8" i="9"/>
  <c r="X86" i="4"/>
  <c r="Y83" i="4"/>
  <c r="Z83" i="4"/>
  <c r="C16" i="9"/>
  <c r="E12" i="12"/>
  <c r="C11" i="10"/>
  <c r="C12" i="10"/>
  <c r="G13" i="9"/>
  <c r="G15" i="9"/>
  <c r="G16" i="9"/>
  <c r="W43" i="22"/>
  <c r="X30" i="22"/>
  <c r="E12" i="9"/>
  <c r="E11" i="9"/>
  <c r="E16" i="11"/>
  <c r="E17" i="12"/>
  <c r="P153" i="22"/>
  <c r="C13" i="9"/>
  <c r="G11" i="11"/>
  <c r="C15" i="9"/>
  <c r="I131" i="22"/>
  <c r="J125" i="22"/>
  <c r="J86" i="4"/>
  <c r="K73" i="4"/>
  <c r="G12" i="10"/>
  <c r="G5" i="10"/>
  <c r="I43" i="22"/>
  <c r="J29" i="22"/>
  <c r="G15" i="10"/>
  <c r="C7" i="10"/>
  <c r="J64" i="4"/>
  <c r="K60" i="4"/>
  <c r="L60" i="4"/>
  <c r="G9" i="9"/>
  <c r="I109" i="22"/>
  <c r="C20" i="4"/>
  <c r="D7" i="4"/>
  <c r="C5" i="9"/>
  <c r="C5" i="10"/>
  <c r="J20" i="4"/>
  <c r="K6" i="4"/>
  <c r="C8" i="11"/>
  <c r="Q64" i="4"/>
  <c r="R50" i="4"/>
  <c r="Q86" i="4"/>
  <c r="R83" i="4"/>
  <c r="S83" i="4"/>
  <c r="E9" i="11"/>
  <c r="G14" i="10"/>
  <c r="I87" i="22"/>
  <c r="J86" i="22"/>
  <c r="K86" i="22"/>
  <c r="C15" i="10"/>
  <c r="X42" i="4"/>
  <c r="E7" i="12"/>
  <c r="X64" i="4"/>
  <c r="Y53" i="4"/>
  <c r="E8" i="12"/>
  <c r="G13" i="10"/>
  <c r="C5" i="11"/>
  <c r="Q20" i="4"/>
  <c r="C7" i="11"/>
  <c r="Q42" i="4"/>
  <c r="J42" i="4"/>
  <c r="E7" i="10"/>
  <c r="C86" i="4"/>
  <c r="D79" i="4"/>
  <c r="G14" i="11"/>
  <c r="P87" i="22"/>
  <c r="E5" i="10"/>
  <c r="G7" i="9"/>
  <c r="P20" i="22"/>
  <c r="E13" i="10"/>
  <c r="I65" i="22"/>
  <c r="W87" i="22"/>
  <c r="X74" i="22"/>
  <c r="B153" i="22"/>
  <c r="C17" i="9"/>
  <c r="X20" i="4"/>
  <c r="P43" i="22"/>
  <c r="E12" i="11"/>
  <c r="P65" i="22"/>
  <c r="C13" i="11"/>
  <c r="W109" i="22"/>
  <c r="X100" i="22"/>
  <c r="E15" i="12"/>
  <c r="G8" i="10"/>
  <c r="Q107" i="22"/>
  <c r="R107" i="22"/>
  <c r="C6" i="22"/>
  <c r="D53" i="4"/>
  <c r="E53" i="4"/>
  <c r="C63" i="22"/>
  <c r="D63" i="22"/>
  <c r="C59" i="22"/>
  <c r="C54" i="22"/>
  <c r="D54" i="22"/>
  <c r="X87" i="4"/>
  <c r="AA76" i="4"/>
  <c r="C108" i="22"/>
  <c r="D108" i="22"/>
  <c r="C43" i="4"/>
  <c r="F35" i="4"/>
  <c r="C107" i="22"/>
  <c r="D107" i="22"/>
  <c r="C102" i="22"/>
  <c r="C106" i="22"/>
  <c r="D106" i="22"/>
  <c r="D51" i="4"/>
  <c r="C105" i="22"/>
  <c r="D105" i="22"/>
  <c r="C96" i="22"/>
  <c r="C95" i="22"/>
  <c r="C103" i="22"/>
  <c r="C98" i="22"/>
  <c r="D98" i="22"/>
  <c r="D41" i="4"/>
  <c r="E41" i="4"/>
  <c r="Y80" i="4"/>
  <c r="Y77" i="4"/>
  <c r="Y85" i="4"/>
  <c r="Z85" i="4"/>
  <c r="Q105" i="22"/>
  <c r="R105" i="22"/>
  <c r="Q98" i="22"/>
  <c r="R98" i="22"/>
  <c r="Q96" i="22"/>
  <c r="Q103" i="22"/>
  <c r="Q95" i="22"/>
  <c r="Q108" i="22"/>
  <c r="R108" i="22"/>
  <c r="P110" i="22"/>
  <c r="S103" i="22"/>
  <c r="Q102" i="22"/>
  <c r="C73" i="22"/>
  <c r="C61" i="22"/>
  <c r="D61" i="22"/>
  <c r="C58" i="22"/>
  <c r="D58" i="22"/>
  <c r="C52" i="22"/>
  <c r="D51" i="22"/>
  <c r="C62" i="22"/>
  <c r="D62" i="22"/>
  <c r="C117" i="22"/>
  <c r="X52" i="22"/>
  <c r="C130" i="22"/>
  <c r="D130" i="22"/>
  <c r="W132" i="22"/>
  <c r="Z117" i="22"/>
  <c r="X19" i="22"/>
  <c r="Y19" i="22"/>
  <c r="X13" i="22"/>
  <c r="X51" i="22"/>
  <c r="X54" i="22"/>
  <c r="C64" i="22"/>
  <c r="D64" i="22"/>
  <c r="B66" i="22"/>
  <c r="K9" i="4"/>
  <c r="L9" i="4"/>
  <c r="X14" i="22"/>
  <c r="D38" i="4"/>
  <c r="E38" i="4"/>
  <c r="X16" i="22"/>
  <c r="Y16" i="22"/>
  <c r="D29" i="4"/>
  <c r="B88" i="22"/>
  <c r="E76" i="22"/>
  <c r="F76" i="22"/>
  <c r="C16" i="22"/>
  <c r="D16" i="22"/>
  <c r="X11" i="22"/>
  <c r="C7" i="22"/>
  <c r="D6" i="22"/>
  <c r="X10" i="22"/>
  <c r="D58" i="4"/>
  <c r="E57" i="4"/>
  <c r="C19" i="22"/>
  <c r="D19" i="22"/>
  <c r="D61" i="4"/>
  <c r="E61" i="4"/>
  <c r="C30" i="22"/>
  <c r="C81" i="22"/>
  <c r="D35" i="4"/>
  <c r="D63" i="4"/>
  <c r="E63" i="4"/>
  <c r="W21" i="22"/>
  <c r="Z9" i="22"/>
  <c r="AA9" i="22"/>
  <c r="X6" i="22"/>
  <c r="C40" i="22"/>
  <c r="D40" i="22"/>
  <c r="C13" i="22"/>
  <c r="J150" i="22"/>
  <c r="K150" i="22"/>
  <c r="D50" i="4"/>
  <c r="C83" i="22"/>
  <c r="D83" i="22"/>
  <c r="C65" i="4"/>
  <c r="F57" i="4"/>
  <c r="C9" i="22"/>
  <c r="D9" i="22"/>
  <c r="C80" i="22"/>
  <c r="D80" i="22"/>
  <c r="D62" i="4"/>
  <c r="E62" i="4"/>
  <c r="C74" i="22"/>
  <c r="D60" i="4"/>
  <c r="E60" i="4"/>
  <c r="D39" i="4"/>
  <c r="E39" i="4"/>
  <c r="X17" i="22"/>
  <c r="Y17" i="22"/>
  <c r="J18" i="22"/>
  <c r="K18" i="22"/>
  <c r="C76" i="22"/>
  <c r="D76" i="22"/>
  <c r="C18" i="22"/>
  <c r="D18" i="22"/>
  <c r="C86" i="22"/>
  <c r="D86" i="22"/>
  <c r="D28" i="4"/>
  <c r="C84" i="22"/>
  <c r="D84" i="22"/>
  <c r="K16" i="4"/>
  <c r="L16" i="4"/>
  <c r="I154" i="22"/>
  <c r="L146" i="22"/>
  <c r="J14" i="22"/>
  <c r="J151" i="22"/>
  <c r="K151" i="22"/>
  <c r="J142" i="22"/>
  <c r="K142" i="22"/>
  <c r="J149" i="22"/>
  <c r="K149" i="22"/>
  <c r="J118" i="22"/>
  <c r="J146" i="22"/>
  <c r="J152" i="22"/>
  <c r="K152" i="22"/>
  <c r="J147" i="22"/>
  <c r="I21" i="22"/>
  <c r="L6" i="22"/>
  <c r="J17" i="22"/>
  <c r="K17" i="22"/>
  <c r="J139" i="22"/>
  <c r="K139" i="22"/>
  <c r="J19" i="22"/>
  <c r="K19" i="22"/>
  <c r="Q120" i="22"/>
  <c r="R120" i="22"/>
  <c r="Q118" i="22"/>
  <c r="C14" i="22"/>
  <c r="X56" i="22"/>
  <c r="J7" i="22"/>
  <c r="K6" i="22"/>
  <c r="J16" i="22"/>
  <c r="K16" i="22"/>
  <c r="J13" i="22"/>
  <c r="J9" i="22"/>
  <c r="K9" i="22"/>
  <c r="E13" i="22"/>
  <c r="E14" i="22"/>
  <c r="E9" i="22"/>
  <c r="F9" i="22"/>
  <c r="F11" i="9"/>
  <c r="E6" i="22"/>
  <c r="E7" i="22"/>
  <c r="J32" i="22"/>
  <c r="K32" i="22"/>
  <c r="Q125" i="22"/>
  <c r="C128" i="22"/>
  <c r="D128" i="22"/>
  <c r="C17" i="22"/>
  <c r="D17" i="22"/>
  <c r="I132" i="22"/>
  <c r="L124" i="22"/>
  <c r="K82" i="4"/>
  <c r="L82" i="4"/>
  <c r="P132" i="22"/>
  <c r="S124" i="22"/>
  <c r="C125" i="22"/>
  <c r="X58" i="22"/>
  <c r="K83" i="4"/>
  <c r="L83" i="4"/>
  <c r="X130" i="22"/>
  <c r="Y130" i="22"/>
  <c r="X147" i="22"/>
  <c r="X122" i="22"/>
  <c r="X128" i="22"/>
  <c r="Y128" i="22"/>
  <c r="X127" i="22"/>
  <c r="Y127" i="22"/>
  <c r="X121" i="22"/>
  <c r="X129" i="22"/>
  <c r="Y129" i="22"/>
  <c r="X150" i="22"/>
  <c r="Y150" i="22"/>
  <c r="X125" i="22"/>
  <c r="X143" i="22"/>
  <c r="X124" i="22"/>
  <c r="X149" i="22"/>
  <c r="Y149" i="22"/>
  <c r="X117" i="22"/>
  <c r="X152" i="22"/>
  <c r="Y152" i="22"/>
  <c r="X151" i="22"/>
  <c r="Y151" i="22"/>
  <c r="X144" i="22"/>
  <c r="X146" i="22"/>
  <c r="B44" i="22"/>
  <c r="E36" i="22"/>
  <c r="C42" i="22"/>
  <c r="D42" i="22"/>
  <c r="K61" i="4"/>
  <c r="L61" i="4"/>
  <c r="K72" i="4"/>
  <c r="L72" i="4"/>
  <c r="Q129" i="22"/>
  <c r="R129" i="22"/>
  <c r="Q128" i="22"/>
  <c r="R128" i="22"/>
  <c r="C32" i="22"/>
  <c r="D32" i="22"/>
  <c r="X32" i="22"/>
  <c r="D31" i="4"/>
  <c r="E31" i="4"/>
  <c r="D36" i="4"/>
  <c r="X9" i="22"/>
  <c r="X7" i="22"/>
  <c r="C29" i="22"/>
  <c r="K79" i="4"/>
  <c r="C37" i="22"/>
  <c r="D36" i="22"/>
  <c r="Q127" i="22"/>
  <c r="R127" i="22"/>
  <c r="Q117" i="22"/>
  <c r="C41" i="22"/>
  <c r="D41" i="22"/>
  <c r="C120" i="22"/>
  <c r="D120" i="22"/>
  <c r="B132" i="22"/>
  <c r="X140" i="22"/>
  <c r="X118" i="22"/>
  <c r="C39" i="22"/>
  <c r="D39" i="22"/>
  <c r="K84" i="4"/>
  <c r="L84" i="4"/>
  <c r="J30" i="22"/>
  <c r="K29" i="22"/>
  <c r="K85" i="4"/>
  <c r="L85" i="4"/>
  <c r="Q124" i="22"/>
  <c r="X61" i="22"/>
  <c r="Y61" i="22"/>
  <c r="W66" i="22"/>
  <c r="X59" i="22"/>
  <c r="X55" i="22"/>
  <c r="X62" i="22"/>
  <c r="Y62" i="22"/>
  <c r="C129" i="22"/>
  <c r="D129" i="22"/>
  <c r="C124" i="22"/>
  <c r="X139" i="22"/>
  <c r="C118" i="22"/>
  <c r="X142" i="22"/>
  <c r="X63" i="22"/>
  <c r="Y63" i="22"/>
  <c r="R51" i="4"/>
  <c r="S50" i="4"/>
  <c r="J124" i="22"/>
  <c r="K124" i="22"/>
  <c r="J42" i="22"/>
  <c r="K42" i="22"/>
  <c r="J39" i="22"/>
  <c r="K39" i="22"/>
  <c r="J37" i="22"/>
  <c r="J87" i="4"/>
  <c r="M80" i="4"/>
  <c r="K75" i="4"/>
  <c r="L75" i="4"/>
  <c r="P154" i="22"/>
  <c r="Q139" i="22"/>
  <c r="Q150" i="22"/>
  <c r="R150" i="22"/>
  <c r="Q151" i="22"/>
  <c r="R151" i="22"/>
  <c r="Q149" i="22"/>
  <c r="R149" i="22"/>
  <c r="Q140" i="22"/>
  <c r="Q146" i="22"/>
  <c r="Q142" i="22"/>
  <c r="R142" i="22"/>
  <c r="Q152" i="22"/>
  <c r="R152" i="22"/>
  <c r="Q147" i="22"/>
  <c r="Y72" i="4"/>
  <c r="Y73" i="4"/>
  <c r="Y75" i="4"/>
  <c r="Y76" i="4"/>
  <c r="Y84" i="4"/>
  <c r="Z84" i="4"/>
  <c r="Y79" i="4"/>
  <c r="J41" i="22"/>
  <c r="K41" i="22"/>
  <c r="K80" i="4"/>
  <c r="I44" i="22"/>
  <c r="L29" i="22"/>
  <c r="J36" i="22"/>
  <c r="X39" i="22"/>
  <c r="Y39" i="22"/>
  <c r="W44" i="22"/>
  <c r="X41" i="22"/>
  <c r="Y41" i="22"/>
  <c r="X42" i="22"/>
  <c r="Y42" i="22"/>
  <c r="X40" i="22"/>
  <c r="Y40" i="22"/>
  <c r="X34" i="22"/>
  <c r="X36" i="22"/>
  <c r="X33" i="22"/>
  <c r="X37" i="22"/>
  <c r="Y82" i="4"/>
  <c r="Z82" i="4"/>
  <c r="J117" i="22"/>
  <c r="J127" i="22"/>
  <c r="K127" i="22"/>
  <c r="J40" i="22"/>
  <c r="K40" i="22"/>
  <c r="J120" i="22"/>
  <c r="K120" i="22"/>
  <c r="X29" i="22"/>
  <c r="Y29" i="22"/>
  <c r="K63" i="4"/>
  <c r="L63" i="4"/>
  <c r="K58" i="4"/>
  <c r="J65" i="4"/>
  <c r="M57" i="4"/>
  <c r="K57" i="4"/>
  <c r="K53" i="4"/>
  <c r="L53" i="4"/>
  <c r="K51" i="4"/>
  <c r="K50" i="4"/>
  <c r="K62" i="4"/>
  <c r="L62" i="4"/>
  <c r="J129" i="22"/>
  <c r="K129" i="22"/>
  <c r="J128" i="22"/>
  <c r="K128" i="22"/>
  <c r="J130" i="22"/>
  <c r="K130" i="22"/>
  <c r="J83" i="22"/>
  <c r="K83" i="22"/>
  <c r="J84" i="22"/>
  <c r="K84" i="22"/>
  <c r="J85" i="22"/>
  <c r="K85" i="22"/>
  <c r="J81" i="22"/>
  <c r="I66" i="22"/>
  <c r="J51" i="22"/>
  <c r="J54" i="22"/>
  <c r="K54" i="22"/>
  <c r="J61" i="22"/>
  <c r="K61" i="22"/>
  <c r="J64" i="22"/>
  <c r="K64" i="22"/>
  <c r="J52" i="22"/>
  <c r="J62" i="22"/>
  <c r="K62" i="22"/>
  <c r="J59" i="22"/>
  <c r="J63" i="22"/>
  <c r="K63" i="22"/>
  <c r="Q87" i="4"/>
  <c r="R72" i="4"/>
  <c r="R84" i="4"/>
  <c r="S84" i="4"/>
  <c r="R73" i="4"/>
  <c r="R79" i="4"/>
  <c r="R80" i="4"/>
  <c r="Q62" i="22"/>
  <c r="R62" i="22"/>
  <c r="Q52" i="22"/>
  <c r="P66" i="22"/>
  <c r="Q58" i="22"/>
  <c r="Q61" i="22"/>
  <c r="R61" i="22"/>
  <c r="Q54" i="22"/>
  <c r="R54" i="22"/>
  <c r="Q64" i="22"/>
  <c r="R64" i="22"/>
  <c r="Q59" i="22"/>
  <c r="Q51" i="22"/>
  <c r="Q63" i="22"/>
  <c r="R63" i="22"/>
  <c r="R82" i="4"/>
  <c r="S82" i="4"/>
  <c r="K29" i="4"/>
  <c r="K28" i="4"/>
  <c r="K40" i="4"/>
  <c r="L40" i="4"/>
  <c r="K35" i="4"/>
  <c r="K38" i="4"/>
  <c r="L38" i="4"/>
  <c r="K41" i="4"/>
  <c r="L41" i="4"/>
  <c r="J43" i="4"/>
  <c r="K36" i="4"/>
  <c r="K39" i="4"/>
  <c r="L39" i="4"/>
  <c r="R6" i="4"/>
  <c r="R14" i="4"/>
  <c r="R18" i="4"/>
  <c r="S18" i="4"/>
  <c r="R13" i="4"/>
  <c r="R16" i="4"/>
  <c r="S16" i="4"/>
  <c r="R9" i="4"/>
  <c r="S9" i="4"/>
  <c r="Q21" i="4"/>
  <c r="R7" i="4"/>
  <c r="R19" i="4"/>
  <c r="S19" i="4"/>
  <c r="Y29" i="4"/>
  <c r="X43" i="4"/>
  <c r="Y40" i="4"/>
  <c r="Z40" i="4"/>
  <c r="Y36" i="4"/>
  <c r="Y39" i="4"/>
  <c r="Z39" i="4"/>
  <c r="Y35" i="4"/>
  <c r="Y28" i="4"/>
  <c r="Y31" i="4"/>
  <c r="Y41" i="4"/>
  <c r="Z41" i="4"/>
  <c r="Y33" i="4"/>
  <c r="Y11" i="4"/>
  <c r="X21" i="4"/>
  <c r="Y14" i="4"/>
  <c r="Y7" i="4"/>
  <c r="Y10" i="4"/>
  <c r="Y19" i="4"/>
  <c r="Z19" i="4"/>
  <c r="Y9" i="4"/>
  <c r="Y13" i="4"/>
  <c r="Y18" i="4"/>
  <c r="Z18" i="4"/>
  <c r="Y16" i="4"/>
  <c r="Z16" i="4"/>
  <c r="Y17" i="4"/>
  <c r="Z17" i="4"/>
  <c r="J108" i="22"/>
  <c r="K108" i="22"/>
  <c r="J107" i="22"/>
  <c r="K107" i="22"/>
  <c r="J96" i="22"/>
  <c r="I110" i="22"/>
  <c r="J102" i="22"/>
  <c r="J98" i="22"/>
  <c r="K98" i="22"/>
  <c r="J106" i="22"/>
  <c r="K106" i="22"/>
  <c r="J105" i="22"/>
  <c r="K105" i="22"/>
  <c r="J103" i="22"/>
  <c r="X85" i="22"/>
  <c r="Y85" i="22"/>
  <c r="X76" i="22"/>
  <c r="X80" i="22"/>
  <c r="X84" i="22"/>
  <c r="Y84" i="22"/>
  <c r="X78" i="22"/>
  <c r="X77" i="22"/>
  <c r="X83" i="22"/>
  <c r="Y83" i="22"/>
  <c r="X86" i="22"/>
  <c r="Y86" i="22"/>
  <c r="W88" i="22"/>
  <c r="X81" i="22"/>
  <c r="Q9" i="22"/>
  <c r="R9" i="22"/>
  <c r="Q13" i="22"/>
  <c r="Q17" i="22"/>
  <c r="R17" i="22"/>
  <c r="Q7" i="22"/>
  <c r="P21" i="22"/>
  <c r="Q14" i="22"/>
  <c r="Q6" i="22"/>
  <c r="Q18" i="22"/>
  <c r="R18" i="22"/>
  <c r="Q19" i="22"/>
  <c r="R19" i="22"/>
  <c r="Q16" i="22"/>
  <c r="R16" i="22"/>
  <c r="Y6" i="4"/>
  <c r="R17" i="4"/>
  <c r="S17" i="4"/>
  <c r="Y38" i="4"/>
  <c r="Z38" i="4"/>
  <c r="Q43" i="4"/>
  <c r="R36" i="4"/>
  <c r="R31" i="4"/>
  <c r="S31" i="4"/>
  <c r="R40" i="4"/>
  <c r="S40" i="4"/>
  <c r="R28" i="4"/>
  <c r="R39" i="4"/>
  <c r="S39" i="4"/>
  <c r="R38" i="4"/>
  <c r="S38" i="4"/>
  <c r="R35" i="4"/>
  <c r="R41" i="4"/>
  <c r="S41" i="4"/>
  <c r="J58" i="22"/>
  <c r="Y51" i="4"/>
  <c r="Y58" i="4"/>
  <c r="Y60" i="4"/>
  <c r="Z60" i="4"/>
  <c r="Y55" i="4"/>
  <c r="Y54" i="4"/>
  <c r="Y57" i="4"/>
  <c r="Z57" i="4"/>
  <c r="Y61" i="4"/>
  <c r="Z61" i="4"/>
  <c r="Y63" i="4"/>
  <c r="Z63" i="4"/>
  <c r="X65" i="4"/>
  <c r="Y62" i="4"/>
  <c r="Z62" i="4"/>
  <c r="Y50" i="4"/>
  <c r="J74" i="22"/>
  <c r="I88" i="22"/>
  <c r="J76" i="22"/>
  <c r="K76" i="22"/>
  <c r="J73" i="22"/>
  <c r="J80" i="22"/>
  <c r="K19" i="4"/>
  <c r="L19" i="4"/>
  <c r="K14" i="4"/>
  <c r="J21" i="4"/>
  <c r="K13" i="4"/>
  <c r="K7" i="4"/>
  <c r="L6" i="4"/>
  <c r="K18" i="4"/>
  <c r="L18" i="4"/>
  <c r="K17" i="4"/>
  <c r="L17" i="4"/>
  <c r="D18" i="4"/>
  <c r="E18" i="4"/>
  <c r="D9" i="4"/>
  <c r="E9" i="4"/>
  <c r="C21" i="4"/>
  <c r="D13" i="4"/>
  <c r="D14" i="4"/>
  <c r="D16" i="4"/>
  <c r="E16" i="4"/>
  <c r="D17" i="4"/>
  <c r="E17" i="4"/>
  <c r="D6" i="4"/>
  <c r="E6" i="4"/>
  <c r="D19" i="4"/>
  <c r="E19" i="4"/>
  <c r="E96" i="22"/>
  <c r="E102" i="22"/>
  <c r="E103" i="22"/>
  <c r="E95" i="22"/>
  <c r="E98" i="22"/>
  <c r="F98" i="22"/>
  <c r="D84" i="4"/>
  <c r="E84" i="4"/>
  <c r="D83" i="4"/>
  <c r="E83" i="4"/>
  <c r="D85" i="4"/>
  <c r="E85" i="4"/>
  <c r="D75" i="4"/>
  <c r="E75" i="4"/>
  <c r="D82" i="4"/>
  <c r="E82" i="4"/>
  <c r="D80" i="4"/>
  <c r="E79" i="4"/>
  <c r="C87" i="4"/>
  <c r="D72" i="4"/>
  <c r="D73" i="4"/>
  <c r="X96" i="22"/>
  <c r="X95" i="22"/>
  <c r="X106" i="22"/>
  <c r="Y106" i="22"/>
  <c r="X105" i="22"/>
  <c r="Y105" i="22"/>
  <c r="X99" i="22"/>
  <c r="X103" i="22"/>
  <c r="X107" i="22"/>
  <c r="Y107" i="22"/>
  <c r="W110" i="22"/>
  <c r="X98" i="22"/>
  <c r="X108" i="22"/>
  <c r="Y108" i="22"/>
  <c r="X102" i="22"/>
  <c r="Q39" i="22"/>
  <c r="R39" i="22"/>
  <c r="Q30" i="22"/>
  <c r="Q29" i="22"/>
  <c r="Q41" i="22"/>
  <c r="R41" i="22"/>
  <c r="Q32" i="22"/>
  <c r="R32" i="22"/>
  <c r="Q37" i="22"/>
  <c r="Q36" i="22"/>
  <c r="Q40" i="22"/>
  <c r="R40" i="22"/>
  <c r="Q42" i="22"/>
  <c r="R42" i="22"/>
  <c r="P44" i="22"/>
  <c r="C140" i="22"/>
  <c r="C151" i="22"/>
  <c r="D151" i="22"/>
  <c r="C142" i="22"/>
  <c r="D142" i="22"/>
  <c r="C139" i="22"/>
  <c r="C149" i="22"/>
  <c r="D149" i="22"/>
  <c r="C146" i="22"/>
  <c r="C150" i="22"/>
  <c r="D150" i="22"/>
  <c r="C152" i="22"/>
  <c r="D152" i="22"/>
  <c r="B154" i="22"/>
  <c r="C147" i="22"/>
  <c r="X73" i="22"/>
  <c r="Y73" i="22"/>
  <c r="R85" i="4"/>
  <c r="S85" i="4"/>
  <c r="Q76" i="22"/>
  <c r="R76" i="22"/>
  <c r="Q86" i="22"/>
  <c r="R86" i="22"/>
  <c r="P88" i="22"/>
  <c r="Q85" i="22"/>
  <c r="R85" i="22"/>
  <c r="Q74" i="22"/>
  <c r="Q73" i="22"/>
  <c r="Q81" i="22"/>
  <c r="Q80" i="22"/>
  <c r="Q83" i="22"/>
  <c r="R83" i="22"/>
  <c r="Q84" i="22"/>
  <c r="R84" i="22"/>
  <c r="K31" i="4"/>
  <c r="L31" i="4"/>
  <c r="R29" i="4"/>
  <c r="R75" i="4"/>
  <c r="S75" i="4"/>
  <c r="Y32" i="4"/>
  <c r="R62" i="4"/>
  <c r="S62" i="4"/>
  <c r="R53" i="4"/>
  <c r="S53" i="4"/>
  <c r="R63" i="4"/>
  <c r="S63" i="4"/>
  <c r="R58" i="4"/>
  <c r="R60" i="4"/>
  <c r="S60" i="4"/>
  <c r="R57" i="4"/>
  <c r="Q65" i="4"/>
  <c r="R61" i="4"/>
  <c r="S61" i="4"/>
  <c r="J95" i="22"/>
  <c r="AA73" i="4"/>
  <c r="AA77" i="4"/>
  <c r="AA80" i="4"/>
  <c r="AA79" i="4"/>
  <c r="AA75" i="4"/>
  <c r="AB75" i="4"/>
  <c r="F9" i="12"/>
  <c r="AA72" i="4"/>
  <c r="R117" i="22"/>
  <c r="Y6" i="22"/>
  <c r="F31" i="4"/>
  <c r="G31" i="4"/>
  <c r="F7" i="9"/>
  <c r="F29" i="4"/>
  <c r="F36" i="4"/>
  <c r="G35" i="4"/>
  <c r="F28" i="4"/>
  <c r="R102" i="22"/>
  <c r="F50" i="4"/>
  <c r="D73" i="22"/>
  <c r="E80" i="22"/>
  <c r="E37" i="22"/>
  <c r="F36" i="22"/>
  <c r="AZ25" i="7"/>
  <c r="E50" i="4"/>
  <c r="R95" i="22"/>
  <c r="D95" i="22"/>
  <c r="Z125" i="22"/>
  <c r="Z120" i="22"/>
  <c r="AA120" i="22"/>
  <c r="F16" i="12"/>
  <c r="D102" i="22"/>
  <c r="Y51" i="22"/>
  <c r="Z144" i="22"/>
  <c r="Z122" i="22"/>
  <c r="Z147" i="22"/>
  <c r="E35" i="4"/>
  <c r="Z124" i="22"/>
  <c r="Z140" i="22"/>
  <c r="Z139" i="22"/>
  <c r="Z142" i="22"/>
  <c r="AA142" i="22"/>
  <c r="F17" i="12"/>
  <c r="Z121" i="22"/>
  <c r="Z146" i="22"/>
  <c r="Y98" i="22"/>
  <c r="Z143" i="22"/>
  <c r="Z118" i="22"/>
  <c r="AA117" i="22"/>
  <c r="F53" i="4"/>
  <c r="G53" i="4"/>
  <c r="D13" i="22"/>
  <c r="Z79" i="4"/>
  <c r="D117" i="22"/>
  <c r="F58" i="4"/>
  <c r="G57" i="4"/>
  <c r="AZ41" i="5"/>
  <c r="S96" i="22"/>
  <c r="Y13" i="22"/>
  <c r="S102" i="22"/>
  <c r="T102" i="22"/>
  <c r="S98" i="22"/>
  <c r="T98" i="22"/>
  <c r="S95" i="22"/>
  <c r="T95" i="22"/>
  <c r="Z11" i="22"/>
  <c r="F51" i="4"/>
  <c r="E73" i="22"/>
  <c r="Z14" i="22"/>
  <c r="Z10" i="22"/>
  <c r="D29" i="22"/>
  <c r="Z7" i="22"/>
  <c r="Z13" i="22"/>
  <c r="AA13" i="22"/>
  <c r="AZ8" i="7"/>
  <c r="E81" i="22"/>
  <c r="E74" i="22"/>
  <c r="Z6" i="22"/>
  <c r="Y9" i="22"/>
  <c r="Y58" i="22"/>
  <c r="E59" i="22"/>
  <c r="E54" i="22"/>
  <c r="F54" i="22"/>
  <c r="E51" i="22"/>
  <c r="E58" i="22"/>
  <c r="E52" i="22"/>
  <c r="Y117" i="22"/>
  <c r="Y54" i="22"/>
  <c r="E28" i="4"/>
  <c r="E30" i="22"/>
  <c r="L7" i="22"/>
  <c r="M6" i="22"/>
  <c r="BA7" i="7"/>
  <c r="L14" i="22"/>
  <c r="L13" i="22"/>
  <c r="E13" i="4"/>
  <c r="R124" i="22"/>
  <c r="Y124" i="22"/>
  <c r="Z13" i="4"/>
  <c r="S6" i="4"/>
  <c r="D124" i="22"/>
  <c r="F6" i="22"/>
  <c r="AZ7" i="7"/>
  <c r="L9" i="22"/>
  <c r="M9" i="22"/>
  <c r="F11" i="10"/>
  <c r="K117" i="22"/>
  <c r="L125" i="22"/>
  <c r="M124" i="22"/>
  <c r="K13" i="22"/>
  <c r="L140" i="22"/>
  <c r="L142" i="22"/>
  <c r="M142" i="22"/>
  <c r="F17" i="10"/>
  <c r="L139" i="22"/>
  <c r="L147" i="22"/>
  <c r="M146" i="22"/>
  <c r="BA105" i="7"/>
  <c r="M75" i="4"/>
  <c r="N75" i="4"/>
  <c r="BA56" i="5"/>
  <c r="L32" i="22"/>
  <c r="M32" i="22"/>
  <c r="F12" i="10"/>
  <c r="K146" i="22"/>
  <c r="Y120" i="22"/>
  <c r="Z75" i="4"/>
  <c r="L79" i="4"/>
  <c r="L28" i="4"/>
  <c r="E29" i="22"/>
  <c r="L120" i="22"/>
  <c r="M120" i="22"/>
  <c r="BA88" i="7"/>
  <c r="F13" i="22"/>
  <c r="Z53" i="4"/>
  <c r="K58" i="22"/>
  <c r="E32" i="22"/>
  <c r="F32" i="22"/>
  <c r="AZ24" i="7"/>
  <c r="L118" i="22"/>
  <c r="M72" i="4"/>
  <c r="L117" i="22"/>
  <c r="S117" i="22"/>
  <c r="S125" i="22"/>
  <c r="T124" i="22"/>
  <c r="M73" i="4"/>
  <c r="S118" i="22"/>
  <c r="S72" i="4"/>
  <c r="M79" i="4"/>
  <c r="N79" i="4"/>
  <c r="BA57" i="5"/>
  <c r="S120" i="22"/>
  <c r="T120" i="22"/>
  <c r="Y139" i="22"/>
  <c r="K80" i="22"/>
  <c r="M58" i="4"/>
  <c r="N57" i="4"/>
  <c r="BA41" i="5"/>
  <c r="Y32" i="22"/>
  <c r="Y142" i="22"/>
  <c r="E120" i="22"/>
  <c r="F120" i="22"/>
  <c r="E117" i="22"/>
  <c r="E124" i="22"/>
  <c r="E125" i="22"/>
  <c r="E118" i="22"/>
  <c r="Y80" i="22"/>
  <c r="R51" i="22"/>
  <c r="M50" i="4"/>
  <c r="Z72" i="4"/>
  <c r="K36" i="22"/>
  <c r="Z58" i="22"/>
  <c r="Z51" i="22"/>
  <c r="Z54" i="22"/>
  <c r="AA54" i="22"/>
  <c r="Z55" i="22"/>
  <c r="Z56" i="22"/>
  <c r="Z52" i="22"/>
  <c r="Z59" i="22"/>
  <c r="Y146" i="22"/>
  <c r="S142" i="22"/>
  <c r="T142" i="22"/>
  <c r="S139" i="22"/>
  <c r="S147" i="22"/>
  <c r="S146" i="22"/>
  <c r="S140" i="22"/>
  <c r="S57" i="4"/>
  <c r="F102" i="22"/>
  <c r="AZ73" i="7"/>
  <c r="Z50" i="4"/>
  <c r="S35" i="4"/>
  <c r="Z9" i="4"/>
  <c r="L30" i="22"/>
  <c r="M29" i="22"/>
  <c r="Z37" i="22"/>
  <c r="Z33" i="22"/>
  <c r="Z30" i="22"/>
  <c r="Z34" i="22"/>
  <c r="Z36" i="22"/>
  <c r="Z32" i="22"/>
  <c r="AA32" i="22"/>
  <c r="Z29" i="22"/>
  <c r="R73" i="22"/>
  <c r="Y102" i="22"/>
  <c r="L37" i="22"/>
  <c r="L50" i="4"/>
  <c r="Y36" i="22"/>
  <c r="R146" i="22"/>
  <c r="R36" i="22"/>
  <c r="R29" i="22"/>
  <c r="Y95" i="22"/>
  <c r="L36" i="22"/>
  <c r="R139" i="22"/>
  <c r="L57" i="4"/>
  <c r="M53" i="4"/>
  <c r="N53" i="4"/>
  <c r="BA40" i="5"/>
  <c r="M51" i="4"/>
  <c r="Z102" i="22"/>
  <c r="Z99" i="22"/>
  <c r="Z98" i="22"/>
  <c r="AA98" i="22"/>
  <c r="Z96" i="22"/>
  <c r="Z95" i="22"/>
  <c r="Z100" i="22"/>
  <c r="Z103" i="22"/>
  <c r="K95" i="22"/>
  <c r="D146" i="22"/>
  <c r="E72" i="4"/>
  <c r="F15" i="9"/>
  <c r="AZ72" i="7"/>
  <c r="F9" i="4"/>
  <c r="G9" i="4"/>
  <c r="F14" i="4"/>
  <c r="F6" i="4"/>
  <c r="F7" i="4"/>
  <c r="F13" i="4"/>
  <c r="K73" i="22"/>
  <c r="S14" i="22"/>
  <c r="S13" i="22"/>
  <c r="S6" i="22"/>
  <c r="S7" i="22"/>
  <c r="S9" i="22"/>
  <c r="T9" i="22"/>
  <c r="Z31" i="4"/>
  <c r="R58" i="22"/>
  <c r="BC8" i="7"/>
  <c r="F11" i="12"/>
  <c r="K51" i="22"/>
  <c r="M9" i="4"/>
  <c r="N9" i="4"/>
  <c r="M7" i="4"/>
  <c r="M14" i="4"/>
  <c r="M6" i="4"/>
  <c r="M13" i="4"/>
  <c r="S28" i="4"/>
  <c r="M35" i="4"/>
  <c r="M28" i="4"/>
  <c r="M31" i="4"/>
  <c r="N31" i="4"/>
  <c r="M36" i="4"/>
  <c r="M29" i="4"/>
  <c r="E146" i="22"/>
  <c r="E147" i="22"/>
  <c r="E139" i="22"/>
  <c r="E140" i="22"/>
  <c r="E142" i="22"/>
  <c r="F142" i="22"/>
  <c r="F72" i="4"/>
  <c r="F73" i="4"/>
  <c r="F80" i="4"/>
  <c r="F75" i="4"/>
  <c r="G75" i="4"/>
  <c r="F79" i="4"/>
  <c r="F95" i="22"/>
  <c r="Y76" i="22"/>
  <c r="K102" i="22"/>
  <c r="AA9" i="4"/>
  <c r="AB9" i="4"/>
  <c r="AA14" i="4"/>
  <c r="AA6" i="4"/>
  <c r="AA13" i="4"/>
  <c r="AA10" i="4"/>
  <c r="AA11" i="4"/>
  <c r="AA7" i="4"/>
  <c r="Z28" i="4"/>
  <c r="S13" i="4"/>
  <c r="S54" i="22"/>
  <c r="T54" i="22"/>
  <c r="S52" i="22"/>
  <c r="S51" i="22"/>
  <c r="S58" i="22"/>
  <c r="S59" i="22"/>
  <c r="S79" i="4"/>
  <c r="T80" i="4"/>
  <c r="T72" i="4"/>
  <c r="T73" i="4"/>
  <c r="T79" i="4"/>
  <c r="T75" i="4"/>
  <c r="U75" i="4"/>
  <c r="L59" i="22"/>
  <c r="L52" i="22"/>
  <c r="L54" i="22"/>
  <c r="M54" i="22"/>
  <c r="L51" i="22"/>
  <c r="L58" i="22"/>
  <c r="S81" i="22"/>
  <c r="S73" i="22"/>
  <c r="S76" i="22"/>
  <c r="T76" i="22"/>
  <c r="S80" i="22"/>
  <c r="S74" i="22"/>
  <c r="T31" i="4"/>
  <c r="U31" i="4"/>
  <c r="T36" i="4"/>
  <c r="T28" i="4"/>
  <c r="T29" i="4"/>
  <c r="T35" i="4"/>
  <c r="R13" i="22"/>
  <c r="T53" i="4"/>
  <c r="U53" i="4"/>
  <c r="T58" i="4"/>
  <c r="T57" i="4"/>
  <c r="T51" i="4"/>
  <c r="T50" i="4"/>
  <c r="F14" i="9"/>
  <c r="AZ56" i="7"/>
  <c r="R80" i="22"/>
  <c r="D139" i="22"/>
  <c r="S36" i="22"/>
  <c r="S37" i="22"/>
  <c r="S29" i="22"/>
  <c r="S30" i="22"/>
  <c r="S32" i="22"/>
  <c r="T32" i="22"/>
  <c r="L13" i="4"/>
  <c r="L74" i="22"/>
  <c r="L76" i="22"/>
  <c r="M76" i="22"/>
  <c r="L80" i="22"/>
  <c r="L73" i="22"/>
  <c r="L81" i="22"/>
  <c r="AA54" i="4"/>
  <c r="AA57" i="4"/>
  <c r="AA50" i="4"/>
  <c r="AA58" i="4"/>
  <c r="AA55" i="4"/>
  <c r="AA51" i="4"/>
  <c r="AA53" i="4"/>
  <c r="AB53" i="4"/>
  <c r="Z6" i="4"/>
  <c r="R6" i="22"/>
  <c r="Z81" i="22"/>
  <c r="Z77" i="22"/>
  <c r="Z80" i="22"/>
  <c r="Z78" i="22"/>
  <c r="Z76" i="22"/>
  <c r="AA76" i="22"/>
  <c r="Z73" i="22"/>
  <c r="Z74" i="22"/>
  <c r="L102" i="22"/>
  <c r="L96" i="22"/>
  <c r="L103" i="22"/>
  <c r="L98" i="22"/>
  <c r="M98" i="22"/>
  <c r="L95" i="22"/>
  <c r="Z35" i="4"/>
  <c r="AA31" i="4"/>
  <c r="AB31" i="4"/>
  <c r="AA28" i="4"/>
  <c r="AA36" i="4"/>
  <c r="AA35" i="4"/>
  <c r="AA33" i="4"/>
  <c r="AA29" i="4"/>
  <c r="AA32" i="4"/>
  <c r="T14" i="4"/>
  <c r="T6" i="4"/>
  <c r="T13" i="4"/>
  <c r="T7" i="4"/>
  <c r="T9" i="4"/>
  <c r="U9" i="4"/>
  <c r="L35" i="4"/>
  <c r="AB72" i="4"/>
  <c r="BC55" i="5"/>
  <c r="AA51" i="22"/>
  <c r="AZ24" i="5"/>
  <c r="BC56" i="5"/>
  <c r="AB79" i="4"/>
  <c r="BC57" i="5"/>
  <c r="G50" i="4"/>
  <c r="AZ39" i="5"/>
  <c r="AA29" i="22"/>
  <c r="BC88" i="7"/>
  <c r="G28" i="4"/>
  <c r="D7" i="9"/>
  <c r="AA124" i="22"/>
  <c r="H16" i="12"/>
  <c r="F80" i="22"/>
  <c r="AZ57" i="7"/>
  <c r="F73" i="22"/>
  <c r="AZ55" i="7"/>
  <c r="F12" i="9"/>
  <c r="AA139" i="22"/>
  <c r="BC103" i="7"/>
  <c r="M58" i="22"/>
  <c r="H13" i="10"/>
  <c r="H12" i="9"/>
  <c r="BC104" i="7"/>
  <c r="AA146" i="22"/>
  <c r="BC105" i="7"/>
  <c r="H8" i="9"/>
  <c r="F8" i="9"/>
  <c r="AZ40" i="5"/>
  <c r="F29" i="22"/>
  <c r="AZ23" i="7"/>
  <c r="AA58" i="22"/>
  <c r="H13" i="12"/>
  <c r="AA6" i="22"/>
  <c r="BC7" i="7"/>
  <c r="D15" i="11"/>
  <c r="BB71" i="7"/>
  <c r="H15" i="9"/>
  <c r="D11" i="9"/>
  <c r="F15" i="11"/>
  <c r="BB72" i="7"/>
  <c r="H15" i="11"/>
  <c r="BB73" i="7"/>
  <c r="H11" i="12"/>
  <c r="BC9" i="7"/>
  <c r="F58" i="22"/>
  <c r="H13" i="9"/>
  <c r="F51" i="22"/>
  <c r="AZ40" i="7"/>
  <c r="F13" i="9"/>
  <c r="M13" i="22"/>
  <c r="H11" i="10"/>
  <c r="F124" i="22"/>
  <c r="H16" i="9"/>
  <c r="BA8" i="7"/>
  <c r="H9" i="10"/>
  <c r="BA24" i="7"/>
  <c r="BA104" i="7"/>
  <c r="H8" i="10"/>
  <c r="F9" i="10"/>
  <c r="M139" i="22"/>
  <c r="BA103" i="7"/>
  <c r="F16" i="10"/>
  <c r="M117" i="22"/>
  <c r="D16" i="10"/>
  <c r="N72" i="4"/>
  <c r="D9" i="10"/>
  <c r="F8" i="10"/>
  <c r="N50" i="4"/>
  <c r="BA39" i="5"/>
  <c r="M36" i="22"/>
  <c r="BA25" i="7"/>
  <c r="BB89" i="7"/>
  <c r="H16" i="11"/>
  <c r="U13" i="4"/>
  <c r="BB9" i="5"/>
  <c r="AA80" i="22"/>
  <c r="BC57" i="7"/>
  <c r="T29" i="22"/>
  <c r="BB23" i="7"/>
  <c r="T117" i="22"/>
  <c r="U6" i="4"/>
  <c r="BB7" i="5"/>
  <c r="F16" i="11"/>
  <c r="BB88" i="7"/>
  <c r="H11" i="9"/>
  <c r="AZ9" i="7"/>
  <c r="BA23" i="7"/>
  <c r="D12" i="10"/>
  <c r="AA36" i="22"/>
  <c r="H12" i="12"/>
  <c r="AB50" i="4"/>
  <c r="D8" i="12"/>
  <c r="U50" i="4"/>
  <c r="BB39" i="5"/>
  <c r="T73" i="22"/>
  <c r="BB55" i="7"/>
  <c r="D11" i="10"/>
  <c r="BC40" i="7"/>
  <c r="F13" i="12"/>
  <c r="F117" i="22"/>
  <c r="D13" i="12"/>
  <c r="BC39" i="7"/>
  <c r="F16" i="9"/>
  <c r="AZ88" i="7"/>
  <c r="U35" i="4"/>
  <c r="BB25" i="5"/>
  <c r="T80" i="22"/>
  <c r="BB57" i="7"/>
  <c r="U79" i="4"/>
  <c r="H9" i="11"/>
  <c r="T146" i="22"/>
  <c r="BB105" i="7"/>
  <c r="G13" i="4"/>
  <c r="H5" i="9"/>
  <c r="F146" i="22"/>
  <c r="AZ105" i="7"/>
  <c r="AA95" i="22"/>
  <c r="BC71" i="7"/>
  <c r="AA102" i="22"/>
  <c r="H15" i="12"/>
  <c r="T139" i="22"/>
  <c r="AB6" i="4"/>
  <c r="D5" i="12"/>
  <c r="BC23" i="7"/>
  <c r="D12" i="12"/>
  <c r="F17" i="11"/>
  <c r="BB104" i="7"/>
  <c r="F12" i="12"/>
  <c r="BC24" i="7"/>
  <c r="H17" i="10"/>
  <c r="M95" i="22"/>
  <c r="BA71" i="7"/>
  <c r="H16" i="10"/>
  <c r="BA89" i="7"/>
  <c r="N13" i="4"/>
  <c r="BA9" i="5"/>
  <c r="H5" i="11"/>
  <c r="F15" i="10"/>
  <c r="BA72" i="7"/>
  <c r="M73" i="22"/>
  <c r="BB40" i="5"/>
  <c r="F8" i="11"/>
  <c r="U28" i="4"/>
  <c r="U72" i="4"/>
  <c r="T58" i="22"/>
  <c r="H7" i="9"/>
  <c r="AZ25" i="5"/>
  <c r="D15" i="9"/>
  <c r="AZ71" i="7"/>
  <c r="F139" i="22"/>
  <c r="BA24" i="5"/>
  <c r="F7" i="10"/>
  <c r="F5" i="10"/>
  <c r="BA8" i="5"/>
  <c r="AA73" i="22"/>
  <c r="BC40" i="5"/>
  <c r="F8" i="12"/>
  <c r="BB8" i="5"/>
  <c r="F5" i="11"/>
  <c r="AB35" i="4"/>
  <c r="BC56" i="7"/>
  <c r="F14" i="12"/>
  <c r="AB57" i="4"/>
  <c r="M80" i="22"/>
  <c r="F12" i="11"/>
  <c r="BB24" i="7"/>
  <c r="T36" i="22"/>
  <c r="M51" i="22"/>
  <c r="BB56" i="5"/>
  <c r="F9" i="11"/>
  <c r="T51" i="22"/>
  <c r="F5" i="12"/>
  <c r="BC8" i="5"/>
  <c r="G79" i="4"/>
  <c r="G72" i="4"/>
  <c r="N28" i="4"/>
  <c r="N6" i="4"/>
  <c r="T6" i="22"/>
  <c r="G6" i="4"/>
  <c r="AB28" i="4"/>
  <c r="BB56" i="7"/>
  <c r="F14" i="11"/>
  <c r="BB40" i="7"/>
  <c r="F13" i="11"/>
  <c r="BB8" i="7"/>
  <c r="F11" i="11"/>
  <c r="AZ8" i="5"/>
  <c r="F5" i="9"/>
  <c r="F7" i="12"/>
  <c r="BC24" i="5"/>
  <c r="M102" i="22"/>
  <c r="F14" i="10"/>
  <c r="BA56" i="7"/>
  <c r="U57" i="4"/>
  <c r="BB24" i="5"/>
  <c r="F7" i="11"/>
  <c r="BA40" i="7"/>
  <c r="F13" i="10"/>
  <c r="AB13" i="4"/>
  <c r="AZ56" i="5"/>
  <c r="F9" i="9"/>
  <c r="F17" i="9"/>
  <c r="AZ104" i="7"/>
  <c r="N35" i="4"/>
  <c r="T13" i="22"/>
  <c r="D16" i="12"/>
  <c r="BC87" i="7"/>
  <c r="F15" i="12"/>
  <c r="BC72" i="7"/>
  <c r="D9" i="12"/>
  <c r="H9" i="12"/>
  <c r="AZ23" i="5"/>
  <c r="D8" i="9"/>
  <c r="H17" i="12"/>
  <c r="H14" i="9"/>
  <c r="BC89" i="7"/>
  <c r="D12" i="9"/>
  <c r="D11" i="12"/>
  <c r="D17" i="12"/>
  <c r="H7" i="11"/>
  <c r="D14" i="9"/>
  <c r="BA41" i="7"/>
  <c r="D17" i="10"/>
  <c r="BC41" i="7"/>
  <c r="H17" i="9"/>
  <c r="D5" i="11"/>
  <c r="AZ41" i="7"/>
  <c r="AZ89" i="7"/>
  <c r="BA9" i="7"/>
  <c r="BC73" i="7"/>
  <c r="AZ9" i="5"/>
  <c r="D8" i="11"/>
  <c r="BC25" i="7"/>
  <c r="H14" i="12"/>
  <c r="BC7" i="5"/>
  <c r="BB57" i="5"/>
  <c r="D13" i="9"/>
  <c r="AZ39" i="7"/>
  <c r="H14" i="11"/>
  <c r="BC39" i="5"/>
  <c r="D12" i="11"/>
  <c r="D15" i="12"/>
  <c r="H17" i="11"/>
  <c r="BA55" i="5"/>
  <c r="BA87" i="7"/>
  <c r="H12" i="10"/>
  <c r="D8" i="10"/>
  <c r="D16" i="11"/>
  <c r="BB87" i="7"/>
  <c r="D14" i="11"/>
  <c r="AZ87" i="7"/>
  <c r="D16" i="9"/>
  <c r="BB103" i="7"/>
  <c r="D17" i="11"/>
  <c r="D15" i="10"/>
  <c r="H5" i="10"/>
  <c r="H5" i="12"/>
  <c r="BC9" i="5"/>
  <c r="BB25" i="7"/>
  <c r="H12" i="11"/>
  <c r="BB23" i="5"/>
  <c r="D7" i="11"/>
  <c r="H7" i="10"/>
  <c r="BA25" i="5"/>
  <c r="BC23" i="5"/>
  <c r="D7" i="12"/>
  <c r="BB7" i="7"/>
  <c r="D11" i="11"/>
  <c r="AZ57" i="5"/>
  <c r="H9" i="9"/>
  <c r="D17" i="9"/>
  <c r="AZ103" i="7"/>
  <c r="D14" i="10"/>
  <c r="BA55" i="7"/>
  <c r="BB39" i="7"/>
  <c r="D13" i="11"/>
  <c r="D14" i="12"/>
  <c r="BC55" i="7"/>
  <c r="H11" i="11"/>
  <c r="BB9" i="7"/>
  <c r="BA73" i="7"/>
  <c r="H15" i="10"/>
  <c r="D5" i="10"/>
  <c r="BA7" i="5"/>
  <c r="BB41" i="7"/>
  <c r="H13" i="11"/>
  <c r="D5" i="9"/>
  <c r="AZ7" i="5"/>
  <c r="AZ55" i="5"/>
  <c r="D9" i="9"/>
  <c r="BC41" i="5"/>
  <c r="H8" i="12"/>
  <c r="BB41" i="5"/>
  <c r="H8" i="11"/>
  <c r="D7" i="10"/>
  <c r="BA23" i="5"/>
  <c r="BA39" i="7"/>
  <c r="D13" i="10"/>
  <c r="H14" i="10"/>
  <c r="BA57" i="7"/>
  <c r="BC25" i="5"/>
  <c r="H7" i="12"/>
  <c r="D9" i="11"/>
  <c r="BB55" i="5"/>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 Abbott</author>
  </authors>
  <commentList>
    <comment ref="C70" authorId="0" shapeId="0">
      <text>
        <r>
          <rPr>
            <b/>
            <sz val="9"/>
            <color indexed="81"/>
            <rFont val="Tahoma"/>
            <family val="2"/>
          </rPr>
          <t>James Abbott:</t>
        </r>
        <r>
          <rPr>
            <sz val="9"/>
            <color indexed="81"/>
            <rFont val="Tahoma"/>
            <family val="2"/>
          </rPr>
          <t xml:space="preserve">
Updated as part of Q1 Cabinet Report</t>
        </r>
      </text>
    </comment>
    <comment ref="C71" authorId="0" shapeId="0">
      <text>
        <r>
          <rPr>
            <b/>
            <sz val="9"/>
            <color indexed="81"/>
            <rFont val="Tahoma"/>
            <family val="2"/>
          </rPr>
          <t>James Abbott:</t>
        </r>
        <r>
          <rPr>
            <sz val="9"/>
            <color indexed="81"/>
            <rFont val="Tahoma"/>
            <family val="2"/>
          </rPr>
          <t xml:space="preserve">
Updated as part of Q1 Cabinet Report</t>
        </r>
      </text>
    </comment>
    <comment ref="C72" authorId="0" shapeId="0">
      <text>
        <r>
          <rPr>
            <b/>
            <sz val="9"/>
            <color indexed="81"/>
            <rFont val="Tahoma"/>
            <family val="2"/>
          </rPr>
          <t>James Abbott:</t>
        </r>
        <r>
          <rPr>
            <sz val="9"/>
            <color indexed="81"/>
            <rFont val="Tahoma"/>
            <family val="2"/>
          </rPr>
          <t xml:space="preserve">
Updated as part of Q1 Cabinet Report</t>
        </r>
      </text>
    </comment>
    <comment ref="C117" authorId="0" shapeId="0">
      <text>
        <r>
          <rPr>
            <b/>
            <sz val="9"/>
            <color indexed="81"/>
            <rFont val="Tahoma"/>
            <family val="2"/>
          </rPr>
          <t>James Abbott:</t>
        </r>
        <r>
          <rPr>
            <sz val="9"/>
            <color indexed="81"/>
            <rFont val="Tahoma"/>
            <family val="2"/>
          </rPr>
          <t xml:space="preserve">
Updated as part of Q1 Cabinet Report</t>
        </r>
      </text>
    </comment>
  </commentList>
</comments>
</file>

<file path=xl/sharedStrings.xml><?xml version="1.0" encoding="utf-8"?>
<sst xmlns="http://schemas.openxmlformats.org/spreadsheetml/2006/main" count="2967" uniqueCount="683">
  <si>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</si>
  <si>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</si>
  <si>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</si>
  <si>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</si>
  <si>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</si>
  <si>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</si>
  <si>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</si>
  <si>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</si>
  <si>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</si>
  <si>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</si>
  <si>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</si>
  <si>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</si>
  <si>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</si>
  <si>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</si>
  <si>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</si>
  <si>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</si>
  <si>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</si>
  <si>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</si>
  <si>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</si>
  <si>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</si>
  <si>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</si>
  <si>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</si>
  <si>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</si>
  <si>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</si>
  <si>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</si>
  <si>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</si>
  <si>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</si>
  <si>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</si>
  <si>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</si>
  <si>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</si>
  <si>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</si>
  <si>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</si>
  <si>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</si>
  <si>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</si>
  <si>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</si>
  <si>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</si>
  <si>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</si>
  <si>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</si>
  <si>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</si>
  <si>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</si>
  <si>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</si>
  <si>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</si>
  <si>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</si>
  <si>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</si>
  <si>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</si>
  <si>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</si>
  <si>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</si>
  <si>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</si>
  <si>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</si>
  <si>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</si>
  <si>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</si>
  <si>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</si>
  <si>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</si>
  <si>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</si>
  <si>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</si>
  <si>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</si>
  <si>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</si>
  <si>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</si>
  <si>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</si>
  <si>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</si>
  <si>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</si>
  <si>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</si>
  <si>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</si>
  <si>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</si>
  <si>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</si>
  <si>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</si>
  <si>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</si>
  <si>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</si>
  <si>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</si>
  <si>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</si>
  <si>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</si>
  <si>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</si>
  <si>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</si>
  <si>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</si>
  <si>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</si>
  <si>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</si>
  <si>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</si>
  <si>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</si>
  <si>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</si>
  <si>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</si>
  <si>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</si>
  <si>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</si>
  <si>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</si>
  <si>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</si>
  <si>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</si>
  <si>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</si>
  <si>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</si>
  <si>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</si>
  <si>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</si>
  <si>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</si>
  <si>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</si>
  <si>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</si>
  <si>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</si>
  <si>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</si>
  <si>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</si>
  <si>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</si>
  <si>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</si>
  <si>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</si>
  <si>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</si>
  <si>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</si>
  <si>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</si>
  <si>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</si>
  <si>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</si>
  <si>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Chloe Brown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</si>
  <si>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</si>
  <si>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</si>
  <si>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</si>
  <si>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</si>
  <si>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</si>
  <si>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</si>
  <si>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</si>
  <si>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</si>
  <si>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</si>
  <si>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</si>
  <si>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</si>
  <si>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</si>
  <si>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</si>
  <si>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</si>
  <si>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</si>
  <si>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</si>
  <si>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</si>
  <si>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</si>
  <si>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</si>
  <si>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</si>
  <si>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</si>
  <si>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</si>
  <si>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</si>
  <si>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</si>
  <si>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</si>
  <si>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</si>
  <si>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</si>
  <si>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</si>
  <si>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</si>
  <si>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</si>
  <si>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</si>
  <si>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</si>
  <si>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</si>
  <si>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</si>
  <si>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</si>
  <si>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</si>
  <si>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</si>
  <si>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</si>
  <si>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</si>
  <si>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</si>
  <si>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</si>
  <si>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</si>
  <si>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</si>
  <si>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</si>
  <si>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</si>
  <si>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</si>
  <si>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</si>
  <si>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</si>
  <si>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</si>
  <si>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</si>
  <si>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</si>
  <si>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</si>
  <si>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</si>
  <si>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</si>
  <si>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</si>
  <si>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</si>
  <si>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</si>
  <si>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</si>
  <si>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</si>
  <si>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</si>
  <si>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</si>
  <si>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</si>
  <si>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</si>
  <si>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</si>
  <si>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</si>
  <si>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</si>
  <si>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</si>
  <si>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</si>
  <si>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</si>
  <si>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</si>
  <si>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</si>
  <si>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</si>
  <si>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</si>
  <si>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</si>
  <si>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</si>
  <si>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</si>
  <si>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</si>
  <si>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</si>
  <si>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</si>
  <si>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</si>
  <si>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</si>
  <si>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</si>
  <si>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</si>
  <si>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</si>
  <si>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</si>
  <si>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</si>
  <si>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</si>
  <si>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</si>
  <si>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</si>
  <si>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</si>
  <si>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</si>
  <si>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</si>
  <si>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</si>
  <si>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</si>
  <si>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</si>
  <si>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</si>
  <si>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</si>
  <si>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</si>
  <si>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</si>
  <si>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</si>
  <si>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</si>
  <si>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</si>
  <si>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</si>
  <si>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</si>
  <si>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</si>
  <si>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</si>
  <si>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</si>
  <si>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</si>
  <si>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</si>
  <si>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</si>
  <si>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</si>
  <si>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</si>
  <si>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</si>
  <si>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</si>
  <si>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</si>
  <si>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</si>
  <si>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</si>
  <si>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</si>
  <si>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</si>
  <si>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</si>
  <si>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</si>
  <si>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</si>
  <si>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</si>
  <si>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</si>
  <si>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</si>
  <si>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</si>
  <si>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</si>
  <si>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</si>
  <si>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</si>
  <si>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</si>
  <si>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</si>
  <si>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</si>
  <si>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</si>
  <si>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</si>
  <si>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</si>
  <si>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</si>
  <si>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</si>
  <si>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</si>
  <si>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</si>
  <si>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</si>
  <si>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</si>
  <si>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</si>
  <si>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</si>
  <si>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</si>
  <si>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</si>
  <si>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</si>
  <si>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</si>
  <si>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</si>
  <si>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</si>
  <si>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</si>
  <si>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</si>
  <si>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</si>
  <si>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</si>
  <si>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</si>
  <si>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</si>
  <si>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</si>
  <si>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</si>
  <si>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</si>
  <si>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</si>
  <si>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Caroline Frankland</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</si>
  <si>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</si>
  <si>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</si>
  <si>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</si>
  <si>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</si>
  <si>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</si>
  <si>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</si>
  <si>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</si>
  <si>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</si>
  <si>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t>Jeff Upton</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</si>
  <si>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</si>
  <si>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</si>
  <si>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</si>
  <si>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</si>
  <si>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</si>
  <si>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</si>
  <si>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</si>
  <si>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</si>
  <si>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</si>
  <si>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</si>
  <si>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</si>
  <si>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</si>
  <si>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</si>
  <si>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</si>
  <si>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</si>
  <si>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</si>
  <si>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</si>
  <si>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</si>
  <si>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</si>
  <si>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</si>
  <si>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</si>
  <si>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</si>
  <si>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</si>
  <si>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</si>
  <si>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</si>
  <si>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</si>
  <si>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</si>
  <si>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</si>
  <si>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</si>
  <si>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</si>
  <si>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</si>
  <si>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</si>
  <si>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</si>
  <si>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</si>
  <si>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</si>
  <si>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</si>
  <si>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</si>
  <si>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</si>
  <si>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</si>
  <si>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</si>
  <si>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</si>
  <si>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</si>
  <si>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</si>
  <si>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</si>
  <si>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</si>
  <si>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</si>
  <si>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</si>
  <si>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</si>
  <si>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</si>
  <si>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</si>
  <si>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</si>
  <si>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</si>
  <si>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</si>
  <si>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</si>
  <si>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</si>
  <si>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</si>
  <si>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</si>
  <si>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</si>
  <si>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</si>
  <si>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</si>
  <si>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</si>
  <si>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</si>
  <si>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</si>
  <si>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</si>
  <si>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</si>
  <si>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</si>
  <si>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</si>
  <si>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</si>
  <si>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</si>
  <si>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</si>
  <si>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</si>
  <si>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</si>
  <si>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</si>
  <si>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</si>
  <si>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Recycling </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</si>
  <si>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</si>
  <si>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</si>
  <si>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</si>
  <si>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</si>
  <si>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</si>
  <si>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</si>
  <si>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</si>
  <si>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</si>
  <si>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</si>
  <si>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</si>
  <si>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</si>
  <si>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</si>
  <si>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</si>
  <si>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</si>
  <si>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Sarah Bradley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</si>
  <si>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</si>
  <si>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</si>
  <si>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</si>
  <si>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</si>
  <si>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</si>
  <si>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</si>
  <si>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</si>
  <si>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</si>
  <si>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</si>
  <si>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</si>
  <si>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</si>
  <si>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</si>
  <si>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</si>
  <si>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 xml:space="preserve">TOWN CENTRE AND NEIGHBOURHOODS </t>
  </si>
  <si>
    <t>a) £1,8000,000
b) £500,000
c) £40,000</t>
  </si>
  <si>
    <t>a) 70%
b) 80%</t>
  </si>
  <si>
    <r>
      <t xml:space="preserve">E-Services take-up targets:
</t>
    </r>
    <r>
      <rPr>
        <b/>
        <sz val="12"/>
        <rFont val="Arial"/>
        <family val="2"/>
      </rPr>
      <t>a) Council Tax Accounts: 1,500
b) Business Rate Accounts: 250
c) Benefit Claimants: 150</t>
    </r>
  </si>
  <si>
    <t>Household waste recycled and composted per household: 455kg</t>
  </si>
  <si>
    <t>Residual household waste per household: 50%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</si>
  <si>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</si>
  <si>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</si>
  <si>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</si>
  <si>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</si>
  <si>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</si>
  <si>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</si>
  <si>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</si>
  <si>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</si>
  <si>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</si>
  <si>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</si>
  <si>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</si>
  <si>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</si>
  <si>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</si>
  <si>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</si>
  <si>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</si>
  <si>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</si>
  <si>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</si>
  <si>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</si>
  <si>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</si>
  <si>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</si>
  <si>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</si>
  <si>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</si>
  <si>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</si>
  <si>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</si>
  <si>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</si>
  <si>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</si>
  <si>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</si>
  <si>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</si>
  <si>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</si>
  <si>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</si>
  <si>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</si>
  <si>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</si>
  <si>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</si>
  <si>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</si>
  <si>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</si>
  <si>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</si>
  <si>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</si>
  <si>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</si>
  <si>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</si>
  <si>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</si>
  <si>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</si>
  <si>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</si>
  <si>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</si>
  <si>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</si>
  <si>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</si>
  <si>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</si>
  <si>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</si>
  <si>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</si>
  <si>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</si>
  <si>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</si>
  <si>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</si>
  <si>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</si>
  <si>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</si>
  <si>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</si>
  <si>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</si>
  <si>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</si>
  <si>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</si>
  <si>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</si>
  <si>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</si>
  <si>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</si>
  <si>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</si>
  <si>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</si>
  <si>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</si>
  <si>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</si>
  <si>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</si>
  <si>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</si>
  <si>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</si>
  <si>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</si>
  <si>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</si>
  <si>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</si>
  <si>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</si>
  <si>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</si>
  <si>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</si>
  <si>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</si>
  <si>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</si>
  <si>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</si>
  <si>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</si>
  <si>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</si>
  <si>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</si>
  <si>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</si>
  <si>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</si>
  <si>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</si>
  <si>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</si>
  <si>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</si>
  <si>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</si>
  <si>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</si>
  <si>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</si>
  <si>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</si>
  <si>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</si>
  <si>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</si>
  <si>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</si>
  <si>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</si>
  <si>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</si>
  <si>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</si>
  <si>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</si>
  <si>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</si>
  <si>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</si>
  <si>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</si>
  <si>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</si>
  <si>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</si>
  <si>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</si>
  <si>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</si>
  <si>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</si>
  <si>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</si>
  <si>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</si>
  <si>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</si>
  <si>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</si>
  <si>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</si>
  <si>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</si>
  <si>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</si>
  <si>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</si>
  <si>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</si>
  <si>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</si>
  <si>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</si>
  <si>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</si>
  <si>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</si>
  <si>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</si>
  <si>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</si>
  <si>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</si>
  <si>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</si>
  <si>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</si>
  <si>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</si>
  <si>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</si>
  <si>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</si>
  <si>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</si>
  <si>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</si>
  <si>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</si>
  <si>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</si>
  <si>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</si>
  <si>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</si>
  <si>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</si>
  <si>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</si>
  <si>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</si>
  <si>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</si>
  <si>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</si>
  <si>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</si>
  <si>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</si>
  <si>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</si>
  <si>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</si>
  <si>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</si>
  <si>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</si>
  <si>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</si>
  <si>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</si>
  <si>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</si>
  <si>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</si>
  <si>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</si>
  <si>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Actions set out in the business plan to be implemented following approval, and are subject to review after 12 months.</t>
  </si>
  <si>
    <t>Currently at 3.5 days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</si>
  <si>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</si>
  <si>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</si>
  <si>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</si>
  <si>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</si>
  <si>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</si>
  <si>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</si>
  <si>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</si>
  <si>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</si>
  <si>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</si>
  <si>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</si>
  <si>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</si>
  <si>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</si>
  <si>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</si>
  <si>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</si>
  <si>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</si>
  <si>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</si>
  <si>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</si>
  <si>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</si>
  <si>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</si>
  <si>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</si>
  <si>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</si>
  <si>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</si>
  <si>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</si>
  <si>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</si>
  <si>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</si>
  <si>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</si>
  <si>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</si>
  <si>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</si>
  <si>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</si>
  <si>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</si>
  <si>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</si>
  <si>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</si>
  <si>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</si>
  <si>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</si>
  <si>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</si>
  <si>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</si>
  <si>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</si>
  <si>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</si>
  <si>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</si>
  <si>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</si>
  <si>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</si>
  <si>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</si>
  <si>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</si>
  <si>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</si>
  <si>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</si>
  <si>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</si>
  <si>
    <t>Completed in Quarter 1</t>
  </si>
  <si>
    <t>Report on a review of fees and charges to be taken to Corporate Management Team in October</t>
  </si>
  <si>
    <t>Work continues on the detailed business case, working with partner Authorities.</t>
  </si>
  <si>
    <t>Report prepared for October CMT and Cabinet</t>
  </si>
  <si>
    <t>Winshill examination completed and moving forward to referendum.  Shobnall consultation underway closng early October</t>
  </si>
  <si>
    <t>Draft register prpared for consideration and publication taking account fo statutory timescales.  CMT first in October</t>
  </si>
  <si>
    <t>0% April - July</t>
  </si>
  <si>
    <t>Last project board meeting took place on the 14th August. Monthly updates continue to be provided to the Business Assurance Group. The market hall tender is out and closes on the 17th Nov. Detailed submissions for both lots 1 &amp; 2 are expected on the 15th January.</t>
  </si>
  <si>
    <t xml:space="preserve">All objectives are progressing as planned at the end of quarter two. </t>
  </si>
  <si>
    <t>7.64 days</t>
  </si>
  <si>
    <t>7.52 days</t>
  </si>
  <si>
    <t>2.74 days</t>
  </si>
  <si>
    <t>2.84 days</t>
  </si>
  <si>
    <t>a) 1,090 (73% of target)                                b) 59 (24% of target)                                       c) 147 (98% of target)</t>
  </si>
  <si>
    <t>Finalise Options for Lynwood Road Site</t>
  </si>
  <si>
    <t xml:space="preserve">Complete Ecological Surveys 
(September 2017
</t>
  </si>
  <si>
    <t>Submit Planning Application 
(October 2017)</t>
  </si>
  <si>
    <t>Identify a Preferred Developer 
(March 2018)</t>
  </si>
  <si>
    <t>Working with the Destination Management Partnership, host an event to understand needs of local tourism businesses 
(March 2018)</t>
  </si>
  <si>
    <t>All ecological surveys for this site have now been completed.</t>
  </si>
  <si>
    <t>The planning application for this site is currently being developed and will be submitted before the end of October.</t>
  </si>
  <si>
    <t>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t>
  </si>
  <si>
    <t>Two jobs fairs have now been successfully delivered, most recently on 8th September 2017.</t>
  </si>
  <si>
    <t>Simon Humble</t>
  </si>
  <si>
    <t>A date has now been agreed for the event (22nd March 2017) and work for this is ongoing.</t>
  </si>
  <si>
    <t>Work with the National Forest is ongoing.</t>
  </si>
  <si>
    <t>1.5 per 10,000</t>
  </si>
  <si>
    <t>1.6 missed bins per 10,000 collections</t>
  </si>
  <si>
    <t>100% achieved from a total of 1,214</t>
  </si>
  <si>
    <t>117.75kg - estimated</t>
  </si>
  <si>
    <t>50.79% - estimated</t>
  </si>
  <si>
    <t>242.25kg - estimated</t>
  </si>
  <si>
    <t>51.02% - estimated</t>
  </si>
  <si>
    <t>Officer has started in their role and is providing support to the team on one day per week</t>
  </si>
  <si>
    <t>Benchmarking information and base report for pre-application charging schedule under review</t>
  </si>
  <si>
    <t>Review underway and cut to be taken following lastest tranche of meetings to end of September</t>
  </si>
  <si>
    <t>Consultant engaged in baseline work and liaison with community and sports clubs.  Open space assessment received in draft end of September for review</t>
  </si>
  <si>
    <t>Burton YMCA report that the target is being met, corroborated by our contacts with the relevant parties. Some notable successes in recent quarter with entrenched rough sleepers.</t>
  </si>
  <si>
    <t>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t>
  </si>
  <si>
    <t>5YLS and pipeline - including stratgic sites published.  Further reporting of strategic site progress  to be reported through October CMT</t>
  </si>
  <si>
    <t xml:space="preserve">Tender process has commenced and is due to close on 27th October, at which time the evaluation will be undertaken in order to appoint a contractor. </t>
  </si>
  <si>
    <t xml:space="preserve">Tenders for building works have been received by the project team and are being evaluated with a view to a contractor being appointed October 2017. </t>
  </si>
  <si>
    <t>Very Postive Outcome - the external auditor stated that this is "the cleanest Annual Audit letter he has presented"</t>
  </si>
  <si>
    <t>Timetable agreed, Leader/Deputy Leaders Briefed and Budget Review with Budget Managers and Heads of Service Commenced.</t>
  </si>
  <si>
    <t>Currently at 97%</t>
  </si>
  <si>
    <t xml:space="preserve">All 3 local areas achieved gold at the annual in Bloom awards. </t>
  </si>
  <si>
    <t>Scheme is now live and fully operational</t>
  </si>
  <si>
    <t xml:space="preserve">14 Applications                                        11 projects through stage1                   5 projects  through to stage 3                   </t>
  </si>
  <si>
    <t xml:space="preserve">On reaching  stage 3 then we are reliant on the group finalising their delivery </t>
  </si>
  <si>
    <t>Workshop originally scheduled for 8th June 2017, however the General Election was subsequently called for that same day, leading to the postponement of the workshop. Delay does not have any material impact on the delivery of project milestones.</t>
  </si>
  <si>
    <t>Changes have been made to the governance and structure of the programme. Individual projects remain ongoing but have been transferred back to the "business as usual" project management processes for ESBC.
ESBC and Staffordshire County Council have agreed to jointly commission consultant support to develop a Town Centre Regeneration Implementation Plan (TCRIP) for the town with a view to having a report available in 2018.</t>
  </si>
  <si>
    <t>The ESCTR Programme is being delivered on an ongoing basis. Monthly highlight reports have been produced and reported demonstrating progress made.
The Quarter 1 report updating the Leader and Deputy Leaders on the progress of the ESTCR was presented at a meeting held on 10th August 2017 as scheduled.
The Quarter 2 update report is scheduled for delivery to the LDL meeting to be held on the 26th October 2017.</t>
  </si>
  <si>
    <t>11 days</t>
  </si>
  <si>
    <t>Burton YMCA report that the target is being met, corroborated by our contacts with the relevant parties.</t>
  </si>
  <si>
    <t xml:space="preserve">Report to be presented at July Cabinet. </t>
  </si>
  <si>
    <t>Currently at 95%</t>
  </si>
  <si>
    <t>Undergoing process mapping exercise to measure implications. Preparing for soft market testing of the Private Rented Sector. Statutory Code that will guide implementation due to be released by the CLG in autumn.</t>
  </si>
  <si>
    <t>Currently at 3.8 days</t>
  </si>
  <si>
    <t>Approved at Cabinet on 17th July 2017, early stages of implementation.</t>
  </si>
  <si>
    <t>Completed in Quarter 1.</t>
  </si>
  <si>
    <t>Customer survey currently being collected and collated to complement intiial databox reports. Action Plan being pulled together around findings i.e. Targetting non-returning customers.</t>
  </si>
  <si>
    <t xml:space="preserve">Annual visit from HM Land Registry in September. HM Land Register gathered data how ESBC hold their LLC's Register. Migration start date has been postponed until 2018. Further updates will be provided at their Conference in November at Liverpool. </t>
  </si>
  <si>
    <t>Website update completed with dedicated page for CCF and examples of how funding was spent is being populated.</t>
  </si>
  <si>
    <t>Annual Monitoring Report drafted and  to be reported to CMT in October</t>
  </si>
  <si>
    <t>Review scheduled to be presented to Cabinet in October</t>
  </si>
  <si>
    <t>Although external funding is still being sought, the campaign was rolled out at the beginning of September, with over 100 sixty plus residents signing up in the first 4 weeks.</t>
  </si>
  <si>
    <t>a) 46.34%                                                              
b) 80%</t>
  </si>
  <si>
    <t>a) 62.29%                                                             
b) 80%</t>
  </si>
  <si>
    <t>a) 70%                                                                      
b) 80%</t>
  </si>
  <si>
    <t>a) 57.7%                                                                
b) 60.7%</t>
  </si>
  <si>
    <t>a) 98%                                                                
b) 99%</t>
  </si>
  <si>
    <t>a) £1,928,842.80                                                                                 
b)  £966,524.33                                                                              
c) £18,095.15</t>
  </si>
  <si>
    <t>a)£1,800,000                                                                                  
b) £500,000                                                                                
c) £40,000</t>
  </si>
  <si>
    <t>a) 195                                                                    
b) 55                                                                                                          
c) 70</t>
  </si>
  <si>
    <t>a) 1,500                                                                      
b) 250                                                                    
c) 150</t>
  </si>
  <si>
    <t>2 projects have passed the final stage and have had funding finalised but not claimed yet. 3 new applications received.</t>
  </si>
  <si>
    <t>Review scheduled to be commenced in line with the target.</t>
  </si>
  <si>
    <t>At least 4 projects will have completed all 3 stages</t>
  </si>
  <si>
    <t>Feedback from consultation incorporated into final draft. SPD approved by EDR in September.</t>
  </si>
  <si>
    <t>Review completed and approved by Cabinet on 11th September 2017. New Court Costs will be implemented on 1st April 2018.</t>
  </si>
  <si>
    <t>Review completed and policies approved by Cabinet on 11th September 2017.</t>
  </si>
  <si>
    <t>The Quarter 2 forecast indicates that the Revenue Budget is on track to underspend for the full financial year.</t>
  </si>
  <si>
    <t>Discussions have taken place with our Treasury Advisors. Planned update to Audit Committee and Full Council as part of Mid-Year Treasury Update in November/December.</t>
  </si>
  <si>
    <t>Report scheduled for Cabinet in quarter 4 that will set out the proposals relating to this target.</t>
  </si>
  <si>
    <t>8 Applications; 7 within time = 88%</t>
  </si>
  <si>
    <t>64 Applications; 60 within time = 94% </t>
  </si>
  <si>
    <t>144 Applications; 143 within time = 99%</t>
  </si>
  <si>
    <t>259 Applications; 255 within time = 98%
TOP QUARTILE</t>
  </si>
  <si>
    <t>126 Applications; 119 within time = 94%
TOP QUARTILE</t>
  </si>
  <si>
    <t>12 Applications; 11 within time = 92%
SECOND QUARTILE</t>
  </si>
  <si>
    <t xml:space="preserve">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t>
  </si>
  <si>
    <t xml:space="preserve">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t>
  </si>
  <si>
    <t>Completed in Quarter 2.
Tenant/trader mix reviewed and casual trader rent incentives agreed.</t>
  </si>
  <si>
    <r>
      <t xml:space="preserve">4.60 days
</t>
    </r>
    <r>
      <rPr>
        <i/>
        <sz val="12"/>
        <rFont val="Arial"/>
        <family val="2"/>
      </rPr>
      <t>Update October 2017: Further work has been completed on the 'Fast Track' claims received which make up this target. This further work has found that the result for Q1 should be 2.91 days and not 4.60 days.</t>
    </r>
  </si>
  <si>
    <t>Process ongoing, next step is to link individual councillors to their CCF expenditure.</t>
  </si>
  <si>
    <t>Phase 2 implemented in line with target deadline, incorporating:
New Air Conditioning Unit installed.
LED lighting installed in all studios, meeting rooms and auditorium.
Roof repairs completed.</t>
  </si>
  <si>
    <t xml:space="preserve">Potential for an application to the Arts Council for capital funding to upgrade  the auditorium "show" lights and supporting electrical systems. 
Underspend on phase 2 programme could be used to draw down up to £80,000 from the Arts Council to complete works outlined above as a further phase of the energy efficiency programme. </t>
  </si>
  <si>
    <t>The town centre events plan continued to be rolled out through quarter 2. Events in this quarter included a partnership between Coopers Square shopping Centre and ESBC leisure centres to offer a pop up gym for national fitness day (27th September)</t>
  </si>
  <si>
    <t>Procurement of parking machines due to commence in October. Electric parking has been reviewed and at present is not a financially viable option for the Council.</t>
  </si>
  <si>
    <t>Project team set up to deliver DFGs in-house. Currently working on completing a tender document for a council approved contractor to deliver the works.</t>
  </si>
  <si>
    <t>A number of disability sport activities and events have been deliverd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t>
  </si>
  <si>
    <t>On track to achieve Top Quartile position by year end in line with the target</t>
  </si>
  <si>
    <t>Surveys have been undertaken for three premises:
Voluntary Services Centre
Brewhouse
Town Hall</t>
  </si>
  <si>
    <t>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t>
  </si>
  <si>
    <t>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t>
  </si>
  <si>
    <t>Roll out of UC Full Service in East Staffordshire due August 2018.
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Trnet and Dove, Job Centre) to discuss what further preparations are required.</t>
  </si>
  <si>
    <t>b) Business Rates payers are being actively encouraged to sign up to e-services. During October, a further 102 ratepayers signed up to e-services, bringing the numbers signed up as at 31st October to 161 ratepayers.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</si>
</sst>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3">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
      <i/>
      <sz val="12"/>
      <name val="Arial"/>
      <family val="2"/>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FF"/>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17">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7" fillId="21" borderId="3" xfId="0"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8" borderId="4" xfId="0" applyFont="1" applyFill="1" applyBorder="1" applyAlignment="1" applyProtection="1">
      <alignment horizontal="center" vertical="center"/>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0" fontId="52" fillId="8" borderId="3" xfId="0" applyFont="1" applyFill="1" applyBorder="1" applyAlignment="1" applyProtection="1">
      <alignment horizontal="left" vertical="top" wrapText="1"/>
    </xf>
    <xf numFmtId="164" fontId="63" fillId="18" borderId="3" xfId="0" applyNumberFormat="1" applyFont="1" applyFill="1" applyBorder="1" applyAlignment="1" applyProtection="1">
      <alignment horizontal="left" vertical="center" wrapText="1"/>
    </xf>
    <xf numFmtId="0" fontId="7" fillId="8"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35" fillId="8"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center" wrapText="1"/>
    </xf>
    <xf numFmtId="0" fontId="52" fillId="8" borderId="4" xfId="0" applyFont="1" applyFill="1" applyBorder="1" applyAlignment="1" applyProtection="1">
      <alignment horizontal="left" vertical="top" wrapText="1"/>
    </xf>
    <xf numFmtId="0" fontId="7" fillId="8" borderId="0" xfId="0" applyFont="1" applyFill="1" applyBorder="1" applyAlignment="1">
      <alignment vertical="center"/>
    </xf>
    <xf numFmtId="0" fontId="2" fillId="8" borderId="0" xfId="0" applyFont="1" applyFill="1" applyBorder="1" applyAlignment="1">
      <alignment vertical="center"/>
    </xf>
    <xf numFmtId="9" fontId="7" fillId="21" borderId="3" xfId="4" applyFont="1" applyFill="1" applyBorder="1" applyAlignment="1" applyProtection="1">
      <alignment horizontal="left" vertical="center" wrapText="1"/>
    </xf>
    <xf numFmtId="0" fontId="2" fillId="21" borderId="3" xfId="0" applyFont="1" applyFill="1" applyBorder="1" applyAlignment="1" applyProtection="1">
      <alignment horizontal="left" vertical="center" wrapText="1"/>
    </xf>
    <xf numFmtId="0" fontId="66" fillId="21" borderId="3" xfId="0" applyFont="1" applyFill="1" applyBorder="1" applyAlignment="1" applyProtection="1">
      <alignment horizontal="left" vertical="center" wrapText="1"/>
    </xf>
    <xf numFmtId="0" fontId="1" fillId="17" borderId="3" xfId="0" applyFont="1" applyFill="1" applyBorder="1" applyAlignment="1" applyProtection="1">
      <alignment horizontal="left" vertical="center" wrapText="1"/>
    </xf>
    <xf numFmtId="0" fontId="7" fillId="21" borderId="3" xfId="0" applyFont="1" applyFill="1" applyBorder="1" applyAlignment="1" applyProtection="1">
      <alignment horizontal="center" vertical="center" wrapText="1"/>
    </xf>
    <xf numFmtId="0" fontId="0" fillId="8" borderId="3" xfId="0" applyFill="1" applyBorder="1" applyProtection="1"/>
    <xf numFmtId="0" fontId="57" fillId="8" borderId="2" xfId="0" applyFont="1" applyFill="1" applyBorder="1" applyAlignment="1" applyProtection="1">
      <alignment horizontal="center" vertical="center"/>
    </xf>
    <xf numFmtId="0" fontId="57" fillId="8" borderId="4" xfId="0" applyFont="1" applyFill="1" applyBorder="1" applyAlignment="1" applyProtection="1">
      <alignment horizontal="center" vertical="center"/>
    </xf>
    <xf numFmtId="1" fontId="10" fillId="18" borderId="13" xfId="0" applyNumberFormat="1" applyFont="1" applyFill="1" applyBorder="1" applyAlignment="1" applyProtection="1">
      <alignment horizontal="left" vertical="center"/>
    </xf>
    <xf numFmtId="0" fontId="69" fillId="18" borderId="5" xfId="0" applyFont="1" applyFill="1" applyBorder="1" applyAlignment="1" applyProtection="1">
      <alignment horizontal="left" vertical="center" wrapText="1"/>
    </xf>
    <xf numFmtId="0" fontId="21" fillId="18" borderId="6" xfId="0" applyFont="1" applyFill="1" applyBorder="1" applyAlignment="1" applyProtection="1">
      <alignment horizontal="center" vertical="center" wrapText="1"/>
    </xf>
    <xf numFmtId="0" fontId="69" fillId="18" borderId="6" xfId="0" applyFont="1" applyFill="1" applyBorder="1" applyAlignment="1" applyProtection="1">
      <alignment horizontal="center" vertical="center" wrapText="1"/>
    </xf>
    <xf numFmtId="0" fontId="70" fillId="18" borderId="6" xfId="0" applyFont="1" applyFill="1" applyBorder="1" applyAlignment="1" applyProtection="1">
      <alignment horizontal="center" vertical="center"/>
    </xf>
    <xf numFmtId="0" fontId="69" fillId="18" borderId="7" xfId="0" applyFont="1" applyFill="1" applyBorder="1" applyAlignment="1" applyProtection="1">
      <alignment horizontal="center" vertical="center" wrapText="1"/>
    </xf>
    <xf numFmtId="0" fontId="71" fillId="8" borderId="0" xfId="0" applyFont="1" applyFill="1" applyProtection="1"/>
    <xf numFmtId="0" fontId="71" fillId="0" borderId="0" xfId="0" applyFont="1" applyProtection="1"/>
    <xf numFmtId="0" fontId="69" fillId="18" borderId="6" xfId="0" applyFont="1" applyFill="1" applyBorder="1" applyAlignment="1" applyProtection="1">
      <alignment horizontal="left" vertical="center" wrapText="1"/>
    </xf>
    <xf numFmtId="0" fontId="13" fillId="18" borderId="6" xfId="0" applyFont="1" applyFill="1" applyBorder="1" applyAlignment="1" applyProtection="1">
      <alignment horizontal="center" vertical="center"/>
    </xf>
    <xf numFmtId="0" fontId="2" fillId="8" borderId="3" xfId="0" applyFont="1" applyFill="1" applyBorder="1" applyAlignment="1" applyProtection="1">
      <alignment horizontal="left" vertical="center" wrapText="1"/>
    </xf>
    <xf numFmtId="0" fontId="1" fillId="8" borderId="3"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9" fontId="35" fillId="5" borderId="3" xfId="0" applyNumberFormat="1" applyFont="1" applyFill="1" applyBorder="1" applyAlignment="1" applyProtection="1">
      <alignment horizontal="center" vertical="center" wrapText="1"/>
    </xf>
    <xf numFmtId="17" fontId="35" fillId="5" borderId="3" xfId="0" applyNumberFormat="1" applyFont="1" applyFill="1" applyBorder="1" applyAlignment="1" applyProtection="1">
      <alignment horizontal="left" vertical="center" wrapText="1"/>
    </xf>
    <xf numFmtId="0" fontId="0" fillId="8" borderId="0" xfId="0" applyFill="1" applyAlignment="1" applyProtection="1">
      <alignment horizontal="left" vertical="top" wrapText="1"/>
      <protection locked="0"/>
    </xf>
    <xf numFmtId="0" fontId="43" fillId="8" borderId="0" xfId="0" applyFont="1"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0" fontId="35" fillId="8" borderId="3" xfId="0" applyFont="1" applyFill="1" applyBorder="1" applyAlignment="1" applyProtection="1">
      <alignment horizontal="left" vertical="center" wrapText="1"/>
      <protection locked="0"/>
    </xf>
    <xf numFmtId="164" fontId="20" fillId="18" borderId="3" xfId="0" applyNumberFormat="1"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wrapText="1"/>
      <protection locked="0"/>
    </xf>
    <xf numFmtId="0" fontId="0" fillId="0" borderId="0" xfId="0"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46" fillId="0" borderId="0" xfId="0" applyFont="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35" fillId="0" borderId="3" xfId="0" applyFont="1" applyFill="1" applyBorder="1" applyAlignment="1" applyProtection="1">
      <alignment horizontal="left" vertical="center" wrapText="1"/>
      <protection locked="0"/>
    </xf>
    <xf numFmtId="9" fontId="35" fillId="8" borderId="3" xfId="0" applyNumberFormat="1"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35" fillId="8" borderId="0"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xf>
    <xf numFmtId="0" fontId="35" fillId="0" borderId="3" xfId="0" applyFont="1" applyFill="1" applyBorder="1" applyAlignment="1" applyProtection="1">
      <alignment vertical="center" wrapText="1"/>
      <protection locked="0"/>
    </xf>
    <xf numFmtId="0" fontId="35" fillId="23" borderId="3" xfId="0" applyFont="1" applyFill="1" applyBorder="1" applyAlignment="1" applyProtection="1">
      <alignment horizontal="left" vertical="center" wrapText="1"/>
      <protection locked="0"/>
    </xf>
    <xf numFmtId="0" fontId="2" fillId="10" borderId="8" xfId="2" applyFont="1" applyFill="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left" vertical="center" wrapText="1"/>
    </xf>
    <xf numFmtId="1" fontId="61" fillId="9" borderId="34" xfId="0" applyNumberFormat="1" applyFont="1" applyFill="1" applyBorder="1" applyAlignment="1" applyProtection="1">
      <alignment horizontal="left" vertical="center" wrapText="1"/>
    </xf>
    <xf numFmtId="1" fontId="61" fillId="9" borderId="35" xfId="0" applyNumberFormat="1" applyFont="1" applyFill="1" applyBorder="1" applyAlignment="1" applyProtection="1">
      <alignment horizontal="left"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77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0.9885057471264368</c:v>
                </c:pt>
                <c:pt idx="1">
                  <c:v>0.99038461538461542</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1.1494252873563218E-2</c:v>
                </c:pt>
                <c:pt idx="1">
                  <c:v>9.6153846153846159E-3</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24022072"/>
        <c:axId val="324020896"/>
      </c:lineChart>
      <c:catAx>
        <c:axId val="324022072"/>
        <c:scaling>
          <c:orientation val="minMax"/>
        </c:scaling>
        <c:delete val="0"/>
        <c:axPos val="b"/>
        <c:numFmt formatCode="General" sourceLinked="0"/>
        <c:majorTickMark val="out"/>
        <c:minorTickMark val="none"/>
        <c:tickLblPos val="nextTo"/>
        <c:txPr>
          <a:bodyPr/>
          <a:lstStyle/>
          <a:p>
            <a:pPr>
              <a:defRPr lang="en-US"/>
            </a:pPr>
            <a:endParaRPr lang="en-US"/>
          </a:p>
        </c:txPr>
        <c:crossAx val="324020896"/>
        <c:crosses val="autoZero"/>
        <c:auto val="1"/>
        <c:lblAlgn val="ctr"/>
        <c:lblOffset val="100"/>
        <c:noMultiLvlLbl val="0"/>
      </c:catAx>
      <c:valAx>
        <c:axId val="324020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40220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0.96969696969696972</c:v>
                </c:pt>
                <c:pt idx="1">
                  <c:v>0</c:v>
                </c:pt>
                <c:pt idx="2">
                  <c:v>3.0303030303030304E-2</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86842200"/>
        <c:axId val="486841808"/>
      </c:lineChart>
      <c:catAx>
        <c:axId val="486842200"/>
        <c:scaling>
          <c:orientation val="minMax"/>
        </c:scaling>
        <c:delete val="0"/>
        <c:axPos val="b"/>
        <c:numFmt formatCode="General" sourceLinked="0"/>
        <c:majorTickMark val="out"/>
        <c:minorTickMark val="none"/>
        <c:tickLblPos val="nextTo"/>
        <c:txPr>
          <a:bodyPr/>
          <a:lstStyle/>
          <a:p>
            <a:pPr>
              <a:defRPr lang="en-US"/>
            </a:pPr>
            <a:endParaRPr lang="en-US"/>
          </a:p>
        </c:txPr>
        <c:crossAx val="486841808"/>
        <c:crosses val="autoZero"/>
        <c:auto val="1"/>
        <c:lblAlgn val="ctr"/>
        <c:lblOffset val="100"/>
        <c:noMultiLvlLbl val="0"/>
      </c:catAx>
      <c:valAx>
        <c:axId val="486841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6842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87751768"/>
        <c:axId val="487748632"/>
      </c:lineChart>
      <c:catAx>
        <c:axId val="487751768"/>
        <c:scaling>
          <c:orientation val="minMax"/>
        </c:scaling>
        <c:delete val="0"/>
        <c:axPos val="b"/>
        <c:majorTickMark val="out"/>
        <c:minorTickMark val="none"/>
        <c:tickLblPos val="nextTo"/>
        <c:txPr>
          <a:bodyPr/>
          <a:lstStyle/>
          <a:p>
            <a:pPr>
              <a:defRPr lang="en-US"/>
            </a:pPr>
            <a:endParaRPr lang="en-US"/>
          </a:p>
        </c:txPr>
        <c:crossAx val="487748632"/>
        <c:crosses val="autoZero"/>
        <c:auto val="1"/>
        <c:lblAlgn val="ctr"/>
        <c:lblOffset val="100"/>
        <c:noMultiLvlLbl val="0"/>
      </c:catAx>
      <c:valAx>
        <c:axId val="487748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77517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87749024"/>
        <c:axId val="487750200"/>
      </c:lineChart>
      <c:catAx>
        <c:axId val="487749024"/>
        <c:scaling>
          <c:orientation val="minMax"/>
        </c:scaling>
        <c:delete val="0"/>
        <c:axPos val="b"/>
        <c:numFmt formatCode="General" sourceLinked="0"/>
        <c:majorTickMark val="out"/>
        <c:minorTickMark val="none"/>
        <c:tickLblPos val="nextTo"/>
        <c:txPr>
          <a:bodyPr/>
          <a:lstStyle/>
          <a:p>
            <a:pPr>
              <a:defRPr lang="en-US"/>
            </a:pPr>
            <a:endParaRPr lang="en-US"/>
          </a:p>
        </c:txPr>
        <c:crossAx val="487750200"/>
        <c:crosses val="autoZero"/>
        <c:auto val="1"/>
        <c:lblAlgn val="ctr"/>
        <c:lblOffset val="100"/>
        <c:noMultiLvlLbl val="0"/>
      </c:catAx>
      <c:valAx>
        <c:axId val="4877502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77490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88253792"/>
        <c:axId val="488253400"/>
      </c:lineChart>
      <c:catAx>
        <c:axId val="488253792"/>
        <c:scaling>
          <c:orientation val="minMax"/>
        </c:scaling>
        <c:delete val="0"/>
        <c:axPos val="b"/>
        <c:numFmt formatCode="General" sourceLinked="0"/>
        <c:majorTickMark val="out"/>
        <c:minorTickMark val="none"/>
        <c:tickLblPos val="nextTo"/>
        <c:txPr>
          <a:bodyPr/>
          <a:lstStyle/>
          <a:p>
            <a:pPr>
              <a:defRPr lang="en-US"/>
            </a:pPr>
            <a:endParaRPr lang="en-US"/>
          </a:p>
        </c:txPr>
        <c:crossAx val="488253400"/>
        <c:crosses val="autoZero"/>
        <c:auto val="1"/>
        <c:lblAlgn val="ctr"/>
        <c:lblOffset val="100"/>
        <c:noMultiLvlLbl val="0"/>
      </c:catAx>
      <c:valAx>
        <c:axId val="4882534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82537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88254968"/>
        <c:axId val="488254576"/>
      </c:lineChart>
      <c:catAx>
        <c:axId val="488254968"/>
        <c:scaling>
          <c:orientation val="minMax"/>
        </c:scaling>
        <c:delete val="0"/>
        <c:axPos val="b"/>
        <c:numFmt formatCode="General" sourceLinked="0"/>
        <c:majorTickMark val="out"/>
        <c:minorTickMark val="none"/>
        <c:tickLblPos val="nextTo"/>
        <c:txPr>
          <a:bodyPr/>
          <a:lstStyle/>
          <a:p>
            <a:pPr>
              <a:defRPr lang="en-US"/>
            </a:pPr>
            <a:endParaRPr lang="en-US"/>
          </a:p>
        </c:txPr>
        <c:crossAx val="488254576"/>
        <c:crosses val="autoZero"/>
        <c:auto val="1"/>
        <c:lblAlgn val="ctr"/>
        <c:lblOffset val="100"/>
        <c:noMultiLvlLbl val="0"/>
      </c:catAx>
      <c:valAx>
        <c:axId val="4882545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82549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437"/>
          <c:y val="2.7777777777793507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86842592"/>
        <c:axId val="486841416"/>
      </c:lineChart>
      <c:catAx>
        <c:axId val="486842592"/>
        <c:scaling>
          <c:orientation val="minMax"/>
        </c:scaling>
        <c:delete val="0"/>
        <c:axPos val="b"/>
        <c:numFmt formatCode="General" sourceLinked="0"/>
        <c:majorTickMark val="out"/>
        <c:minorTickMark val="none"/>
        <c:tickLblPos val="nextTo"/>
        <c:txPr>
          <a:bodyPr/>
          <a:lstStyle/>
          <a:p>
            <a:pPr>
              <a:defRPr lang="en-US"/>
            </a:pPr>
            <a:endParaRPr lang="en-US"/>
          </a:p>
        </c:txPr>
        <c:crossAx val="486841416"/>
        <c:crosses val="autoZero"/>
        <c:auto val="1"/>
        <c:lblAlgn val="ctr"/>
        <c:lblOffset val="100"/>
        <c:noMultiLvlLbl val="0"/>
      </c:catAx>
      <c:valAx>
        <c:axId val="4868414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68425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0.9642857142857143</c:v>
                </c:pt>
                <c:pt idx="1">
                  <c:v>0.96969696969696972</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3.5714285714285712E-2</c:v>
                </c:pt>
                <c:pt idx="1">
                  <c:v>3.0303030303030304E-2</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86844552"/>
        <c:axId val="486843376"/>
      </c:lineChart>
      <c:catAx>
        <c:axId val="486844552"/>
        <c:scaling>
          <c:orientation val="minMax"/>
        </c:scaling>
        <c:delete val="0"/>
        <c:axPos val="b"/>
        <c:numFmt formatCode="General" sourceLinked="0"/>
        <c:majorTickMark val="out"/>
        <c:minorTickMark val="none"/>
        <c:tickLblPos val="nextTo"/>
        <c:txPr>
          <a:bodyPr/>
          <a:lstStyle/>
          <a:p>
            <a:pPr>
              <a:defRPr lang="en-US"/>
            </a:pPr>
            <a:endParaRPr lang="en-US"/>
          </a:p>
        </c:txPr>
        <c:crossAx val="486843376"/>
        <c:crosses val="autoZero"/>
        <c:auto val="1"/>
        <c:lblAlgn val="ctr"/>
        <c:lblOffset val="100"/>
        <c:noMultiLvlLbl val="0"/>
      </c:catAx>
      <c:valAx>
        <c:axId val="486843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68445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89288856"/>
        <c:axId val="489287288"/>
      </c:lineChart>
      <c:catAx>
        <c:axId val="489288856"/>
        <c:scaling>
          <c:orientation val="minMax"/>
        </c:scaling>
        <c:delete val="0"/>
        <c:axPos val="b"/>
        <c:numFmt formatCode="General" sourceLinked="0"/>
        <c:majorTickMark val="out"/>
        <c:minorTickMark val="none"/>
        <c:tickLblPos val="nextTo"/>
        <c:txPr>
          <a:bodyPr/>
          <a:lstStyle/>
          <a:p>
            <a:pPr>
              <a:defRPr lang="en-US"/>
            </a:pPr>
            <a:endParaRPr lang="en-US"/>
          </a:p>
        </c:txPr>
        <c:crossAx val="489287288"/>
        <c:crosses val="autoZero"/>
        <c:auto val="1"/>
        <c:lblAlgn val="ctr"/>
        <c:lblOffset val="100"/>
        <c:noMultiLvlLbl val="0"/>
      </c:catAx>
      <c:valAx>
        <c:axId val="48928728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92888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509735904"/>
        <c:axId val="509735512"/>
      </c:lineChart>
      <c:catAx>
        <c:axId val="509735904"/>
        <c:scaling>
          <c:orientation val="minMax"/>
        </c:scaling>
        <c:delete val="0"/>
        <c:axPos val="b"/>
        <c:numFmt formatCode="General" sourceLinked="0"/>
        <c:majorTickMark val="out"/>
        <c:minorTickMark val="none"/>
        <c:tickLblPos val="nextTo"/>
        <c:txPr>
          <a:bodyPr/>
          <a:lstStyle/>
          <a:p>
            <a:pPr>
              <a:defRPr lang="en-US"/>
            </a:pPr>
            <a:endParaRPr lang="en-US"/>
          </a:p>
        </c:txPr>
        <c:crossAx val="509735512"/>
        <c:crosses val="autoZero"/>
        <c:auto val="1"/>
        <c:lblAlgn val="ctr"/>
        <c:lblOffset val="100"/>
        <c:noMultiLvlLbl val="0"/>
      </c:catAx>
      <c:valAx>
        <c:axId val="5097355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097359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0.9885057471264368</c:v>
                </c:pt>
                <c:pt idx="1">
                  <c:v>0</c:v>
                </c:pt>
                <c:pt idx="2">
                  <c:v>1.1494252873563218E-2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0.8</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0.2</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509735120"/>
        <c:axId val="509737472"/>
      </c:lineChart>
      <c:catAx>
        <c:axId val="509735120"/>
        <c:scaling>
          <c:orientation val="minMax"/>
        </c:scaling>
        <c:delete val="0"/>
        <c:axPos val="b"/>
        <c:numFmt formatCode="General" sourceLinked="0"/>
        <c:majorTickMark val="out"/>
        <c:minorTickMark val="none"/>
        <c:tickLblPos val="nextTo"/>
        <c:txPr>
          <a:bodyPr/>
          <a:lstStyle/>
          <a:p>
            <a:pPr>
              <a:defRPr lang="en-US"/>
            </a:pPr>
            <a:endParaRPr lang="en-US"/>
          </a:p>
        </c:txPr>
        <c:crossAx val="509737472"/>
        <c:crosses val="autoZero"/>
        <c:auto val="1"/>
        <c:lblAlgn val="ctr"/>
        <c:lblOffset val="100"/>
        <c:noMultiLvlLbl val="0"/>
      </c:catAx>
      <c:valAx>
        <c:axId val="50973747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097351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0.9642857142857143</c:v>
                </c:pt>
                <c:pt idx="1">
                  <c:v>0</c:v>
                </c:pt>
                <c:pt idx="2">
                  <c:v>3.5714285714285712E-2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0.99038461538461542</c:v>
                </c:pt>
                <c:pt idx="1">
                  <c:v>0</c:v>
                </c:pt>
                <c:pt idx="2">
                  <c:v>9.6153846153846159E-3</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2908.624456597223"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7)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7)" numFmtId="0">
      <sharedItems containsNonDate="0" containsString="0" containsBlank="1"/>
    </cacheField>
    <cacheField name="Year to Date_x000a_(April - Dec 2017)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Off Target" u="1"/>
        <s v="Deleted" u="1"/>
        <s v="Not yet due" u="1"/>
        <s v="Deferred" u="1"/>
        <s v="Fully Achieved" u="1"/>
        <s v="On Track to be Achieved" u="1"/>
        <s v="In Danger of Falling Behind Target" u="1"/>
      </sharedItems>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7 - March 2018)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m/>
    <m/>
    <m/>
    <m/>
    <x v="0"/>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m/>
    <m/>
    <m/>
    <m/>
    <m/>
    <m/>
    <m/>
    <m/>
    <m/>
    <m/>
    <x v="0"/>
    <m/>
    <m/>
    <m/>
    <m/>
    <m/>
    <m/>
    <x v="0"/>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3"/>
  </r>
  <r>
    <m/>
    <m/>
    <m/>
    <m/>
    <m/>
    <m/>
    <m/>
    <m/>
    <m/>
    <m/>
    <x v="0"/>
    <m/>
    <m/>
    <m/>
    <m/>
    <m/>
    <m/>
    <x v="0"/>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3"/>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24" firstHeaderRow="1" firstDataRow="1" firstDataCol="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axis="axisRow" dataField="1" showAll="0">
      <items count="10">
        <item m="1" x="4"/>
        <item x="0"/>
        <item m="1" x="6"/>
        <item m="1" x="7"/>
        <item m="1" x="8"/>
        <item m="1" x="2"/>
        <item m="1" x="3"/>
        <item m="1" x="5"/>
        <item x="1"/>
        <item t="default"/>
      </items>
    </pivotField>
    <pivotField showAll="0" defaultSubtotal="0"/>
    <pivotField showAll="0" defaultSubtotal="0"/>
    <pivotField showAll="0" defaultSubtotal="0"/>
    <pivotField showAll="0"/>
    <pivotField showAll="0" defaultSubtotal="0"/>
    <pivotField showAll="0"/>
    <pivotField axis="axisRow" showAll="0">
      <items count="13">
        <item x="1"/>
        <item m="1" x="8"/>
        <item m="1" x="10"/>
        <item x="3"/>
        <item m="1" x="9"/>
        <item x="6"/>
        <item x="0"/>
        <item m="1" x="11"/>
        <item x="2"/>
        <item x="4"/>
        <item x="5"/>
        <item x="7"/>
        <item t="default"/>
      </items>
    </pivotField>
  </pivotFields>
  <rowFields count="2">
    <field x="17"/>
    <field x="10"/>
  </rowFields>
  <rowItems count="17">
    <i>
      <x/>
    </i>
    <i r="1">
      <x v="8"/>
    </i>
    <i>
      <x v="3"/>
    </i>
    <i r="1">
      <x v="8"/>
    </i>
    <i>
      <x v="5"/>
    </i>
    <i r="1">
      <x v="8"/>
    </i>
    <i>
      <x v="6"/>
    </i>
    <i r="1">
      <x v="1"/>
    </i>
    <i>
      <x v="8"/>
    </i>
    <i r="1">
      <x v="8"/>
    </i>
    <i>
      <x v="9"/>
    </i>
    <i r="1">
      <x v="8"/>
    </i>
    <i>
      <x v="10"/>
    </i>
    <i r="1">
      <x v="8"/>
    </i>
    <i>
      <x v="11"/>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5" zoomScale="70" zoomScaleNormal="70" workbookViewId="0"/>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273</v>
      </c>
      <c r="B1" s="21"/>
      <c r="C1" s="12"/>
      <c r="D1" s="12"/>
      <c r="E1" s="12"/>
      <c r="F1" s="12"/>
      <c r="G1" s="12"/>
      <c r="H1" s="12"/>
      <c r="I1" s="12"/>
    </row>
    <row r="2" spans="1:9" s="13" customFormat="1" ht="27" customHeight="1" thickTop="1" thickBot="1">
      <c r="A2" s="19" t="s">
        <v>73</v>
      </c>
      <c r="B2" s="20"/>
      <c r="C2" s="17"/>
      <c r="D2" s="17"/>
      <c r="E2" s="17"/>
      <c r="F2" s="25" t="s">
        <v>51</v>
      </c>
      <c r="G2" s="18" t="s">
        <v>229</v>
      </c>
      <c r="H2" s="18" t="s">
        <v>230</v>
      </c>
      <c r="I2" s="18" t="s">
        <v>231</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68" t="s">
        <v>62</v>
      </c>
      <c r="B8" s="471" t="s">
        <v>54</v>
      </c>
      <c r="C8" s="27" t="s">
        <v>55</v>
      </c>
      <c r="D8" s="27" t="s">
        <v>55</v>
      </c>
      <c r="E8" s="28"/>
      <c r="F8" s="465" t="s">
        <v>77</v>
      </c>
      <c r="G8" s="27" t="s">
        <v>235</v>
      </c>
      <c r="H8" s="27" t="s">
        <v>235</v>
      </c>
    </row>
    <row r="9" spans="1:9" s="29" customFormat="1" ht="17.25" thickTop="1" thickBot="1">
      <c r="A9" s="469"/>
      <c r="B9" s="471"/>
      <c r="C9" s="27" t="s">
        <v>56</v>
      </c>
      <c r="D9" s="27" t="s">
        <v>56</v>
      </c>
      <c r="E9" s="28"/>
      <c r="F9" s="466"/>
      <c r="G9" s="27" t="s">
        <v>236</v>
      </c>
      <c r="H9" s="27" t="s">
        <v>236</v>
      </c>
    </row>
    <row r="10" spans="1:9" s="29" customFormat="1" ht="17.25" thickTop="1" thickBot="1">
      <c r="A10" s="469"/>
      <c r="B10" s="471"/>
      <c r="C10" s="27" t="s">
        <v>57</v>
      </c>
      <c r="D10" s="27" t="s">
        <v>57</v>
      </c>
      <c r="E10" s="28"/>
      <c r="F10" s="466"/>
      <c r="G10" s="27" t="s">
        <v>237</v>
      </c>
      <c r="H10" s="27" t="s">
        <v>237</v>
      </c>
    </row>
    <row r="11" spans="1:9" s="29" customFormat="1" ht="17.25" thickTop="1" thickBot="1">
      <c r="A11" s="469"/>
      <c r="B11" s="471"/>
      <c r="C11" s="27" t="s">
        <v>58</v>
      </c>
      <c r="D11" s="27" t="s">
        <v>58</v>
      </c>
      <c r="E11" s="28"/>
      <c r="F11" s="467"/>
      <c r="G11" s="27" t="s">
        <v>238</v>
      </c>
      <c r="H11" s="27" t="s">
        <v>238</v>
      </c>
    </row>
    <row r="12" spans="1:9" s="29" customFormat="1" ht="6" customHeight="1" thickTop="1" thickBot="1">
      <c r="A12" s="469"/>
      <c r="B12" s="26"/>
      <c r="C12" s="26"/>
      <c r="D12" s="26"/>
      <c r="E12" s="28"/>
      <c r="F12" s="26"/>
      <c r="G12" s="32"/>
      <c r="H12" s="32"/>
    </row>
    <row r="13" spans="1:9" s="29" customFormat="1" ht="17.25" thickTop="1" thickBot="1">
      <c r="A13" s="469"/>
      <c r="B13" s="471" t="s">
        <v>232</v>
      </c>
      <c r="C13" s="27" t="s">
        <v>55</v>
      </c>
      <c r="D13" s="27" t="s">
        <v>55</v>
      </c>
      <c r="E13" s="28"/>
      <c r="F13" s="465" t="s">
        <v>95</v>
      </c>
      <c r="G13" s="27" t="s">
        <v>235</v>
      </c>
      <c r="H13" s="27" t="s">
        <v>235</v>
      </c>
    </row>
    <row r="14" spans="1:9" s="29" customFormat="1" ht="17.25" thickTop="1" thickBot="1">
      <c r="A14" s="469"/>
      <c r="B14" s="471"/>
      <c r="C14" s="27" t="s">
        <v>56</v>
      </c>
      <c r="D14" s="27" t="s">
        <v>56</v>
      </c>
      <c r="E14" s="28"/>
      <c r="F14" s="466"/>
      <c r="G14" s="27" t="s">
        <v>236</v>
      </c>
      <c r="H14" s="27" t="s">
        <v>236</v>
      </c>
    </row>
    <row r="15" spans="1:9" s="29" customFormat="1" ht="17.25" thickTop="1" thickBot="1">
      <c r="A15" s="469"/>
      <c r="B15" s="471"/>
      <c r="C15" s="27" t="s">
        <v>57</v>
      </c>
      <c r="D15" s="27" t="s">
        <v>57</v>
      </c>
      <c r="E15" s="28"/>
      <c r="F15" s="466"/>
      <c r="G15" s="27" t="s">
        <v>237</v>
      </c>
      <c r="H15" s="27" t="s">
        <v>237</v>
      </c>
    </row>
    <row r="16" spans="1:9" s="29" customFormat="1" ht="17.25" thickTop="1" thickBot="1">
      <c r="A16" s="469"/>
      <c r="B16" s="471"/>
      <c r="C16" s="27" t="s">
        <v>58</v>
      </c>
      <c r="D16" s="27" t="s">
        <v>58</v>
      </c>
      <c r="E16" s="28"/>
      <c r="F16" s="467"/>
      <c r="G16" s="27" t="s">
        <v>238</v>
      </c>
      <c r="H16" s="27" t="s">
        <v>238</v>
      </c>
    </row>
    <row r="17" spans="1:8" s="29" customFormat="1" ht="6" customHeight="1" thickTop="1" thickBot="1">
      <c r="A17" s="469"/>
      <c r="B17" s="26"/>
      <c r="C17" s="26"/>
      <c r="D17" s="26"/>
      <c r="E17" s="28"/>
      <c r="F17" s="26"/>
      <c r="G17" s="26"/>
      <c r="H17" s="26"/>
    </row>
    <row r="18" spans="1:8" s="29" customFormat="1" ht="17.25" customHeight="1" thickTop="1" thickBot="1">
      <c r="A18" s="469"/>
      <c r="B18" s="471" t="s">
        <v>233</v>
      </c>
      <c r="C18" s="27" t="s">
        <v>55</v>
      </c>
      <c r="D18" s="27" t="s">
        <v>55</v>
      </c>
      <c r="E18" s="28"/>
      <c r="F18" s="461" t="s">
        <v>274</v>
      </c>
      <c r="G18" s="27" t="s">
        <v>235</v>
      </c>
      <c r="H18" s="27" t="s">
        <v>235</v>
      </c>
    </row>
    <row r="19" spans="1:8" s="29" customFormat="1" ht="17.25" thickTop="1" thickBot="1">
      <c r="A19" s="469"/>
      <c r="B19" s="471"/>
      <c r="C19" s="27" t="s">
        <v>56</v>
      </c>
      <c r="D19" s="27" t="s">
        <v>56</v>
      </c>
      <c r="E19" s="28"/>
      <c r="F19" s="461"/>
      <c r="G19" s="27" t="s">
        <v>236</v>
      </c>
      <c r="H19" s="27" t="s">
        <v>236</v>
      </c>
    </row>
    <row r="20" spans="1:8" s="29" customFormat="1" ht="17.25" thickTop="1" thickBot="1">
      <c r="A20" s="469"/>
      <c r="B20" s="471"/>
      <c r="C20" s="27" t="s">
        <v>57</v>
      </c>
      <c r="D20" s="27" t="s">
        <v>57</v>
      </c>
      <c r="E20" s="28"/>
      <c r="F20" s="461"/>
      <c r="G20" s="27" t="s">
        <v>237</v>
      </c>
      <c r="H20" s="27" t="s">
        <v>237</v>
      </c>
    </row>
    <row r="21" spans="1:8" s="29" customFormat="1" ht="17.25" thickTop="1" thickBot="1">
      <c r="A21" s="469"/>
      <c r="B21" s="471"/>
      <c r="C21" s="27" t="s">
        <v>58</v>
      </c>
      <c r="D21" s="27" t="s">
        <v>58</v>
      </c>
      <c r="E21" s="28"/>
      <c r="F21" s="461"/>
      <c r="G21" s="27" t="s">
        <v>238</v>
      </c>
      <c r="H21" s="27" t="s">
        <v>238</v>
      </c>
    </row>
    <row r="22" spans="1:8" s="29" customFormat="1" ht="6" customHeight="1" thickTop="1" thickBot="1">
      <c r="A22" s="469"/>
      <c r="B22" s="26"/>
      <c r="C22" s="26"/>
      <c r="D22" s="26"/>
      <c r="E22" s="28"/>
      <c r="F22" s="26"/>
      <c r="G22" s="26"/>
      <c r="H22" s="26"/>
    </row>
    <row r="23" spans="1:8" s="29" customFormat="1" ht="17.25" customHeight="1" thickTop="1" thickBot="1">
      <c r="A23" s="469"/>
      <c r="B23" s="471" t="s">
        <v>234</v>
      </c>
      <c r="C23" s="27" t="s">
        <v>55</v>
      </c>
      <c r="D23" s="27" t="s">
        <v>55</v>
      </c>
      <c r="E23" s="28"/>
      <c r="F23" s="461" t="s">
        <v>275</v>
      </c>
      <c r="G23" s="27" t="s">
        <v>235</v>
      </c>
      <c r="H23" s="27" t="s">
        <v>235</v>
      </c>
    </row>
    <row r="24" spans="1:8" s="29" customFormat="1" ht="17.25" thickTop="1" thickBot="1">
      <c r="A24" s="469"/>
      <c r="B24" s="471"/>
      <c r="C24" s="27" t="s">
        <v>56</v>
      </c>
      <c r="D24" s="27" t="s">
        <v>56</v>
      </c>
      <c r="E24" s="28"/>
      <c r="F24" s="461"/>
      <c r="G24" s="27" t="s">
        <v>236</v>
      </c>
      <c r="H24" s="27" t="s">
        <v>236</v>
      </c>
    </row>
    <row r="25" spans="1:8" s="29" customFormat="1" ht="17.25" thickTop="1" thickBot="1">
      <c r="A25" s="469"/>
      <c r="B25" s="471"/>
      <c r="C25" s="27" t="s">
        <v>57</v>
      </c>
      <c r="D25" s="27" t="s">
        <v>57</v>
      </c>
      <c r="E25" s="28"/>
      <c r="F25" s="461"/>
      <c r="G25" s="27" t="s">
        <v>237</v>
      </c>
      <c r="H25" s="27" t="s">
        <v>237</v>
      </c>
    </row>
    <row r="26" spans="1:8" s="29" customFormat="1" ht="17.25" thickTop="1" thickBot="1">
      <c r="A26" s="470"/>
      <c r="B26" s="471"/>
      <c r="C26" s="27" t="s">
        <v>58</v>
      </c>
      <c r="D26" s="27" t="s">
        <v>58</v>
      </c>
      <c r="E26" s="28"/>
      <c r="F26" s="461"/>
      <c r="G26" s="27" t="s">
        <v>238</v>
      </c>
      <c r="H26" s="27" t="s">
        <v>238</v>
      </c>
    </row>
    <row r="27" spans="1:8" ht="6" customHeight="1" thickTop="1" thickBot="1">
      <c r="A27" s="14"/>
      <c r="B27" s="14"/>
      <c r="C27" s="14"/>
      <c r="D27" s="14"/>
      <c r="E27" s="14"/>
      <c r="F27" s="26"/>
      <c r="G27" s="26"/>
      <c r="H27" s="26"/>
    </row>
    <row r="28" spans="1:8" ht="17.25" thickTop="1" thickBot="1">
      <c r="F28" s="461" t="s">
        <v>276</v>
      </c>
      <c r="G28" s="27" t="s">
        <v>235</v>
      </c>
      <c r="H28" s="27" t="s">
        <v>235</v>
      </c>
    </row>
    <row r="29" spans="1:8" ht="17.25" thickTop="1" thickBot="1">
      <c r="F29" s="461"/>
      <c r="G29" s="27" t="s">
        <v>236</v>
      </c>
      <c r="H29" s="27" t="s">
        <v>236</v>
      </c>
    </row>
    <row r="30" spans="1:8" ht="17.25" customHeight="1" thickTop="1" thickBot="1">
      <c r="A30" s="462" t="s">
        <v>250</v>
      </c>
      <c r="F30" s="461"/>
      <c r="G30" s="27" t="s">
        <v>237</v>
      </c>
      <c r="H30" s="27" t="s">
        <v>237</v>
      </c>
    </row>
    <row r="31" spans="1:8" ht="19.5" customHeight="1" thickTop="1" thickBot="1">
      <c r="A31" s="463"/>
      <c r="F31" s="461"/>
      <c r="G31" s="27" t="s">
        <v>238</v>
      </c>
      <c r="H31" s="27" t="s">
        <v>238</v>
      </c>
    </row>
    <row r="32" spans="1:8" ht="6" customHeight="1" thickTop="1" thickBot="1">
      <c r="A32" s="463"/>
      <c r="F32" s="26"/>
      <c r="G32" s="26"/>
      <c r="H32" s="26"/>
    </row>
    <row r="33" spans="1:8" ht="19.5" customHeight="1" thickTop="1" thickBot="1">
      <c r="A33" s="463"/>
      <c r="F33" s="461" t="s">
        <v>39</v>
      </c>
      <c r="G33" s="27" t="s">
        <v>235</v>
      </c>
      <c r="H33" s="27" t="s">
        <v>235</v>
      </c>
    </row>
    <row r="34" spans="1:8" ht="19.5" customHeight="1" thickTop="1" thickBot="1">
      <c r="A34" s="463"/>
      <c r="F34" s="461"/>
      <c r="G34" s="27" t="s">
        <v>236</v>
      </c>
      <c r="H34" s="27" t="s">
        <v>236</v>
      </c>
    </row>
    <row r="35" spans="1:8" ht="19.5" customHeight="1" thickTop="1" thickBot="1">
      <c r="A35" s="464"/>
      <c r="F35" s="461"/>
      <c r="G35" s="27" t="s">
        <v>237</v>
      </c>
      <c r="H35" s="27" t="s">
        <v>237</v>
      </c>
    </row>
    <row r="36" spans="1:8" ht="16.5" thickBot="1">
      <c r="F36" s="461"/>
      <c r="G36" s="27" t="s">
        <v>238</v>
      </c>
      <c r="H36" s="27" t="s">
        <v>238</v>
      </c>
    </row>
    <row r="37" spans="1:8" ht="6" customHeight="1" thickTop="1" thickBot="1">
      <c r="F37" s="26"/>
      <c r="G37" s="26"/>
      <c r="H37" s="26"/>
    </row>
    <row r="38" spans="1:8" ht="16.5" customHeight="1" thickTop="1" thickBot="1">
      <c r="F38" s="461" t="s">
        <v>278</v>
      </c>
      <c r="G38" s="27" t="s">
        <v>235</v>
      </c>
      <c r="H38" s="27" t="s">
        <v>235</v>
      </c>
    </row>
    <row r="39" spans="1:8" ht="17.25" thickTop="1" thickBot="1">
      <c r="F39" s="461"/>
      <c r="G39" s="27" t="s">
        <v>236</v>
      </c>
      <c r="H39" s="27" t="s">
        <v>236</v>
      </c>
    </row>
    <row r="40" spans="1:8" ht="17.25" thickTop="1" thickBot="1">
      <c r="F40" s="461"/>
      <c r="G40" s="27" t="s">
        <v>237</v>
      </c>
      <c r="H40" s="27" t="s">
        <v>237</v>
      </c>
    </row>
    <row r="41" spans="1:8" ht="17.25" thickTop="1" thickBot="1">
      <c r="F41" s="461"/>
      <c r="G41" s="27" t="s">
        <v>238</v>
      </c>
      <c r="H41" s="27" t="s">
        <v>238</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374</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0</v>
      </c>
      <c r="D5" s="180" t="e">
        <f>'3. % BY PRIORITY'!U6</f>
        <v>#DIV/0!</v>
      </c>
      <c r="E5" s="134">
        <f>'3. % BY PRIORITY'!Q9</f>
        <v>0</v>
      </c>
      <c r="F5" s="130" t="e">
        <f>'3. % BY PRIORITY'!U9</f>
        <v>#DIV/0!</v>
      </c>
      <c r="G5" s="135">
        <f>'3. % BY PRIORITY'!Q13+'3. % BY PRIORITY'!Q14</f>
        <v>0</v>
      </c>
      <c r="H5" s="132" t="e">
        <f>'3. % BY PRIORITY'!U13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PRIORITY'!Q28+'3. % BY PRIORITY'!Q29</f>
        <v>0</v>
      </c>
      <c r="D7" s="180" t="e">
        <f>'3. % BY PRIORITY'!U28</f>
        <v>#DIV/0!</v>
      </c>
      <c r="E7" s="136">
        <f>'3. % BY PRIORITY'!Q31</f>
        <v>0</v>
      </c>
      <c r="F7" s="130" t="e">
        <f>'3. % BY PRIORITY'!U31</f>
        <v>#DIV/0!</v>
      </c>
      <c r="G7" s="135">
        <f>'3. % BY PRIORITY'!Q35+'3. % BY PRIORITY'!Q36</f>
        <v>0</v>
      </c>
      <c r="H7" s="132" t="e">
        <f>'3. % BY PRIORITY'!U35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PRIORITY'!Q50+'3. % BY PRIORITY'!Q51</f>
        <v>0</v>
      </c>
      <c r="D8" s="180" t="e">
        <f>'3. % BY PRIORITY'!U50</f>
        <v>#DIV/0!</v>
      </c>
      <c r="E8" s="136">
        <f>'3. % BY PRIORITY'!Q53</f>
        <v>0</v>
      </c>
      <c r="F8" s="130" t="e">
        <f>'3. % BY PRIORITY'!U53</f>
        <v>#DIV/0!</v>
      </c>
      <c r="G8" s="135">
        <f>'3. % BY PRIORITY'!Q57+'3. % BY PRIORITY'!Q58</f>
        <v>0</v>
      </c>
      <c r="H8" s="132" t="e">
        <f>'3. % BY PRIORITY'!U57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PRIORITY'!Q72+'3. % BY PRIORITY'!Q73</f>
        <v>0</v>
      </c>
      <c r="D9" s="180" t="e">
        <f>'3. % BY PRIORITY'!U72</f>
        <v>#DIV/0!</v>
      </c>
      <c r="E9" s="136">
        <f>'3. % BY PRIORITY'!Q75</f>
        <v>0</v>
      </c>
      <c r="F9" s="130" t="e">
        <f>'3. % BY PRIORITY'!U75</f>
        <v>#DIV/0!</v>
      </c>
      <c r="G9" s="135">
        <f>'3. % BY PRIORITY'!Q79+'3. % BY PRIORITY'!Q80</f>
        <v>0</v>
      </c>
      <c r="H9" s="132" t="e">
        <f>'3. % BY PRIORITY'!U79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PORTFOLIO'!P6+'5. % BY PORTFOLIO'!P7</f>
        <v>0</v>
      </c>
      <c r="D11" s="180" t="e">
        <f>'5. % BY PORTFOLIO'!T6</f>
        <v>#DIV/0!</v>
      </c>
      <c r="E11" s="136">
        <f>'5. % BY PORTFOLIO'!P9</f>
        <v>0</v>
      </c>
      <c r="F11" s="130" t="e">
        <f>'5. % BY PORTFOLIO'!T9</f>
        <v>#DIV/0!</v>
      </c>
      <c r="G11" s="135">
        <f>'5. % BY PORTFOLIO'!P13+'5. % BY PORTFOLIO'!P14</f>
        <v>0</v>
      </c>
      <c r="H11" s="132" t="e">
        <f>'5. % BY PORTFOLIO'!T13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PORTFOLIO'!P29+'5. % BY PORTFOLIO'!P30</f>
        <v>0</v>
      </c>
      <c r="D12" s="180" t="e">
        <f>'5. % BY PORTFOLIO'!T29</f>
        <v>#DIV/0!</v>
      </c>
      <c r="E12" s="137">
        <f>'5. % BY PORTFOLIO'!P32</f>
        <v>0</v>
      </c>
      <c r="F12" s="130" t="e">
        <f>'5. % BY PORTFOLIO'!T32</f>
        <v>#DIV/0!</v>
      </c>
      <c r="G12" s="135">
        <f>'5. % BY PORTFOLIO'!P36+'5. % BY PORTFOLIO'!P37</f>
        <v>0</v>
      </c>
      <c r="H12" s="132" t="e">
        <f>'5. % BY PORTFOLIO'!T36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PORTFOLIO'!P51+'5. % BY PORTFOLIO'!P52</f>
        <v>0</v>
      </c>
      <c r="D13" s="180" t="e">
        <f>'5. % BY PORTFOLIO'!T51</f>
        <v>#DIV/0!</v>
      </c>
      <c r="E13" s="137">
        <f>'5. % BY PORTFOLIO'!P54</f>
        <v>0</v>
      </c>
      <c r="F13" s="130" t="e">
        <f>'5. % BY PORTFOLIO'!T54</f>
        <v>#DIV/0!</v>
      </c>
      <c r="G13" s="135">
        <f>'5. % BY PORTFOLIO'!P58+'5. % BY PORTFOLIO'!P59</f>
        <v>0</v>
      </c>
      <c r="H13" s="132" t="e">
        <f>'5. % BY PORTFOLIO'!T58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PORTFOLIO'!P73+'5. % BY PORTFOLIO'!P74</f>
        <v>0</v>
      </c>
      <c r="D14" s="180" t="e">
        <f>'5. % BY PORTFOLIO'!T73</f>
        <v>#DIV/0!</v>
      </c>
      <c r="E14" s="137">
        <f>'5. % BY PORTFOLIO'!P76</f>
        <v>0</v>
      </c>
      <c r="F14" s="130" t="e">
        <f>'5. % BY PORTFOLIO'!T76</f>
        <v>#DIV/0!</v>
      </c>
      <c r="G14" s="135">
        <f>'5. % BY PORTFOLIO'!P80+'5. % BY PORTFOLIO'!P81</f>
        <v>0</v>
      </c>
      <c r="H14" s="132" t="e">
        <f>'5. % BY PORTFOLIO'!T80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PORTFOLIO'!P95+'5. % BY PORTFOLIO'!P96</f>
        <v>0</v>
      </c>
      <c r="D15" s="180" t="e">
        <f>'5. % BY PORTFOLIO'!T95</f>
        <v>#DIV/0!</v>
      </c>
      <c r="E15" s="137">
        <f>'5. % BY PORTFOLIO'!P98</f>
        <v>0</v>
      </c>
      <c r="F15" s="130" t="e">
        <f>'5. % BY PORTFOLIO'!T98</f>
        <v>#DIV/0!</v>
      </c>
      <c r="G15" s="135">
        <f>'5. % BY PORTFOLIO'!P102+'5. % BY PORTFOLIO'!P103</f>
        <v>0</v>
      </c>
      <c r="H15" s="132" t="e">
        <f>'5. % BY PORTFOLIO'!T102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PORTFOLIO'!P117+'5. % BY PORTFOLIO'!P118</f>
        <v>0</v>
      </c>
      <c r="D16" s="180" t="e">
        <f>'5. % BY PORTFOLIO'!T117</f>
        <v>#DIV/0!</v>
      </c>
      <c r="E16" s="137">
        <f>'5. % BY PORTFOLIO'!P120</f>
        <v>0</v>
      </c>
      <c r="F16" s="130" t="e">
        <f>'5. % BY PORTFOLIO'!T120</f>
        <v>#DIV/0!</v>
      </c>
      <c r="G16" s="135">
        <f>'5. % BY PORTFOLIO'!P124+'5. % BY PORTFOLIO'!P125</f>
        <v>0</v>
      </c>
      <c r="H16" s="132" t="e">
        <f>'5. % BY PORTFOLIO'!T124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PORTFOLIO'!P139+'5. % BY PORTFOLIO'!P140</f>
        <v>0</v>
      </c>
      <c r="D17" s="180" t="e">
        <f>'5. % BY PORTFOLIO'!T139</f>
        <v>#DIV/0!</v>
      </c>
      <c r="E17" s="137">
        <f>'5. % BY PORTFOLIO'!P142</f>
        <v>0</v>
      </c>
      <c r="F17" s="130" t="e">
        <f>'5. % BY PORTFOLIO'!T142</f>
        <v>#DIV/0!</v>
      </c>
      <c r="G17" s="135">
        <f>'5. % BY PORTFOLIO'!P146+'5. % BY PORTFOLIO'!P147</f>
        <v>0</v>
      </c>
      <c r="H17" s="132" t="e">
        <f>'5. % BY PORTFOLIO'!T146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375</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0</v>
      </c>
      <c r="D5" s="180" t="e">
        <f>'3. % BY PRIORITY'!AB6</f>
        <v>#DIV/0!</v>
      </c>
      <c r="E5" s="134">
        <f>'3. % BY PRIORITY'!X9+'3. % BY PRIORITY'!X10+'3. % BY PRIORITY'!X11</f>
        <v>0</v>
      </c>
      <c r="F5" s="130" t="e">
        <f>'3. % BY PRIORITY'!AB9</f>
        <v>#DIV/0!</v>
      </c>
      <c r="G5" s="135">
        <f>'3. % BY PRIORITY'!X13+'3. % BY PRIORITY'!X14</f>
        <v>0</v>
      </c>
      <c r="H5" s="132" t="e">
        <f>'3. % BY PRIORITY'!AB13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PRIORITY'!X28+'3. % BY PRIORITY'!X29</f>
        <v>0</v>
      </c>
      <c r="D7" s="180" t="e">
        <f>'3. % BY PRIORITY'!AB28</f>
        <v>#DIV/0!</v>
      </c>
      <c r="E7" s="136">
        <f>'3. % BY PRIORITY'!X31+'3. % BY PRIORITY'!X32+'3. % BY PRIORITY'!X33</f>
        <v>0</v>
      </c>
      <c r="F7" s="130" t="e">
        <f>'3. % BY PRIORITY'!AB31</f>
        <v>#DIV/0!</v>
      </c>
      <c r="G7" s="135">
        <f>'3. % BY PRIORITY'!X35+'3. % BY PRIORITY'!X36</f>
        <v>0</v>
      </c>
      <c r="H7" s="132" t="e">
        <f>'3. % BY PRIORITY'!AB35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PRIORITY'!X50+'3. % BY PRIORITY'!X51</f>
        <v>0</v>
      </c>
      <c r="D8" s="180" t="e">
        <f>'3. % BY PRIORITY'!AB50</f>
        <v>#DIV/0!</v>
      </c>
      <c r="E8" s="136">
        <f>'3. % BY PRIORITY'!X53+'3. % BY PRIORITY'!X54+'3. % BY PRIORITY'!X55</f>
        <v>0</v>
      </c>
      <c r="F8" s="130" t="e">
        <f>'3. % BY PRIORITY'!AB53</f>
        <v>#DIV/0!</v>
      </c>
      <c r="G8" s="135">
        <f>'3. % BY PRIORITY'!X57+'3. % BY PRIORITY'!X58</f>
        <v>0</v>
      </c>
      <c r="H8" s="132" t="e">
        <f>'3. % BY PRIORITY'!AB57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PRIORITY'!X72+'3. % BY PRIORITY'!X73</f>
        <v>0</v>
      </c>
      <c r="D9" s="180" t="e">
        <f>'3. % BY PRIORITY'!AB72</f>
        <v>#DIV/0!</v>
      </c>
      <c r="E9" s="136">
        <f>'3. % BY PRIORITY'!X75+'3. % BY PRIORITY'!X76+'3. % BY PRIORITY'!X77</f>
        <v>0</v>
      </c>
      <c r="F9" s="130" t="e">
        <f>'3. % BY PRIORITY'!AB75</f>
        <v>#DIV/0!</v>
      </c>
      <c r="G9" s="135">
        <f>'3. % BY PRIORITY'!X79+'3. % BY PRIORITY'!X80</f>
        <v>0</v>
      </c>
      <c r="H9" s="132" t="e">
        <f>'3. % BY PRIORITY'!AB79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PORTFOLIO'!W6+'5. % BY PORTFOLIO'!W7</f>
        <v>0</v>
      </c>
      <c r="D11" s="180" t="e">
        <f>'5. % BY PORTFOLIO'!AA6</f>
        <v>#DIV/0!</v>
      </c>
      <c r="E11" s="136">
        <f>'5. % BY PORTFOLIO'!W9+'5. % BY PORTFOLIO'!W10+'5. % BY PORTFOLIO'!W11</f>
        <v>0</v>
      </c>
      <c r="F11" s="130" t="e">
        <f>'5. % BY PORTFOLIO'!AA9</f>
        <v>#DIV/0!</v>
      </c>
      <c r="G11" s="135">
        <f>'5. % BY PORTFOLIO'!W13+'5. % BY PORTFOLIO'!W14</f>
        <v>0</v>
      </c>
      <c r="H11" s="132" t="e">
        <f>'5. % BY PORTFOLIO'!AA13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PORTFOLIO'!W29+'5. % BY PORTFOLIO'!W30</f>
        <v>0</v>
      </c>
      <c r="D12" s="180" t="e">
        <f>'5. % BY PORTFOLIO'!AA29</f>
        <v>#DIV/0!</v>
      </c>
      <c r="E12" s="137">
        <f>'5. % BY PORTFOLIO'!W32+'5. % BY PORTFOLIO'!W33+'5. % BY PORTFOLIO'!W34</f>
        <v>0</v>
      </c>
      <c r="F12" s="130" t="e">
        <f>'5. % BY PORTFOLIO'!AA32</f>
        <v>#DIV/0!</v>
      </c>
      <c r="G12" s="135">
        <f>'5. % BY PORTFOLIO'!W36+'5. % BY PORTFOLIO'!W37</f>
        <v>0</v>
      </c>
      <c r="H12" s="132" t="e">
        <f>'5. % BY PORTFOLIO'!AA36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PORTFOLIO'!W51+'5. % BY PORTFOLIO'!W52</f>
        <v>0</v>
      </c>
      <c r="D13" s="180" t="e">
        <f>'5. % BY PORTFOLIO'!AA51</f>
        <v>#DIV/0!</v>
      </c>
      <c r="E13" s="137">
        <f>'5. % BY PORTFOLIO'!W54+'5. % BY PORTFOLIO'!W55+'5. % BY PORTFOLIO'!W56</f>
        <v>0</v>
      </c>
      <c r="F13" s="130" t="e">
        <f>'5. % BY PORTFOLIO'!AA54</f>
        <v>#DIV/0!</v>
      </c>
      <c r="G13" s="135">
        <f>'5. % BY PORTFOLIO'!W58+'5. % BY PORTFOLIO'!W59</f>
        <v>0</v>
      </c>
      <c r="H13" s="132" t="e">
        <f>'5. % BY PORTFOLIO'!AA58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PORTFOLIO'!W73+'5. % BY PORTFOLIO'!W74</f>
        <v>0</v>
      </c>
      <c r="D14" s="180" t="e">
        <f>'5. % BY PORTFOLIO'!AA73</f>
        <v>#DIV/0!</v>
      </c>
      <c r="E14" s="137">
        <f>'5. % BY PORTFOLIO'!W76+'5. % BY PORTFOLIO'!W77+'5. % BY PORTFOLIO'!W78</f>
        <v>0</v>
      </c>
      <c r="F14" s="130" t="e">
        <f>'5. % BY PORTFOLIO'!AA76</f>
        <v>#DIV/0!</v>
      </c>
      <c r="G14" s="135">
        <f>'5. % BY PORTFOLIO'!W80+'5. % BY PORTFOLIO'!W81</f>
        <v>0</v>
      </c>
      <c r="H14" s="132" t="e">
        <f>'5. % BY PORTFOLIO'!AA80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PORTFOLIO'!W95+'5. % BY PORTFOLIO'!W96</f>
        <v>0</v>
      </c>
      <c r="D15" s="180" t="e">
        <f>'5. % BY PORTFOLIO'!AA95</f>
        <v>#DIV/0!</v>
      </c>
      <c r="E15" s="137">
        <f>'5. % BY PORTFOLIO'!W98+'5. % BY PORTFOLIO'!W99+'5. % BY PORTFOLIO'!W100</f>
        <v>0</v>
      </c>
      <c r="F15" s="130" t="e">
        <f>'5. % BY PORTFOLIO'!AA98</f>
        <v>#DIV/0!</v>
      </c>
      <c r="G15" s="135">
        <f>'5. % BY PORTFOLIO'!W102+'5. % BY PORTFOLIO'!W103</f>
        <v>0</v>
      </c>
      <c r="H15" s="132" t="e">
        <f>'5. % BY PORTFOLIO'!AA102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PORTFOLIO'!W117+'5. % BY PORTFOLIO'!W118</f>
        <v>0</v>
      </c>
      <c r="D16" s="180" t="e">
        <f>'5. % BY PORTFOLIO'!AA117</f>
        <v>#DIV/0!</v>
      </c>
      <c r="E16" s="137">
        <f>'5. % BY PORTFOLIO'!W120+'5. % BY PORTFOLIO'!W121+'5. % BY PORTFOLIO'!W122</f>
        <v>0</v>
      </c>
      <c r="F16" s="130" t="e">
        <f>'5. % BY PORTFOLIO'!AA120</f>
        <v>#DIV/0!</v>
      </c>
      <c r="G16" s="135">
        <f>'5. % BY PORTFOLIO'!W124+'5. % BY PORTFOLIO'!W125</f>
        <v>0</v>
      </c>
      <c r="H16" s="132" t="e">
        <f>'5. % BY PORTFOLIO'!AA124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PORTFOLIO'!W139+'5. % BY PORTFOLIO'!W140</f>
        <v>0</v>
      </c>
      <c r="D17" s="180" t="e">
        <f>'5. % BY PORTFOLIO'!AA139</f>
        <v>#DIV/0!</v>
      </c>
      <c r="E17" s="137">
        <f>'5. % BY PORTFOLIO'!W142+'5. % BY PORTFOLIO'!W143+'5. % BY PORTFOLIO'!W144</f>
        <v>0</v>
      </c>
      <c r="F17" s="130" t="e">
        <f>'5. % BY PORTFOLIO'!AA142</f>
        <v>#DIV/0!</v>
      </c>
      <c r="G17" s="135">
        <f>'5. % BY PORTFOLIO'!W146+'5. % BY PORTFOLIO'!W147</f>
        <v>0</v>
      </c>
      <c r="H17" s="132" t="e">
        <f>'5. % BY PORTFOLIO'!AA146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4"/>
  <sheetViews>
    <sheetView workbookViewId="0">
      <selection activeCell="E17" sqref="E17"/>
    </sheetView>
  </sheetViews>
  <sheetFormatPr defaultRowHeight="15"/>
  <cols>
    <col min="1" max="1" width="38.8554687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76" t="s">
        <v>63</v>
      </c>
    </row>
    <row r="2" spans="1:7" ht="24" customHeight="1">
      <c r="A2" s="508" t="s">
        <v>249</v>
      </c>
      <c r="B2" s="509"/>
      <c r="C2" s="509"/>
      <c r="D2" s="509"/>
      <c r="E2" s="509"/>
      <c r="F2" s="509"/>
      <c r="G2" s="510"/>
    </row>
    <row r="3" spans="1:7" ht="24" customHeight="1">
      <c r="A3" s="511"/>
      <c r="B3" s="512"/>
      <c r="C3" s="512"/>
      <c r="D3" s="512"/>
      <c r="E3" s="512"/>
      <c r="F3" s="512"/>
      <c r="G3" s="513"/>
    </row>
    <row r="4" spans="1:7" ht="24" customHeight="1" thickBot="1">
      <c r="A4" s="514"/>
      <c r="B4" s="515"/>
      <c r="C4" s="515"/>
      <c r="D4" s="515"/>
      <c r="E4" s="515"/>
      <c r="F4" s="515"/>
      <c r="G4" s="516"/>
    </row>
    <row r="7" spans="1:7">
      <c r="A7" s="247" t="s">
        <v>248</v>
      </c>
      <c r="B7" t="s">
        <v>253</v>
      </c>
    </row>
    <row r="8" spans="1:7">
      <c r="A8" s="249" t="s">
        <v>95</v>
      </c>
      <c r="B8" s="248">
        <v>23</v>
      </c>
    </row>
    <row r="9" spans="1:7">
      <c r="A9" s="250" t="s">
        <v>45</v>
      </c>
      <c r="B9" s="248">
        <v>23</v>
      </c>
    </row>
    <row r="10" spans="1:7">
      <c r="A10" s="249" t="s">
        <v>77</v>
      </c>
      <c r="B10" s="248">
        <v>32</v>
      </c>
    </row>
    <row r="11" spans="1:7">
      <c r="A11" s="250" t="s">
        <v>45</v>
      </c>
      <c r="B11" s="248">
        <v>32</v>
      </c>
    </row>
    <row r="12" spans="1:7">
      <c r="A12" s="249" t="s">
        <v>39</v>
      </c>
      <c r="B12" s="248">
        <v>10</v>
      </c>
    </row>
    <row r="13" spans="1:7">
      <c r="A13" s="250" t="s">
        <v>45</v>
      </c>
      <c r="B13" s="248">
        <v>10</v>
      </c>
      <c r="D13" s="23"/>
    </row>
    <row r="14" spans="1:7">
      <c r="A14" s="249" t="s">
        <v>246</v>
      </c>
      <c r="B14" s="248"/>
      <c r="D14" s="23"/>
    </row>
    <row r="15" spans="1:7">
      <c r="A15" s="250" t="s">
        <v>246</v>
      </c>
      <c r="B15" s="248"/>
    </row>
    <row r="16" spans="1:7">
      <c r="A16" s="249" t="s">
        <v>275</v>
      </c>
      <c r="B16" s="248">
        <v>14</v>
      </c>
    </row>
    <row r="17" spans="1:2">
      <c r="A17" s="250" t="s">
        <v>45</v>
      </c>
      <c r="B17" s="248">
        <v>14</v>
      </c>
    </row>
    <row r="18" spans="1:2">
      <c r="A18" s="249" t="s">
        <v>276</v>
      </c>
      <c r="B18" s="248">
        <v>15</v>
      </c>
    </row>
    <row r="19" spans="1:2">
      <c r="A19" s="250" t="s">
        <v>45</v>
      </c>
      <c r="B19" s="248">
        <v>15</v>
      </c>
    </row>
    <row r="20" spans="1:2">
      <c r="A20" s="249" t="s">
        <v>278</v>
      </c>
      <c r="B20" s="248">
        <v>6</v>
      </c>
    </row>
    <row r="21" spans="1:2">
      <c r="A21" s="250" t="s">
        <v>45</v>
      </c>
      <c r="B21" s="248">
        <v>6</v>
      </c>
    </row>
    <row r="22" spans="1:2">
      <c r="A22" s="249" t="s">
        <v>274</v>
      </c>
      <c r="B22" s="248">
        <v>16</v>
      </c>
    </row>
    <row r="23" spans="1:2">
      <c r="A23" s="250" t="s">
        <v>45</v>
      </c>
      <c r="B23" s="248">
        <v>16</v>
      </c>
    </row>
    <row r="24" spans="1:2">
      <c r="A24" s="249" t="s">
        <v>247</v>
      </c>
      <c r="B24" s="248">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Y173"/>
  <sheetViews>
    <sheetView tabSelected="1" zoomScale="70" zoomScaleNormal="70" zoomScaleSheetLayoutView="30" workbookViewId="0">
      <pane xSplit="5" ySplit="3" topLeftCell="J4" activePane="bottomRight" state="frozen"/>
      <selection pane="topRight" activeCell="G1" sqref="G1"/>
      <selection pane="bottomLeft" activeCell="A3" sqref="A3"/>
      <selection pane="bottomRight" activeCell="C1" sqref="C1"/>
    </sheetView>
  </sheetViews>
  <sheetFormatPr defaultColWidth="9.140625" defaultRowHeight="15.75"/>
  <cols>
    <col min="1" max="1" width="12.7109375" style="146" customWidth="1"/>
    <col min="2" max="2" width="18.85546875" style="43" customWidth="1"/>
    <col min="3" max="3" width="37" style="139" customWidth="1"/>
    <col min="4" max="4" width="37" style="140" customWidth="1"/>
    <col min="5" max="5" width="26.5703125" style="43" hidden="1" customWidth="1"/>
    <col min="6" max="6" width="39.7109375" style="139" customWidth="1"/>
    <col min="7" max="7" width="39.7109375" style="139" hidden="1" customWidth="1"/>
    <col min="8" max="8" width="22.5703125" style="395" hidden="1" customWidth="1"/>
    <col min="9" max="9" width="39.7109375" style="139" hidden="1" customWidth="1"/>
    <col min="10" max="10" width="51.7109375" style="448" customWidth="1"/>
    <col min="11" max="12" width="39.7109375" style="448" customWidth="1"/>
    <col min="13" max="13" width="22.5703125" style="449" customWidth="1"/>
    <col min="14" max="14" width="52.5703125" style="448" customWidth="1"/>
    <col min="15" max="17" width="41.85546875" style="263" hidden="1" customWidth="1"/>
    <col min="18" max="18" width="20.85546875" style="45" hidden="1" customWidth="1"/>
    <col min="19" max="19" width="66" style="264" hidden="1" customWidth="1"/>
    <col min="20" max="21" width="47.42578125" style="263" hidden="1" customWidth="1"/>
    <col min="22" max="22" width="25.28515625" style="138" hidden="1" customWidth="1"/>
    <col min="23" max="23" width="35.5703125" style="273" hidden="1" customWidth="1"/>
    <col min="24" max="24" width="22.140625" style="140" hidden="1" customWidth="1"/>
    <col min="25" max="26" width="22.140625" style="43" customWidth="1"/>
    <col min="27" max="27" width="23.5703125" style="140" hidden="1" customWidth="1"/>
    <col min="28" max="28" width="9.140625" style="278" hidden="1" customWidth="1"/>
    <col min="29" max="38" width="9.140625" style="43" customWidth="1"/>
    <col min="39" max="16384" width="9.140625" style="43"/>
  </cols>
  <sheetData>
    <row r="1" spans="1:51" s="368" customFormat="1" ht="19.5" thickBot="1">
      <c r="A1" s="244" t="s">
        <v>63</v>
      </c>
      <c r="C1" s="369"/>
      <c r="D1" s="370"/>
      <c r="F1" s="369"/>
      <c r="G1" s="369"/>
      <c r="H1" s="394"/>
      <c r="I1" s="369"/>
      <c r="J1" s="441"/>
      <c r="K1" s="441"/>
      <c r="L1" s="441"/>
      <c r="M1" s="442"/>
      <c r="N1" s="441"/>
      <c r="O1" s="372"/>
      <c r="P1" s="372"/>
      <c r="Q1" s="372"/>
      <c r="R1" s="44"/>
      <c r="S1" s="373"/>
      <c r="T1" s="372"/>
      <c r="U1" s="372"/>
      <c r="V1" s="371"/>
      <c r="W1" s="374"/>
      <c r="X1" s="370"/>
      <c r="AA1" s="370"/>
      <c r="AB1" s="375"/>
    </row>
    <row r="2" spans="1:51" ht="46.5" customHeight="1" thickTop="1">
      <c r="A2" s="472" t="s">
        <v>245</v>
      </c>
      <c r="B2" s="473"/>
      <c r="C2" s="473"/>
      <c r="D2" s="474"/>
      <c r="E2" s="368"/>
      <c r="F2" s="369"/>
      <c r="G2" s="369"/>
      <c r="H2" s="394"/>
      <c r="I2" s="369"/>
      <c r="J2" s="441"/>
      <c r="K2" s="441"/>
      <c r="L2" s="441"/>
      <c r="M2" s="442"/>
      <c r="N2" s="441"/>
      <c r="O2" s="372"/>
      <c r="P2" s="372"/>
      <c r="Q2" s="372"/>
      <c r="R2" s="44"/>
      <c r="S2" s="373"/>
      <c r="T2" s="372"/>
      <c r="U2" s="372"/>
      <c r="V2" s="371"/>
      <c r="W2" s="374"/>
      <c r="X2" s="370"/>
      <c r="Y2" s="368"/>
      <c r="Z2" s="368"/>
      <c r="AA2" s="370"/>
      <c r="AB2" s="375"/>
      <c r="AC2" s="368"/>
      <c r="AD2" s="368"/>
      <c r="AE2" s="368"/>
      <c r="AF2" s="368"/>
      <c r="AG2" s="368"/>
      <c r="AH2" s="368"/>
      <c r="AI2" s="368"/>
      <c r="AJ2" s="368"/>
      <c r="AK2" s="368"/>
      <c r="AL2" s="368"/>
      <c r="AM2" s="368"/>
      <c r="AN2" s="368"/>
      <c r="AO2" s="368"/>
      <c r="AP2" s="368"/>
      <c r="AQ2" s="368"/>
      <c r="AR2" s="368"/>
      <c r="AS2" s="368"/>
      <c r="AT2" s="368"/>
      <c r="AU2" s="368"/>
      <c r="AV2" s="368"/>
      <c r="AW2" s="368"/>
      <c r="AX2" s="368"/>
      <c r="AY2" s="368"/>
    </row>
    <row r="3" spans="1:51" s="55" customFormat="1" ht="47.25">
      <c r="A3" s="377" t="s">
        <v>228</v>
      </c>
      <c r="B3" s="378" t="s">
        <v>110</v>
      </c>
      <c r="C3" s="379" t="s">
        <v>0</v>
      </c>
      <c r="D3" s="378" t="s">
        <v>472</v>
      </c>
      <c r="E3" s="378" t="s">
        <v>93</v>
      </c>
      <c r="F3" s="378" t="s">
        <v>279</v>
      </c>
      <c r="G3" s="378" t="s">
        <v>470</v>
      </c>
      <c r="H3" s="378" t="s">
        <v>89</v>
      </c>
      <c r="I3" s="378" t="s">
        <v>268</v>
      </c>
      <c r="J3" s="443" t="s">
        <v>280</v>
      </c>
      <c r="K3" s="443" t="s">
        <v>281</v>
      </c>
      <c r="L3" s="443" t="s">
        <v>239</v>
      </c>
      <c r="M3" s="443" t="s">
        <v>8</v>
      </c>
      <c r="N3" s="443" t="s">
        <v>240</v>
      </c>
      <c r="O3" s="378" t="s">
        <v>282</v>
      </c>
      <c r="P3" s="378" t="s">
        <v>283</v>
      </c>
      <c r="Q3" s="378" t="s">
        <v>252</v>
      </c>
      <c r="R3" s="378" t="s">
        <v>9</v>
      </c>
      <c r="S3" s="378" t="s">
        <v>269</v>
      </c>
      <c r="T3" s="378" t="s">
        <v>284</v>
      </c>
      <c r="U3" s="378" t="s">
        <v>285</v>
      </c>
      <c r="V3" s="378" t="s">
        <v>75</v>
      </c>
      <c r="W3" s="378" t="s">
        <v>270</v>
      </c>
      <c r="X3" s="378" t="s">
        <v>4</v>
      </c>
      <c r="Y3" s="378" t="s">
        <v>68</v>
      </c>
      <c r="Z3" s="378" t="s">
        <v>5</v>
      </c>
      <c r="AA3" s="378" t="s">
        <v>94</v>
      </c>
      <c r="AB3" s="377" t="s">
        <v>96</v>
      </c>
    </row>
    <row r="4" spans="1:51" s="281" customFormat="1" ht="21">
      <c r="A4" s="380" t="s">
        <v>223</v>
      </c>
      <c r="B4" s="381"/>
      <c r="C4" s="382"/>
      <c r="D4" s="381"/>
      <c r="E4" s="381"/>
      <c r="F4" s="381"/>
      <c r="G4" s="381"/>
      <c r="H4" s="381"/>
      <c r="I4" s="381"/>
      <c r="J4" s="445"/>
      <c r="K4" s="445"/>
      <c r="L4" s="445"/>
      <c r="M4" s="445"/>
      <c r="N4" s="445"/>
      <c r="O4" s="383"/>
      <c r="P4" s="383"/>
      <c r="Q4" s="383"/>
      <c r="R4" s="381"/>
      <c r="S4" s="383"/>
      <c r="T4" s="404"/>
      <c r="U4" s="383"/>
      <c r="V4" s="381"/>
      <c r="W4" s="381"/>
      <c r="X4" s="381"/>
      <c r="Y4" s="381"/>
      <c r="Z4" s="381"/>
      <c r="AA4" s="381"/>
      <c r="AB4" s="384">
        <v>1</v>
      </c>
    </row>
    <row r="5" spans="1:51" ht="123.75" customHeight="1">
      <c r="A5" s="203" t="s">
        <v>114</v>
      </c>
      <c r="B5" s="202" t="s">
        <v>101</v>
      </c>
      <c r="C5" s="178" t="s">
        <v>254</v>
      </c>
      <c r="D5" s="390" t="s">
        <v>385</v>
      </c>
      <c r="E5" s="143">
        <v>42856</v>
      </c>
      <c r="F5" s="436" t="s">
        <v>539</v>
      </c>
      <c r="G5" s="436"/>
      <c r="H5" s="141" t="s">
        <v>41</v>
      </c>
      <c r="I5" s="436"/>
      <c r="J5" s="444" t="s">
        <v>576</v>
      </c>
      <c r="K5" s="444"/>
      <c r="L5" s="444"/>
      <c r="M5" s="435" t="s">
        <v>41</v>
      </c>
      <c r="N5" s="444"/>
      <c r="O5" s="412"/>
      <c r="P5" s="412"/>
      <c r="Q5" s="412"/>
      <c r="R5" s="141" t="s">
        <v>45</v>
      </c>
      <c r="S5" s="403"/>
      <c r="T5" s="411"/>
      <c r="U5" s="411"/>
      <c r="V5" s="141" t="s">
        <v>45</v>
      </c>
      <c r="W5" s="413"/>
      <c r="X5" s="400" t="s">
        <v>232</v>
      </c>
      <c r="Y5" s="401" t="s">
        <v>95</v>
      </c>
      <c r="Z5" s="401" t="s">
        <v>369</v>
      </c>
      <c r="AA5" s="405"/>
      <c r="AB5" s="279">
        <v>2</v>
      </c>
    </row>
    <row r="6" spans="1:51" ht="135">
      <c r="A6" s="203" t="s">
        <v>115</v>
      </c>
      <c r="B6" s="202" t="s">
        <v>101</v>
      </c>
      <c r="C6" s="178" t="s">
        <v>254</v>
      </c>
      <c r="D6" s="390" t="s">
        <v>386</v>
      </c>
      <c r="E6" s="143">
        <v>42887</v>
      </c>
      <c r="F6" s="436" t="s">
        <v>560</v>
      </c>
      <c r="G6" s="436"/>
      <c r="H6" s="141" t="s">
        <v>41</v>
      </c>
      <c r="I6" s="436"/>
      <c r="J6" s="444" t="s">
        <v>576</v>
      </c>
      <c r="K6" s="444"/>
      <c r="L6" s="444"/>
      <c r="M6" s="435" t="s">
        <v>41</v>
      </c>
      <c r="N6" s="444"/>
      <c r="O6" s="412"/>
      <c r="P6" s="412"/>
      <c r="Q6" s="412"/>
      <c r="R6" s="141" t="s">
        <v>45</v>
      </c>
      <c r="S6" s="403"/>
      <c r="T6" s="411"/>
      <c r="U6" s="411"/>
      <c r="V6" s="141" t="s">
        <v>45</v>
      </c>
      <c r="W6" s="413"/>
      <c r="X6" s="400" t="s">
        <v>232</v>
      </c>
      <c r="Y6" s="401" t="s">
        <v>95</v>
      </c>
      <c r="Z6" s="401" t="s">
        <v>369</v>
      </c>
      <c r="AA6" s="405"/>
      <c r="AB6" s="279">
        <v>3</v>
      </c>
    </row>
    <row r="7" spans="1:51" ht="123.75" customHeight="1">
      <c r="A7" s="203" t="s">
        <v>116</v>
      </c>
      <c r="B7" s="202" t="s">
        <v>101</v>
      </c>
      <c r="C7" s="178" t="s">
        <v>254</v>
      </c>
      <c r="D7" s="390" t="s">
        <v>471</v>
      </c>
      <c r="E7" s="143">
        <v>43160</v>
      </c>
      <c r="F7" s="436" t="s">
        <v>523</v>
      </c>
      <c r="G7" s="436"/>
      <c r="H7" s="141" t="s">
        <v>42</v>
      </c>
      <c r="I7" s="436" t="s">
        <v>524</v>
      </c>
      <c r="J7" s="444" t="s">
        <v>583</v>
      </c>
      <c r="K7" s="456"/>
      <c r="L7" s="444"/>
      <c r="M7" s="435" t="s">
        <v>42</v>
      </c>
      <c r="N7" s="444"/>
      <c r="O7" s="412"/>
      <c r="P7" s="412"/>
      <c r="Q7" s="412"/>
      <c r="R7" s="141" t="s">
        <v>45</v>
      </c>
      <c r="S7" s="403"/>
      <c r="T7" s="411"/>
      <c r="U7" s="411"/>
      <c r="V7" s="141" t="s">
        <v>45</v>
      </c>
      <c r="W7" s="413"/>
      <c r="X7" s="400" t="s">
        <v>232</v>
      </c>
      <c r="Y7" s="401" t="s">
        <v>95</v>
      </c>
      <c r="Z7" s="401" t="s">
        <v>369</v>
      </c>
      <c r="AA7" s="405"/>
      <c r="AB7" s="279">
        <v>4</v>
      </c>
    </row>
    <row r="8" spans="1:51" ht="123.75" customHeight="1">
      <c r="A8" s="203" t="s">
        <v>117</v>
      </c>
      <c r="B8" s="202" t="s">
        <v>103</v>
      </c>
      <c r="C8" s="178" t="s">
        <v>286</v>
      </c>
      <c r="D8" s="390" t="s">
        <v>387</v>
      </c>
      <c r="E8" s="143">
        <v>43040</v>
      </c>
      <c r="F8" s="436" t="s">
        <v>515</v>
      </c>
      <c r="G8" s="436"/>
      <c r="H8" s="141" t="s">
        <v>42</v>
      </c>
      <c r="I8" s="436"/>
      <c r="J8" s="444" t="s">
        <v>636</v>
      </c>
      <c r="K8" s="444"/>
      <c r="L8" s="444"/>
      <c r="M8" s="435" t="s">
        <v>42</v>
      </c>
      <c r="N8" s="444"/>
      <c r="O8" s="412"/>
      <c r="P8" s="412"/>
      <c r="Q8" s="412"/>
      <c r="R8" s="141" t="s">
        <v>45</v>
      </c>
      <c r="S8" s="403"/>
      <c r="T8" s="411"/>
      <c r="U8" s="411"/>
      <c r="V8" s="141" t="s">
        <v>45</v>
      </c>
      <c r="W8" s="413"/>
      <c r="X8" s="400" t="s">
        <v>232</v>
      </c>
      <c r="Y8" s="401" t="s">
        <v>95</v>
      </c>
      <c r="Z8" s="401" t="s">
        <v>369</v>
      </c>
      <c r="AA8" s="405"/>
      <c r="AB8" s="279">
        <v>5</v>
      </c>
    </row>
    <row r="9" spans="1:51" ht="184.5" customHeight="1">
      <c r="A9" s="203" t="s">
        <v>118</v>
      </c>
      <c r="B9" s="202" t="s">
        <v>103</v>
      </c>
      <c r="C9" s="178" t="s">
        <v>286</v>
      </c>
      <c r="D9" s="390" t="s">
        <v>388</v>
      </c>
      <c r="E9" s="143">
        <v>42979</v>
      </c>
      <c r="F9" s="436" t="s">
        <v>561</v>
      </c>
      <c r="G9" s="436"/>
      <c r="H9" s="141" t="s">
        <v>42</v>
      </c>
      <c r="I9" s="436"/>
      <c r="J9" s="444" t="s">
        <v>671</v>
      </c>
      <c r="K9" s="444"/>
      <c r="L9" s="444"/>
      <c r="M9" s="435" t="s">
        <v>41</v>
      </c>
      <c r="N9" s="444" t="s">
        <v>672</v>
      </c>
      <c r="O9" s="412"/>
      <c r="P9" s="412"/>
      <c r="Q9" s="412"/>
      <c r="R9" s="141" t="s">
        <v>45</v>
      </c>
      <c r="S9" s="403"/>
      <c r="T9" s="411"/>
      <c r="U9" s="411"/>
      <c r="V9" s="141" t="s">
        <v>45</v>
      </c>
      <c r="W9" s="413"/>
      <c r="X9" s="400" t="s">
        <v>232</v>
      </c>
      <c r="Y9" s="401" t="s">
        <v>95</v>
      </c>
      <c r="Z9" s="401" t="s">
        <v>369</v>
      </c>
      <c r="AA9" s="405"/>
      <c r="AB9" s="279">
        <v>6</v>
      </c>
    </row>
    <row r="10" spans="1:51" ht="123.75" customHeight="1">
      <c r="A10" s="203" t="s">
        <v>119</v>
      </c>
      <c r="B10" s="202" t="s">
        <v>287</v>
      </c>
      <c r="C10" s="178" t="s">
        <v>288</v>
      </c>
      <c r="D10" s="390" t="s">
        <v>389</v>
      </c>
      <c r="E10" s="143">
        <v>43160</v>
      </c>
      <c r="F10" s="436" t="s">
        <v>503</v>
      </c>
      <c r="G10" s="436" t="s">
        <v>504</v>
      </c>
      <c r="H10" s="141" t="s">
        <v>42</v>
      </c>
      <c r="I10" s="436"/>
      <c r="J10" s="460" t="s">
        <v>678</v>
      </c>
      <c r="K10" s="444"/>
      <c r="L10" s="444"/>
      <c r="M10" s="435" t="s">
        <v>41</v>
      </c>
      <c r="N10" s="444"/>
      <c r="O10" s="412"/>
      <c r="P10" s="412"/>
      <c r="Q10" s="412"/>
      <c r="R10" s="141" t="s">
        <v>45</v>
      </c>
      <c r="S10" s="403"/>
      <c r="T10" s="411"/>
      <c r="U10" s="411"/>
      <c r="V10" s="141" t="s">
        <v>45</v>
      </c>
      <c r="W10" s="413"/>
      <c r="X10" s="400" t="s">
        <v>232</v>
      </c>
      <c r="Y10" s="401" t="s">
        <v>95</v>
      </c>
      <c r="Z10" s="401" t="s">
        <v>369</v>
      </c>
      <c r="AA10" s="405"/>
      <c r="AB10" s="279">
        <v>7</v>
      </c>
    </row>
    <row r="11" spans="1:51" ht="123.75" customHeight="1">
      <c r="A11" s="203" t="s">
        <v>120</v>
      </c>
      <c r="B11" s="202" t="s">
        <v>108</v>
      </c>
      <c r="C11" s="178" t="s">
        <v>289</v>
      </c>
      <c r="D11" s="390" t="s">
        <v>390</v>
      </c>
      <c r="E11" s="143">
        <v>42887</v>
      </c>
      <c r="F11" s="436" t="s">
        <v>476</v>
      </c>
      <c r="G11" s="436"/>
      <c r="H11" s="141" t="s">
        <v>41</v>
      </c>
      <c r="I11" s="436"/>
      <c r="J11" s="444" t="s">
        <v>576</v>
      </c>
      <c r="K11" s="444"/>
      <c r="L11" s="444"/>
      <c r="M11" s="435" t="s">
        <v>41</v>
      </c>
      <c r="N11" s="444"/>
      <c r="O11" s="412"/>
      <c r="P11" s="412"/>
      <c r="Q11" s="412"/>
      <c r="R11" s="141" t="s">
        <v>45</v>
      </c>
      <c r="S11" s="403"/>
      <c r="T11" s="411"/>
      <c r="U11" s="411"/>
      <c r="V11" s="141" t="s">
        <v>45</v>
      </c>
      <c r="W11" s="413"/>
      <c r="X11" s="400" t="s">
        <v>232</v>
      </c>
      <c r="Y11" s="401" t="s">
        <v>95</v>
      </c>
      <c r="Z11" s="401" t="s">
        <v>369</v>
      </c>
      <c r="AA11" s="405"/>
      <c r="AB11" s="279">
        <v>8</v>
      </c>
    </row>
    <row r="12" spans="1:51" ht="123.75" customHeight="1">
      <c r="A12" s="203" t="s">
        <v>121</v>
      </c>
      <c r="B12" s="202" t="s">
        <v>108</v>
      </c>
      <c r="C12" s="178" t="s">
        <v>289</v>
      </c>
      <c r="D12" s="390" t="s">
        <v>391</v>
      </c>
      <c r="E12" s="143">
        <v>43160</v>
      </c>
      <c r="F12" s="436" t="s">
        <v>553</v>
      </c>
      <c r="G12" s="436"/>
      <c r="H12" s="141" t="s">
        <v>42</v>
      </c>
      <c r="I12" s="436"/>
      <c r="J12" s="444" t="s">
        <v>584</v>
      </c>
      <c r="K12" s="444"/>
      <c r="L12" s="444"/>
      <c r="M12" s="435" t="s">
        <v>42</v>
      </c>
      <c r="N12" s="444"/>
      <c r="O12" s="412"/>
      <c r="P12" s="412"/>
      <c r="Q12" s="412"/>
      <c r="R12" s="141" t="s">
        <v>45</v>
      </c>
      <c r="S12" s="403"/>
      <c r="T12" s="411"/>
      <c r="U12" s="411"/>
      <c r="V12" s="141" t="s">
        <v>45</v>
      </c>
      <c r="W12" s="413"/>
      <c r="X12" s="400" t="s">
        <v>232</v>
      </c>
      <c r="Y12" s="401" t="s">
        <v>95</v>
      </c>
      <c r="Z12" s="401" t="s">
        <v>369</v>
      </c>
      <c r="AA12" s="405"/>
      <c r="AB12" s="279">
        <v>9</v>
      </c>
    </row>
    <row r="13" spans="1:51" ht="123.75" customHeight="1">
      <c r="A13" s="203" t="s">
        <v>122</v>
      </c>
      <c r="B13" s="202" t="s">
        <v>108</v>
      </c>
      <c r="C13" s="178" t="s">
        <v>289</v>
      </c>
      <c r="D13" s="390" t="s">
        <v>392</v>
      </c>
      <c r="E13" s="143">
        <v>43160</v>
      </c>
      <c r="F13" s="436" t="s">
        <v>554</v>
      </c>
      <c r="G13" s="436"/>
      <c r="H13" s="141" t="s">
        <v>42</v>
      </c>
      <c r="I13" s="436"/>
      <c r="J13" s="444" t="s">
        <v>673</v>
      </c>
      <c r="K13" s="444"/>
      <c r="L13" s="444"/>
      <c r="M13" s="435" t="s">
        <v>42</v>
      </c>
      <c r="N13" s="444"/>
      <c r="O13" s="412"/>
      <c r="P13" s="412"/>
      <c r="Q13" s="412"/>
      <c r="R13" s="141" t="s">
        <v>45</v>
      </c>
      <c r="S13" s="403"/>
      <c r="T13" s="411"/>
      <c r="U13" s="411"/>
      <c r="V13" s="141" t="s">
        <v>45</v>
      </c>
      <c r="W13" s="413"/>
      <c r="X13" s="400" t="s">
        <v>232</v>
      </c>
      <c r="Y13" s="401" t="s">
        <v>95</v>
      </c>
      <c r="Z13" s="401" t="s">
        <v>369</v>
      </c>
      <c r="AA13" s="405"/>
      <c r="AB13" s="279">
        <v>10</v>
      </c>
    </row>
    <row r="14" spans="1:51" ht="123.75" customHeight="1">
      <c r="A14" s="203" t="s">
        <v>123</v>
      </c>
      <c r="B14" s="202" t="s">
        <v>104</v>
      </c>
      <c r="C14" s="178" t="s">
        <v>290</v>
      </c>
      <c r="D14" s="417" t="s">
        <v>266</v>
      </c>
      <c r="E14" s="143">
        <v>43160</v>
      </c>
      <c r="F14" s="436" t="s">
        <v>473</v>
      </c>
      <c r="G14" s="436" t="s">
        <v>473</v>
      </c>
      <c r="H14" s="141" t="s">
        <v>42</v>
      </c>
      <c r="I14" s="436"/>
      <c r="J14" s="444" t="s">
        <v>603</v>
      </c>
      <c r="K14" s="444" t="s">
        <v>602</v>
      </c>
      <c r="L14" s="444" t="s">
        <v>602</v>
      </c>
      <c r="M14" s="435" t="s">
        <v>42</v>
      </c>
      <c r="N14" s="444"/>
      <c r="O14" s="412"/>
      <c r="P14" s="412"/>
      <c r="Q14" s="412"/>
      <c r="R14" s="141" t="s">
        <v>45</v>
      </c>
      <c r="S14" s="403"/>
      <c r="T14" s="411"/>
      <c r="U14" s="411"/>
      <c r="V14" s="141" t="s">
        <v>45</v>
      </c>
      <c r="W14" s="413"/>
      <c r="X14" s="400" t="s">
        <v>232</v>
      </c>
      <c r="Y14" s="401" t="s">
        <v>275</v>
      </c>
      <c r="Z14" s="401" t="s">
        <v>370</v>
      </c>
      <c r="AA14" s="405"/>
      <c r="AB14" s="279">
        <v>11</v>
      </c>
    </row>
    <row r="15" spans="1:51" ht="123.75" customHeight="1">
      <c r="A15" s="203" t="s">
        <v>124</v>
      </c>
      <c r="B15" s="202" t="s">
        <v>104</v>
      </c>
      <c r="C15" s="178" t="s">
        <v>291</v>
      </c>
      <c r="D15" s="390" t="s">
        <v>393</v>
      </c>
      <c r="E15" s="143">
        <v>43160</v>
      </c>
      <c r="F15" s="436" t="s">
        <v>501</v>
      </c>
      <c r="G15" s="436"/>
      <c r="H15" s="141" t="s">
        <v>42</v>
      </c>
      <c r="I15" s="436"/>
      <c r="J15" s="444" t="s">
        <v>604</v>
      </c>
      <c r="K15" s="444"/>
      <c r="L15" s="444"/>
      <c r="M15" s="435" t="s">
        <v>42</v>
      </c>
      <c r="N15" s="444"/>
      <c r="O15" s="412"/>
      <c r="P15" s="412"/>
      <c r="Q15" s="412"/>
      <c r="R15" s="141" t="s">
        <v>45</v>
      </c>
      <c r="S15" s="403"/>
      <c r="T15" s="411"/>
      <c r="U15" s="411"/>
      <c r="V15" s="141" t="s">
        <v>45</v>
      </c>
      <c r="W15" s="413"/>
      <c r="X15" s="400" t="s">
        <v>232</v>
      </c>
      <c r="Y15" s="401" t="s">
        <v>275</v>
      </c>
      <c r="Z15" s="401" t="s">
        <v>370</v>
      </c>
      <c r="AA15" s="405"/>
      <c r="AB15" s="279">
        <v>12</v>
      </c>
    </row>
    <row r="16" spans="1:51" ht="123.75" customHeight="1">
      <c r="A16" s="203" t="s">
        <v>125</v>
      </c>
      <c r="B16" s="202" t="s">
        <v>104</v>
      </c>
      <c r="C16" s="178" t="s">
        <v>291</v>
      </c>
      <c r="D16" s="390" t="s">
        <v>394</v>
      </c>
      <c r="E16" s="143">
        <v>42887</v>
      </c>
      <c r="F16" s="436" t="s">
        <v>474</v>
      </c>
      <c r="G16" s="436"/>
      <c r="H16" s="141" t="s">
        <v>41</v>
      </c>
      <c r="I16" s="436" t="s">
        <v>541</v>
      </c>
      <c r="J16" s="444" t="s">
        <v>576</v>
      </c>
      <c r="K16" s="444"/>
      <c r="L16" s="444"/>
      <c r="M16" s="435" t="s">
        <v>41</v>
      </c>
      <c r="N16" s="444"/>
      <c r="O16" s="412"/>
      <c r="P16" s="412"/>
      <c r="Q16" s="412"/>
      <c r="R16" s="141" t="s">
        <v>45</v>
      </c>
      <c r="S16" s="403"/>
      <c r="T16" s="411"/>
      <c r="U16" s="411"/>
      <c r="V16" s="141" t="s">
        <v>45</v>
      </c>
      <c r="W16" s="413"/>
      <c r="X16" s="400" t="s">
        <v>232</v>
      </c>
      <c r="Y16" s="401" t="s">
        <v>275</v>
      </c>
      <c r="Z16" s="401" t="s">
        <v>370</v>
      </c>
      <c r="AA16" s="405"/>
      <c r="AB16" s="279">
        <v>13</v>
      </c>
    </row>
    <row r="17" spans="1:28" ht="123.75" customHeight="1">
      <c r="A17" s="203" t="s">
        <v>126</v>
      </c>
      <c r="B17" s="202" t="s">
        <v>104</v>
      </c>
      <c r="C17" s="178" t="s">
        <v>292</v>
      </c>
      <c r="D17" s="390" t="s">
        <v>395</v>
      </c>
      <c r="E17" s="143">
        <v>43160</v>
      </c>
      <c r="F17" s="436" t="s">
        <v>542</v>
      </c>
      <c r="G17" s="436"/>
      <c r="H17" s="141" t="s">
        <v>42</v>
      </c>
      <c r="I17" s="436"/>
      <c r="J17" s="444" t="s">
        <v>577</v>
      </c>
      <c r="K17" s="444"/>
      <c r="L17" s="444"/>
      <c r="M17" s="435" t="s">
        <v>42</v>
      </c>
      <c r="N17" s="444"/>
      <c r="O17" s="412"/>
      <c r="P17" s="412"/>
      <c r="Q17" s="412"/>
      <c r="R17" s="141" t="s">
        <v>45</v>
      </c>
      <c r="S17" s="403"/>
      <c r="T17" s="411"/>
      <c r="U17" s="411"/>
      <c r="V17" s="141" t="s">
        <v>45</v>
      </c>
      <c r="W17" s="413"/>
      <c r="X17" s="400" t="s">
        <v>232</v>
      </c>
      <c r="Y17" s="401" t="s">
        <v>275</v>
      </c>
      <c r="Z17" s="401" t="s">
        <v>370</v>
      </c>
      <c r="AA17" s="405"/>
      <c r="AB17" s="279">
        <v>14</v>
      </c>
    </row>
    <row r="18" spans="1:28" ht="123.75" customHeight="1">
      <c r="A18" s="203" t="s">
        <v>127</v>
      </c>
      <c r="B18" s="202" t="s">
        <v>104</v>
      </c>
      <c r="C18" s="178" t="s">
        <v>292</v>
      </c>
      <c r="D18" s="390" t="s">
        <v>396</v>
      </c>
      <c r="E18" s="143">
        <v>43160</v>
      </c>
      <c r="F18" s="437">
        <v>0.96</v>
      </c>
      <c r="G18" s="437">
        <v>0.96</v>
      </c>
      <c r="H18" s="141" t="s">
        <v>42</v>
      </c>
      <c r="I18" s="436"/>
      <c r="J18" s="455">
        <v>0.97</v>
      </c>
      <c r="K18" s="455">
        <v>0.97</v>
      </c>
      <c r="L18" s="455">
        <v>0.97</v>
      </c>
      <c r="M18" s="435" t="s">
        <v>42</v>
      </c>
      <c r="N18" s="444"/>
      <c r="O18" s="412"/>
      <c r="P18" s="412"/>
      <c r="Q18" s="412"/>
      <c r="R18" s="141" t="s">
        <v>45</v>
      </c>
      <c r="S18" s="403"/>
      <c r="T18" s="411"/>
      <c r="U18" s="411"/>
      <c r="V18" s="141" t="s">
        <v>45</v>
      </c>
      <c r="W18" s="413"/>
      <c r="X18" s="400" t="s">
        <v>232</v>
      </c>
      <c r="Y18" s="401" t="s">
        <v>275</v>
      </c>
      <c r="Z18" s="401" t="s">
        <v>370</v>
      </c>
      <c r="AA18" s="405"/>
      <c r="AB18" s="279">
        <v>15</v>
      </c>
    </row>
    <row r="19" spans="1:28" ht="123.75" customHeight="1">
      <c r="A19" s="203" t="s">
        <v>128</v>
      </c>
      <c r="B19" s="202" t="s">
        <v>104</v>
      </c>
      <c r="C19" s="178" t="s">
        <v>292</v>
      </c>
      <c r="D19" s="390" t="s">
        <v>397</v>
      </c>
      <c r="E19" s="143">
        <v>43160</v>
      </c>
      <c r="F19" s="437">
        <v>0.78</v>
      </c>
      <c r="G19" s="437">
        <v>0.78</v>
      </c>
      <c r="H19" s="141" t="s">
        <v>42</v>
      </c>
      <c r="I19" s="436"/>
      <c r="J19" s="455">
        <v>0.86</v>
      </c>
      <c r="K19" s="455">
        <v>0.82</v>
      </c>
      <c r="L19" s="455">
        <v>0.82</v>
      </c>
      <c r="M19" s="435" t="s">
        <v>42</v>
      </c>
      <c r="N19" s="444"/>
      <c r="O19" s="412"/>
      <c r="P19" s="412"/>
      <c r="Q19" s="412"/>
      <c r="R19" s="141" t="s">
        <v>45</v>
      </c>
      <c r="S19" s="403"/>
      <c r="T19" s="411"/>
      <c r="U19" s="411"/>
      <c r="V19" s="141" t="s">
        <v>45</v>
      </c>
      <c r="W19" s="413"/>
      <c r="X19" s="400" t="s">
        <v>232</v>
      </c>
      <c r="Y19" s="401" t="s">
        <v>275</v>
      </c>
      <c r="Z19" s="401" t="s">
        <v>370</v>
      </c>
      <c r="AA19" s="405"/>
      <c r="AB19" s="279">
        <v>16</v>
      </c>
    </row>
    <row r="20" spans="1:28" ht="123.75" customHeight="1">
      <c r="A20" s="203" t="s">
        <v>129</v>
      </c>
      <c r="B20" s="202" t="s">
        <v>104</v>
      </c>
      <c r="C20" s="178" t="s">
        <v>292</v>
      </c>
      <c r="D20" s="390" t="s">
        <v>398</v>
      </c>
      <c r="E20" s="143">
        <v>43160</v>
      </c>
      <c r="F20" s="436" t="s">
        <v>543</v>
      </c>
      <c r="G20" s="436"/>
      <c r="H20" s="141" t="s">
        <v>42</v>
      </c>
      <c r="I20" s="436"/>
      <c r="J20" s="444" t="s">
        <v>578</v>
      </c>
      <c r="K20" s="444"/>
      <c r="L20" s="444"/>
      <c r="M20" s="435" t="s">
        <v>42</v>
      </c>
      <c r="N20" s="444"/>
      <c r="O20" s="412"/>
      <c r="P20" s="412"/>
      <c r="Q20" s="412"/>
      <c r="R20" s="141" t="s">
        <v>45</v>
      </c>
      <c r="S20" s="403"/>
      <c r="T20" s="411"/>
      <c r="U20" s="411"/>
      <c r="V20" s="141" t="s">
        <v>45</v>
      </c>
      <c r="W20" s="413"/>
      <c r="X20" s="400" t="s">
        <v>232</v>
      </c>
      <c r="Y20" s="401" t="s">
        <v>275</v>
      </c>
      <c r="Z20" s="401" t="s">
        <v>370</v>
      </c>
      <c r="AA20" s="405"/>
      <c r="AB20" s="279">
        <v>17</v>
      </c>
    </row>
    <row r="21" spans="1:28" ht="123.75" customHeight="1">
      <c r="A21" s="203" t="s">
        <v>130</v>
      </c>
      <c r="B21" s="202" t="s">
        <v>105</v>
      </c>
      <c r="C21" s="178" t="s">
        <v>293</v>
      </c>
      <c r="D21" s="390" t="s">
        <v>255</v>
      </c>
      <c r="E21" s="143">
        <v>43160</v>
      </c>
      <c r="F21" s="436" t="s">
        <v>480</v>
      </c>
      <c r="G21" s="436">
        <v>9</v>
      </c>
      <c r="H21" s="141" t="s">
        <v>42</v>
      </c>
      <c r="I21" s="436"/>
      <c r="J21" s="444" t="s">
        <v>585</v>
      </c>
      <c r="K21" s="444" t="s">
        <v>586</v>
      </c>
      <c r="L21" s="444" t="s">
        <v>255</v>
      </c>
      <c r="M21" s="435" t="s">
        <v>42</v>
      </c>
      <c r="N21" s="444"/>
      <c r="O21" s="412"/>
      <c r="P21" s="412"/>
      <c r="Q21" s="412"/>
      <c r="R21" s="141" t="s">
        <v>45</v>
      </c>
      <c r="S21" s="403"/>
      <c r="T21" s="411"/>
      <c r="U21" s="411"/>
      <c r="V21" s="141" t="s">
        <v>45</v>
      </c>
      <c r="W21" s="413"/>
      <c r="X21" s="400" t="s">
        <v>232</v>
      </c>
      <c r="Y21" s="401" t="s">
        <v>77</v>
      </c>
      <c r="Z21" s="401" t="s">
        <v>370</v>
      </c>
      <c r="AA21" s="405"/>
      <c r="AB21" s="279">
        <v>18</v>
      </c>
    </row>
    <row r="22" spans="1:28" ht="123.75" customHeight="1">
      <c r="A22" s="203" t="s">
        <v>131</v>
      </c>
      <c r="B22" s="202" t="s">
        <v>105</v>
      </c>
      <c r="C22" s="178" t="s">
        <v>294</v>
      </c>
      <c r="D22" s="390" t="s">
        <v>256</v>
      </c>
      <c r="E22" s="143">
        <v>43160</v>
      </c>
      <c r="F22" s="436" t="s">
        <v>669</v>
      </c>
      <c r="G22" s="436">
        <v>3</v>
      </c>
      <c r="H22" s="141" t="s">
        <v>42</v>
      </c>
      <c r="I22" s="436" t="s">
        <v>544</v>
      </c>
      <c r="J22" s="444" t="s">
        <v>587</v>
      </c>
      <c r="K22" s="444" t="s">
        <v>588</v>
      </c>
      <c r="L22" s="444" t="s">
        <v>256</v>
      </c>
      <c r="M22" s="435" t="s">
        <v>42</v>
      </c>
      <c r="N22" s="444"/>
      <c r="O22" s="412"/>
      <c r="P22" s="412"/>
      <c r="Q22" s="412"/>
      <c r="R22" s="141" t="s">
        <v>45</v>
      </c>
      <c r="S22" s="403"/>
      <c r="T22" s="411"/>
      <c r="U22" s="411"/>
      <c r="V22" s="141" t="s">
        <v>45</v>
      </c>
      <c r="W22" s="413"/>
      <c r="X22" s="400" t="s">
        <v>232</v>
      </c>
      <c r="Y22" s="401" t="s">
        <v>77</v>
      </c>
      <c r="Z22" s="401" t="s">
        <v>370</v>
      </c>
      <c r="AA22" s="405"/>
      <c r="AB22" s="279">
        <v>19</v>
      </c>
    </row>
    <row r="23" spans="1:28" ht="123.75" customHeight="1">
      <c r="A23" s="203" t="s">
        <v>132</v>
      </c>
      <c r="B23" s="202" t="s">
        <v>105</v>
      </c>
      <c r="C23" s="178" t="s">
        <v>1</v>
      </c>
      <c r="D23" s="390" t="s">
        <v>88</v>
      </c>
      <c r="E23" s="143">
        <v>43160</v>
      </c>
      <c r="F23" s="437">
        <v>1</v>
      </c>
      <c r="G23" s="437">
        <v>1</v>
      </c>
      <c r="H23" s="141" t="s">
        <v>42</v>
      </c>
      <c r="I23" s="436"/>
      <c r="J23" s="455">
        <v>0.99</v>
      </c>
      <c r="K23" s="455">
        <v>0.99</v>
      </c>
      <c r="L23" s="455">
        <v>0.99</v>
      </c>
      <c r="M23" s="435" t="s">
        <v>42</v>
      </c>
      <c r="N23" s="444"/>
      <c r="O23" s="412"/>
      <c r="P23" s="412"/>
      <c r="Q23" s="412"/>
      <c r="R23" s="141" t="s">
        <v>45</v>
      </c>
      <c r="S23" s="403"/>
      <c r="T23" s="411"/>
      <c r="U23" s="411"/>
      <c r="V23" s="141" t="s">
        <v>45</v>
      </c>
      <c r="W23" s="413"/>
      <c r="X23" s="400" t="s">
        <v>232</v>
      </c>
      <c r="Y23" s="401" t="s">
        <v>77</v>
      </c>
      <c r="Z23" s="401" t="s">
        <v>370</v>
      </c>
      <c r="AA23" s="405"/>
      <c r="AB23" s="279">
        <v>20</v>
      </c>
    </row>
    <row r="24" spans="1:28" ht="123.75" customHeight="1">
      <c r="A24" s="203" t="s">
        <v>133</v>
      </c>
      <c r="B24" s="202" t="s">
        <v>105</v>
      </c>
      <c r="C24" s="178" t="s">
        <v>1</v>
      </c>
      <c r="D24" s="390" t="s">
        <v>91</v>
      </c>
      <c r="E24" s="143">
        <v>43160</v>
      </c>
      <c r="F24" s="437">
        <v>0.68</v>
      </c>
      <c r="G24" s="437">
        <v>0.7</v>
      </c>
      <c r="H24" s="141" t="s">
        <v>42</v>
      </c>
      <c r="I24" s="436" t="s">
        <v>547</v>
      </c>
      <c r="J24" s="455">
        <v>0.7</v>
      </c>
      <c r="K24" s="455">
        <v>0.7</v>
      </c>
      <c r="L24" s="455">
        <v>0.7</v>
      </c>
      <c r="M24" s="435" t="s">
        <v>42</v>
      </c>
      <c r="N24" s="444"/>
      <c r="O24" s="412"/>
      <c r="P24" s="412"/>
      <c r="Q24" s="412"/>
      <c r="R24" s="141" t="s">
        <v>45</v>
      </c>
      <c r="S24" s="403"/>
      <c r="T24" s="411"/>
      <c r="U24" s="411"/>
      <c r="V24" s="141" t="s">
        <v>45</v>
      </c>
      <c r="W24" s="413"/>
      <c r="X24" s="400" t="s">
        <v>232</v>
      </c>
      <c r="Y24" s="401" t="s">
        <v>77</v>
      </c>
      <c r="Z24" s="401" t="s">
        <v>370</v>
      </c>
      <c r="AA24" s="405"/>
      <c r="AB24" s="279">
        <v>21</v>
      </c>
    </row>
    <row r="25" spans="1:28" ht="195">
      <c r="A25" s="203" t="s">
        <v>134</v>
      </c>
      <c r="B25" s="202" t="s">
        <v>105</v>
      </c>
      <c r="C25" s="178" t="s">
        <v>257</v>
      </c>
      <c r="D25" s="390" t="s">
        <v>295</v>
      </c>
      <c r="E25" s="143">
        <v>43160</v>
      </c>
      <c r="F25" s="436" t="s">
        <v>481</v>
      </c>
      <c r="G25" s="436" t="s">
        <v>481</v>
      </c>
      <c r="H25" s="141" t="s">
        <v>44</v>
      </c>
      <c r="I25" s="436" t="s">
        <v>536</v>
      </c>
      <c r="J25" s="444" t="s">
        <v>681</v>
      </c>
      <c r="K25" s="444"/>
      <c r="L25" s="444"/>
      <c r="M25" s="435" t="s">
        <v>42</v>
      </c>
      <c r="N25" s="444"/>
      <c r="O25" s="412"/>
      <c r="P25" s="412"/>
      <c r="Q25" s="412"/>
      <c r="R25" s="141" t="s">
        <v>45</v>
      </c>
      <c r="S25" s="403"/>
      <c r="T25" s="411"/>
      <c r="U25" s="411"/>
      <c r="V25" s="141" t="s">
        <v>45</v>
      </c>
      <c r="W25" s="413"/>
      <c r="X25" s="400" t="s">
        <v>232</v>
      </c>
      <c r="Y25" s="401" t="s">
        <v>77</v>
      </c>
      <c r="Z25" s="401" t="s">
        <v>370</v>
      </c>
      <c r="AA25" s="405"/>
      <c r="AB25" s="279">
        <v>22</v>
      </c>
    </row>
    <row r="26" spans="1:28" ht="300">
      <c r="A26" s="203" t="s">
        <v>135</v>
      </c>
      <c r="B26" s="202" t="s">
        <v>105</v>
      </c>
      <c r="C26" s="178" t="s">
        <v>382</v>
      </c>
      <c r="D26" s="390" t="s">
        <v>378</v>
      </c>
      <c r="E26" s="143">
        <v>43160</v>
      </c>
      <c r="F26" s="436" t="s">
        <v>482</v>
      </c>
      <c r="G26" s="436" t="s">
        <v>483</v>
      </c>
      <c r="H26" s="141" t="s">
        <v>42</v>
      </c>
      <c r="I26" s="436"/>
      <c r="J26" s="444" t="s">
        <v>642</v>
      </c>
      <c r="K26" s="444" t="s">
        <v>643</v>
      </c>
      <c r="L26" s="444" t="s">
        <v>644</v>
      </c>
      <c r="M26" s="435" t="s">
        <v>42</v>
      </c>
      <c r="N26" s="454" t="s">
        <v>680</v>
      </c>
      <c r="O26" s="412"/>
      <c r="P26" s="412"/>
      <c r="Q26" s="412"/>
      <c r="R26" s="141" t="s">
        <v>45</v>
      </c>
      <c r="S26" s="403"/>
      <c r="T26" s="411"/>
      <c r="U26" s="411"/>
      <c r="V26" s="141" t="s">
        <v>45</v>
      </c>
      <c r="W26" s="413"/>
      <c r="X26" s="400" t="s">
        <v>232</v>
      </c>
      <c r="Y26" s="401" t="s">
        <v>77</v>
      </c>
      <c r="Z26" s="401" t="s">
        <v>370</v>
      </c>
      <c r="AA26" s="405"/>
      <c r="AB26" s="279">
        <v>23</v>
      </c>
    </row>
    <row r="27" spans="1:28" ht="123.75" customHeight="1">
      <c r="A27" s="203" t="s">
        <v>136</v>
      </c>
      <c r="B27" s="202" t="s">
        <v>105</v>
      </c>
      <c r="C27" s="178" t="s">
        <v>296</v>
      </c>
      <c r="D27" s="390" t="s">
        <v>399</v>
      </c>
      <c r="E27" s="143">
        <v>43160</v>
      </c>
      <c r="F27" s="436" t="s">
        <v>484</v>
      </c>
      <c r="G27" s="436" t="s">
        <v>485</v>
      </c>
      <c r="H27" s="141" t="s">
        <v>42</v>
      </c>
      <c r="I27" s="436" t="s">
        <v>486</v>
      </c>
      <c r="J27" s="444" t="s">
        <v>645</v>
      </c>
      <c r="K27" s="444"/>
      <c r="L27" s="444" t="s">
        <v>646</v>
      </c>
      <c r="M27" s="435" t="s">
        <v>42</v>
      </c>
      <c r="N27" s="444" t="s">
        <v>486</v>
      </c>
      <c r="O27" s="412"/>
      <c r="P27" s="412"/>
      <c r="Q27" s="412"/>
      <c r="R27" s="141" t="s">
        <v>45</v>
      </c>
      <c r="S27" s="403"/>
      <c r="T27" s="411"/>
      <c r="U27" s="411"/>
      <c r="V27" s="141" t="s">
        <v>45</v>
      </c>
      <c r="W27" s="413"/>
      <c r="X27" s="400" t="s">
        <v>232</v>
      </c>
      <c r="Y27" s="401" t="s">
        <v>77</v>
      </c>
      <c r="Z27" s="401" t="s">
        <v>370</v>
      </c>
      <c r="AA27" s="405"/>
      <c r="AB27" s="279">
        <v>24</v>
      </c>
    </row>
    <row r="28" spans="1:28" ht="123.75" customHeight="1">
      <c r="A28" s="203" t="s">
        <v>137</v>
      </c>
      <c r="B28" s="202" t="s">
        <v>105</v>
      </c>
      <c r="C28" s="178" t="s">
        <v>383</v>
      </c>
      <c r="D28" s="390" t="s">
        <v>377</v>
      </c>
      <c r="E28" s="143">
        <v>43160</v>
      </c>
      <c r="F28" s="436" t="s">
        <v>487</v>
      </c>
      <c r="G28" s="436" t="s">
        <v>488</v>
      </c>
      <c r="H28" s="141" t="s">
        <v>42</v>
      </c>
      <c r="I28" s="436" t="s">
        <v>486</v>
      </c>
      <c r="J28" s="444" t="s">
        <v>647</v>
      </c>
      <c r="K28" s="444"/>
      <c r="L28" s="444" t="s">
        <v>648</v>
      </c>
      <c r="M28" s="435" t="s">
        <v>42</v>
      </c>
      <c r="N28" s="444" t="s">
        <v>486</v>
      </c>
      <c r="O28" s="412"/>
      <c r="P28" s="412"/>
      <c r="Q28" s="412"/>
      <c r="R28" s="141" t="s">
        <v>45</v>
      </c>
      <c r="S28" s="403"/>
      <c r="T28" s="411"/>
      <c r="U28" s="411"/>
      <c r="V28" s="141" t="s">
        <v>45</v>
      </c>
      <c r="W28" s="413"/>
      <c r="X28" s="400" t="s">
        <v>232</v>
      </c>
      <c r="Y28" s="401" t="s">
        <v>77</v>
      </c>
      <c r="Z28" s="401" t="s">
        <v>370</v>
      </c>
      <c r="AA28" s="405"/>
      <c r="AB28" s="279">
        <v>25</v>
      </c>
    </row>
    <row r="29" spans="1:28" ht="123.75" customHeight="1">
      <c r="A29" s="203" t="s">
        <v>138</v>
      </c>
      <c r="B29" s="202" t="s">
        <v>107</v>
      </c>
      <c r="C29" s="178" t="s">
        <v>258</v>
      </c>
      <c r="D29" s="390" t="s">
        <v>384</v>
      </c>
      <c r="E29" s="143"/>
      <c r="F29" s="436" t="s">
        <v>555</v>
      </c>
      <c r="G29" s="436"/>
      <c r="H29" s="141" t="s">
        <v>42</v>
      </c>
      <c r="I29" s="436"/>
      <c r="J29" s="444" t="s">
        <v>618</v>
      </c>
      <c r="K29" s="444"/>
      <c r="L29" s="444"/>
      <c r="M29" s="435" t="s">
        <v>41</v>
      </c>
      <c r="N29" s="444"/>
      <c r="O29" s="412"/>
      <c r="P29" s="412"/>
      <c r="Q29" s="412"/>
      <c r="R29" s="141" t="s">
        <v>45</v>
      </c>
      <c r="S29" s="403"/>
      <c r="T29" s="411"/>
      <c r="U29" s="411"/>
      <c r="V29" s="141" t="s">
        <v>45</v>
      </c>
      <c r="W29" s="413"/>
      <c r="X29" s="400" t="s">
        <v>232</v>
      </c>
      <c r="Y29" s="401" t="s">
        <v>77</v>
      </c>
      <c r="Z29" s="401" t="s">
        <v>370</v>
      </c>
      <c r="AA29" s="405"/>
      <c r="AB29" s="279">
        <v>26</v>
      </c>
    </row>
    <row r="30" spans="1:28" ht="123.75" customHeight="1">
      <c r="A30" s="203" t="s">
        <v>139</v>
      </c>
      <c r="B30" s="202" t="s">
        <v>107</v>
      </c>
      <c r="C30" s="178" t="s">
        <v>297</v>
      </c>
      <c r="D30" s="390" t="s">
        <v>400</v>
      </c>
      <c r="E30" s="143">
        <v>43132</v>
      </c>
      <c r="F30" s="436"/>
      <c r="G30" s="436"/>
      <c r="H30" s="141" t="s">
        <v>44</v>
      </c>
      <c r="I30" s="436"/>
      <c r="J30" s="444" t="s">
        <v>619</v>
      </c>
      <c r="K30" s="444"/>
      <c r="L30" s="444"/>
      <c r="M30" s="435" t="s">
        <v>42</v>
      </c>
      <c r="N30" s="444"/>
      <c r="O30" s="412"/>
      <c r="P30" s="412"/>
      <c r="Q30" s="412"/>
      <c r="R30" s="141" t="s">
        <v>45</v>
      </c>
      <c r="S30" s="403"/>
      <c r="T30" s="411"/>
      <c r="U30" s="411"/>
      <c r="V30" s="141" t="s">
        <v>45</v>
      </c>
      <c r="W30" s="413"/>
      <c r="X30" s="400" t="s">
        <v>232</v>
      </c>
      <c r="Y30" s="401" t="s">
        <v>77</v>
      </c>
      <c r="Z30" s="401" t="s">
        <v>370</v>
      </c>
      <c r="AA30" s="405"/>
      <c r="AB30" s="279">
        <v>27</v>
      </c>
    </row>
    <row r="31" spans="1:28" ht="123.75" customHeight="1">
      <c r="A31" s="203" t="s">
        <v>140</v>
      </c>
      <c r="B31" s="202" t="s">
        <v>107</v>
      </c>
      <c r="C31" s="178" t="s">
        <v>92</v>
      </c>
      <c r="D31" s="390" t="s">
        <v>401</v>
      </c>
      <c r="E31" s="143">
        <v>43160</v>
      </c>
      <c r="F31" s="436"/>
      <c r="G31" s="436"/>
      <c r="H31" s="141" t="s">
        <v>44</v>
      </c>
      <c r="I31" s="436"/>
      <c r="J31" s="444"/>
      <c r="K31" s="444"/>
      <c r="L31" s="444"/>
      <c r="M31" s="435" t="s">
        <v>44</v>
      </c>
      <c r="N31" s="444"/>
      <c r="O31" s="412"/>
      <c r="P31" s="412"/>
      <c r="Q31" s="412"/>
      <c r="R31" s="141" t="s">
        <v>45</v>
      </c>
      <c r="S31" s="403"/>
      <c r="T31" s="411"/>
      <c r="U31" s="411"/>
      <c r="V31" s="141" t="s">
        <v>45</v>
      </c>
      <c r="W31" s="413"/>
      <c r="X31" s="400" t="s">
        <v>232</v>
      </c>
      <c r="Y31" s="401" t="s">
        <v>77</v>
      </c>
      <c r="Z31" s="401" t="s">
        <v>370</v>
      </c>
      <c r="AA31" s="405"/>
      <c r="AB31" s="279">
        <v>28</v>
      </c>
    </row>
    <row r="32" spans="1:28" ht="123.75" customHeight="1">
      <c r="A32" s="203" t="s">
        <v>141</v>
      </c>
      <c r="B32" s="202" t="s">
        <v>107</v>
      </c>
      <c r="C32" s="178" t="s">
        <v>298</v>
      </c>
      <c r="D32" s="390" t="s">
        <v>402</v>
      </c>
      <c r="E32" s="143">
        <v>43160</v>
      </c>
      <c r="F32" s="436" t="s">
        <v>496</v>
      </c>
      <c r="G32" s="436"/>
      <c r="H32" s="141" t="s">
        <v>44</v>
      </c>
      <c r="I32" s="436"/>
      <c r="J32" s="454" t="s">
        <v>657</v>
      </c>
      <c r="K32" s="444"/>
      <c r="L32" s="444"/>
      <c r="M32" s="435" t="s">
        <v>42</v>
      </c>
      <c r="N32" s="444"/>
      <c r="O32" s="412"/>
      <c r="P32" s="412"/>
      <c r="Q32" s="412"/>
      <c r="R32" s="141" t="s">
        <v>45</v>
      </c>
      <c r="S32" s="403"/>
      <c r="T32" s="411"/>
      <c r="U32" s="411"/>
      <c r="V32" s="141" t="s">
        <v>45</v>
      </c>
      <c r="W32" s="413"/>
      <c r="X32" s="400" t="s">
        <v>232</v>
      </c>
      <c r="Y32" s="401" t="s">
        <v>77</v>
      </c>
      <c r="Z32" s="401" t="s">
        <v>370</v>
      </c>
      <c r="AA32" s="405"/>
      <c r="AB32" s="279">
        <v>29</v>
      </c>
    </row>
    <row r="33" spans="1:28" ht="123.75" customHeight="1">
      <c r="A33" s="203" t="s">
        <v>142</v>
      </c>
      <c r="B33" s="202" t="s">
        <v>105</v>
      </c>
      <c r="C33" s="178" t="s">
        <v>299</v>
      </c>
      <c r="D33" s="390" t="s">
        <v>403</v>
      </c>
      <c r="E33" s="143">
        <v>42826</v>
      </c>
      <c r="F33" s="436" t="s">
        <v>489</v>
      </c>
      <c r="G33" s="436"/>
      <c r="H33" s="141" t="s">
        <v>41</v>
      </c>
      <c r="I33" s="436" t="s">
        <v>495</v>
      </c>
      <c r="J33" s="444" t="s">
        <v>576</v>
      </c>
      <c r="K33" s="444"/>
      <c r="L33" s="444"/>
      <c r="M33" s="435" t="s">
        <v>41</v>
      </c>
      <c r="N33" s="444"/>
      <c r="O33" s="412"/>
      <c r="P33" s="412"/>
      <c r="Q33" s="412"/>
      <c r="R33" s="141" t="s">
        <v>45</v>
      </c>
      <c r="S33" s="403"/>
      <c r="T33" s="411"/>
      <c r="U33" s="411"/>
      <c r="V33" s="141" t="s">
        <v>45</v>
      </c>
      <c r="W33" s="413"/>
      <c r="X33" s="400" t="s">
        <v>232</v>
      </c>
      <c r="Y33" s="401" t="s">
        <v>77</v>
      </c>
      <c r="Z33" s="401" t="s">
        <v>370</v>
      </c>
      <c r="AA33" s="405"/>
      <c r="AB33" s="279">
        <v>30</v>
      </c>
    </row>
    <row r="34" spans="1:28" ht="123.75" customHeight="1">
      <c r="A34" s="203" t="s">
        <v>143</v>
      </c>
      <c r="B34" s="202" t="s">
        <v>105</v>
      </c>
      <c r="C34" s="178" t="s">
        <v>299</v>
      </c>
      <c r="D34" s="390" t="s">
        <v>404</v>
      </c>
      <c r="E34" s="143">
        <v>42979</v>
      </c>
      <c r="F34" s="436"/>
      <c r="G34" s="436"/>
      <c r="H34" s="141" t="s">
        <v>44</v>
      </c>
      <c r="I34" s="436"/>
      <c r="J34" s="444" t="s">
        <v>655</v>
      </c>
      <c r="K34" s="444"/>
      <c r="L34" s="444"/>
      <c r="M34" s="435" t="s">
        <v>41</v>
      </c>
      <c r="N34" s="444"/>
      <c r="O34" s="412"/>
      <c r="P34" s="412"/>
      <c r="Q34" s="412"/>
      <c r="R34" s="141" t="s">
        <v>45</v>
      </c>
      <c r="S34" s="403"/>
      <c r="T34" s="411"/>
      <c r="U34" s="411"/>
      <c r="V34" s="141" t="s">
        <v>45</v>
      </c>
      <c r="W34" s="413"/>
      <c r="X34" s="400" t="s">
        <v>232</v>
      </c>
      <c r="Y34" s="401" t="s">
        <v>77</v>
      </c>
      <c r="Z34" s="401" t="s">
        <v>370</v>
      </c>
      <c r="AA34" s="405"/>
      <c r="AB34" s="279">
        <v>31</v>
      </c>
    </row>
    <row r="35" spans="1:28" ht="123.75" customHeight="1">
      <c r="A35" s="203" t="s">
        <v>144</v>
      </c>
      <c r="B35" s="202" t="s">
        <v>105</v>
      </c>
      <c r="C35" s="178" t="s">
        <v>299</v>
      </c>
      <c r="D35" s="390" t="s">
        <v>405</v>
      </c>
      <c r="E35" s="143">
        <v>42979</v>
      </c>
      <c r="F35" s="436"/>
      <c r="G35" s="436"/>
      <c r="H35" s="141" t="s">
        <v>44</v>
      </c>
      <c r="I35" s="436"/>
      <c r="J35" s="454" t="s">
        <v>656</v>
      </c>
      <c r="K35" s="444"/>
      <c r="L35" s="444"/>
      <c r="M35" s="435" t="s">
        <v>41</v>
      </c>
      <c r="N35" s="444"/>
      <c r="O35" s="412"/>
      <c r="P35" s="412"/>
      <c r="Q35" s="412"/>
      <c r="R35" s="141" t="s">
        <v>45</v>
      </c>
      <c r="S35" s="403"/>
      <c r="T35" s="411"/>
      <c r="U35" s="411"/>
      <c r="V35" s="141" t="s">
        <v>45</v>
      </c>
      <c r="W35" s="413"/>
      <c r="X35" s="400" t="s">
        <v>232</v>
      </c>
      <c r="Y35" s="401" t="s">
        <v>77</v>
      </c>
      <c r="Z35" s="401" t="s">
        <v>370</v>
      </c>
      <c r="AA35" s="405"/>
      <c r="AB35" s="279">
        <v>32</v>
      </c>
    </row>
    <row r="36" spans="1:28" ht="123.75" customHeight="1">
      <c r="A36" s="203" t="s">
        <v>145</v>
      </c>
      <c r="B36" s="202" t="s">
        <v>105</v>
      </c>
      <c r="C36" s="178" t="s">
        <v>299</v>
      </c>
      <c r="D36" s="390" t="s">
        <v>406</v>
      </c>
      <c r="E36" s="143">
        <v>42887</v>
      </c>
      <c r="F36" s="436" t="s">
        <v>491</v>
      </c>
      <c r="G36" s="436" t="s">
        <v>490</v>
      </c>
      <c r="H36" s="141" t="s">
        <v>41</v>
      </c>
      <c r="I36" s="436"/>
      <c r="J36" s="444" t="s">
        <v>576</v>
      </c>
      <c r="K36" s="444"/>
      <c r="L36" s="444"/>
      <c r="M36" s="435" t="s">
        <v>41</v>
      </c>
      <c r="N36" s="444"/>
      <c r="O36" s="412"/>
      <c r="P36" s="412"/>
      <c r="Q36" s="412"/>
      <c r="R36" s="141" t="s">
        <v>45</v>
      </c>
      <c r="S36" s="403"/>
      <c r="T36" s="411"/>
      <c r="U36" s="411"/>
      <c r="V36" s="141" t="s">
        <v>45</v>
      </c>
      <c r="W36" s="413"/>
      <c r="X36" s="400" t="s">
        <v>232</v>
      </c>
      <c r="Y36" s="401" t="s">
        <v>77</v>
      </c>
      <c r="Z36" s="401" t="s">
        <v>370</v>
      </c>
      <c r="AA36" s="405"/>
      <c r="AB36" s="279">
        <v>33</v>
      </c>
    </row>
    <row r="37" spans="1:28" ht="123.75" customHeight="1">
      <c r="A37" s="203" t="s">
        <v>146</v>
      </c>
      <c r="B37" s="202" t="s">
        <v>107</v>
      </c>
      <c r="C37" s="178" t="s">
        <v>299</v>
      </c>
      <c r="D37" s="390" t="s">
        <v>407</v>
      </c>
      <c r="E37" s="143">
        <v>43070</v>
      </c>
      <c r="F37" s="436"/>
      <c r="G37" s="436"/>
      <c r="H37" s="141" t="s">
        <v>44</v>
      </c>
      <c r="I37" s="436"/>
      <c r="J37" s="454" t="s">
        <v>658</v>
      </c>
      <c r="K37" s="444"/>
      <c r="L37" s="444"/>
      <c r="M37" s="435" t="s">
        <v>42</v>
      </c>
      <c r="N37" s="444"/>
      <c r="O37" s="412"/>
      <c r="P37" s="412"/>
      <c r="Q37" s="412"/>
      <c r="R37" s="141" t="s">
        <v>45</v>
      </c>
      <c r="S37" s="403"/>
      <c r="T37" s="411"/>
      <c r="U37" s="411"/>
      <c r="V37" s="141" t="s">
        <v>45</v>
      </c>
      <c r="W37" s="413"/>
      <c r="X37" s="400" t="s">
        <v>232</v>
      </c>
      <c r="Y37" s="401" t="s">
        <v>77</v>
      </c>
      <c r="Z37" s="401" t="s">
        <v>370</v>
      </c>
      <c r="AA37" s="405"/>
      <c r="AB37" s="279">
        <v>34</v>
      </c>
    </row>
    <row r="38" spans="1:28" ht="123.75" customHeight="1">
      <c r="A38" s="203" t="s">
        <v>147</v>
      </c>
      <c r="B38" s="202" t="s">
        <v>272</v>
      </c>
      <c r="C38" s="178" t="s">
        <v>298</v>
      </c>
      <c r="D38" s="390" t="s">
        <v>408</v>
      </c>
      <c r="E38" s="143">
        <v>43070</v>
      </c>
      <c r="F38" s="436" t="s">
        <v>510</v>
      </c>
      <c r="G38" s="436"/>
      <c r="H38" s="141" t="s">
        <v>44</v>
      </c>
      <c r="I38" s="436"/>
      <c r="J38" s="444" t="s">
        <v>611</v>
      </c>
      <c r="K38" s="444"/>
      <c r="L38" s="444"/>
      <c r="M38" s="435" t="s">
        <v>42</v>
      </c>
      <c r="N38" s="444"/>
      <c r="O38" s="412"/>
      <c r="P38" s="412"/>
      <c r="Q38" s="412"/>
      <c r="R38" s="141" t="s">
        <v>45</v>
      </c>
      <c r="S38" s="403"/>
      <c r="T38" s="411"/>
      <c r="U38" s="411"/>
      <c r="V38" s="141" t="s">
        <v>45</v>
      </c>
      <c r="W38" s="413"/>
      <c r="X38" s="400" t="s">
        <v>232</v>
      </c>
      <c r="Y38" s="401" t="s">
        <v>276</v>
      </c>
      <c r="Z38" s="401" t="s">
        <v>370</v>
      </c>
      <c r="AA38" s="405"/>
      <c r="AB38" s="279">
        <v>35</v>
      </c>
    </row>
    <row r="39" spans="1:28" ht="123.75" customHeight="1">
      <c r="A39" s="203" t="s">
        <v>148</v>
      </c>
      <c r="B39" s="202" t="s">
        <v>272</v>
      </c>
      <c r="C39" s="178" t="s">
        <v>298</v>
      </c>
      <c r="D39" s="390" t="s">
        <v>409</v>
      </c>
      <c r="E39" s="143">
        <v>43070</v>
      </c>
      <c r="F39" s="436" t="s">
        <v>562</v>
      </c>
      <c r="G39" s="436"/>
      <c r="H39" s="141" t="s">
        <v>42</v>
      </c>
      <c r="I39" s="436"/>
      <c r="J39" s="444" t="s">
        <v>610</v>
      </c>
      <c r="K39" s="444"/>
      <c r="L39" s="444"/>
      <c r="M39" s="435" t="s">
        <v>42</v>
      </c>
      <c r="N39" s="444"/>
      <c r="O39" s="412"/>
      <c r="P39" s="412"/>
      <c r="Q39" s="412"/>
      <c r="R39" s="141" t="s">
        <v>45</v>
      </c>
      <c r="S39" s="403"/>
      <c r="T39" s="411"/>
      <c r="U39" s="411"/>
      <c r="V39" s="141" t="s">
        <v>45</v>
      </c>
      <c r="W39" s="413"/>
      <c r="X39" s="400" t="s">
        <v>232</v>
      </c>
      <c r="Y39" s="401" t="s">
        <v>276</v>
      </c>
      <c r="Z39" s="401" t="s">
        <v>370</v>
      </c>
      <c r="AA39" s="405"/>
      <c r="AB39" s="279">
        <v>36</v>
      </c>
    </row>
    <row r="40" spans="1:28" ht="123.75" customHeight="1">
      <c r="A40" s="203" t="s">
        <v>149</v>
      </c>
      <c r="B40" s="202" t="s">
        <v>109</v>
      </c>
      <c r="C40" s="178" t="s">
        <v>298</v>
      </c>
      <c r="D40" s="390" t="s">
        <v>410</v>
      </c>
      <c r="E40" s="143">
        <v>43070</v>
      </c>
      <c r="F40" s="436"/>
      <c r="G40" s="436"/>
      <c r="H40" s="141" t="s">
        <v>44</v>
      </c>
      <c r="I40" s="436"/>
      <c r="J40" s="444"/>
      <c r="K40" s="444"/>
      <c r="L40" s="444"/>
      <c r="M40" s="435" t="s">
        <v>44</v>
      </c>
      <c r="N40" s="444"/>
      <c r="O40" s="412"/>
      <c r="P40" s="412"/>
      <c r="Q40" s="412"/>
      <c r="R40" s="141" t="s">
        <v>45</v>
      </c>
      <c r="S40" s="403"/>
      <c r="T40" s="411"/>
      <c r="U40" s="411"/>
      <c r="V40" s="141" t="s">
        <v>45</v>
      </c>
      <c r="W40" s="413"/>
      <c r="X40" s="400" t="s">
        <v>232</v>
      </c>
      <c r="Y40" s="401" t="s">
        <v>77</v>
      </c>
      <c r="Z40" s="401" t="s">
        <v>370</v>
      </c>
      <c r="AA40" s="405"/>
      <c r="AB40" s="279">
        <v>37</v>
      </c>
    </row>
    <row r="41" spans="1:28" ht="123.75" customHeight="1">
      <c r="A41" s="203" t="s">
        <v>150</v>
      </c>
      <c r="B41" s="202" t="s">
        <v>106</v>
      </c>
      <c r="C41" s="178" t="s">
        <v>298</v>
      </c>
      <c r="D41" s="390" t="s">
        <v>411</v>
      </c>
      <c r="E41" s="143">
        <v>43160</v>
      </c>
      <c r="F41" s="436"/>
      <c r="G41" s="436"/>
      <c r="H41" s="141" t="s">
        <v>44</v>
      </c>
      <c r="I41" s="436"/>
      <c r="J41" s="444"/>
      <c r="K41" s="444"/>
      <c r="L41" s="444"/>
      <c r="M41" s="435" t="s">
        <v>44</v>
      </c>
      <c r="N41" s="444"/>
      <c r="O41" s="412"/>
      <c r="P41" s="412"/>
      <c r="Q41" s="412"/>
      <c r="R41" s="141" t="s">
        <v>45</v>
      </c>
      <c r="S41" s="403"/>
      <c r="T41" s="411"/>
      <c r="U41" s="411"/>
      <c r="V41" s="141" t="s">
        <v>45</v>
      </c>
      <c r="W41" s="413"/>
      <c r="X41" s="400" t="s">
        <v>232</v>
      </c>
      <c r="Y41" s="401" t="s">
        <v>77</v>
      </c>
      <c r="Z41" s="401" t="s">
        <v>370</v>
      </c>
      <c r="AA41" s="405"/>
      <c r="AB41" s="279">
        <v>38</v>
      </c>
    </row>
    <row r="42" spans="1:28" ht="123.75" customHeight="1">
      <c r="A42" s="203" t="s">
        <v>151</v>
      </c>
      <c r="B42" s="202" t="s">
        <v>106</v>
      </c>
      <c r="C42" s="178" t="s">
        <v>298</v>
      </c>
      <c r="D42" s="390" t="s">
        <v>412</v>
      </c>
      <c r="E42" s="143">
        <v>42887</v>
      </c>
      <c r="F42" s="436" t="s">
        <v>517</v>
      </c>
      <c r="G42" s="436"/>
      <c r="H42" s="141" t="s">
        <v>41</v>
      </c>
      <c r="I42" s="436"/>
      <c r="J42" s="444" t="s">
        <v>576</v>
      </c>
      <c r="K42" s="444"/>
      <c r="L42" s="444"/>
      <c r="M42" s="435" t="s">
        <v>41</v>
      </c>
      <c r="N42" s="444"/>
      <c r="O42" s="412"/>
      <c r="P42" s="412"/>
      <c r="Q42" s="412"/>
      <c r="R42" s="141" t="s">
        <v>45</v>
      </c>
      <c r="S42" s="403"/>
      <c r="T42" s="411"/>
      <c r="U42" s="411"/>
      <c r="V42" s="141" t="s">
        <v>45</v>
      </c>
      <c r="W42" s="413"/>
      <c r="X42" s="400" t="s">
        <v>232</v>
      </c>
      <c r="Y42" s="401" t="s">
        <v>77</v>
      </c>
      <c r="Z42" s="401" t="s">
        <v>370</v>
      </c>
      <c r="AA42" s="405"/>
      <c r="AB42" s="279">
        <v>39</v>
      </c>
    </row>
    <row r="43" spans="1:28" ht="123.75" customHeight="1">
      <c r="A43" s="203" t="s">
        <v>152</v>
      </c>
      <c r="B43" s="202" t="s">
        <v>106</v>
      </c>
      <c r="C43" s="178" t="s">
        <v>298</v>
      </c>
      <c r="D43" s="390" t="s">
        <v>413</v>
      </c>
      <c r="E43" s="143">
        <v>43160</v>
      </c>
      <c r="F43" s="436"/>
      <c r="G43" s="436"/>
      <c r="H43" s="141" t="s">
        <v>44</v>
      </c>
      <c r="I43" s="436"/>
      <c r="J43" s="444" t="s">
        <v>616</v>
      </c>
      <c r="K43" s="444"/>
      <c r="L43" s="444"/>
      <c r="M43" s="435" t="s">
        <v>42</v>
      </c>
      <c r="N43" s="444"/>
      <c r="O43" s="412"/>
      <c r="P43" s="412"/>
      <c r="Q43" s="412"/>
      <c r="R43" s="141" t="s">
        <v>45</v>
      </c>
      <c r="S43" s="403"/>
      <c r="T43" s="411"/>
      <c r="U43" s="411"/>
      <c r="V43" s="141" t="s">
        <v>45</v>
      </c>
      <c r="W43" s="413"/>
      <c r="X43" s="400" t="s">
        <v>232</v>
      </c>
      <c r="Y43" s="401" t="s">
        <v>77</v>
      </c>
      <c r="Z43" s="401" t="s">
        <v>370</v>
      </c>
      <c r="AA43" s="405"/>
      <c r="AB43" s="279">
        <v>40</v>
      </c>
    </row>
    <row r="44" spans="1:28" ht="123.75" customHeight="1">
      <c r="A44" s="203" t="s">
        <v>153</v>
      </c>
      <c r="B44" s="202" t="s">
        <v>106</v>
      </c>
      <c r="C44" s="178" t="s">
        <v>298</v>
      </c>
      <c r="D44" s="390" t="s">
        <v>414</v>
      </c>
      <c r="E44" s="143">
        <v>43160</v>
      </c>
      <c r="F44" s="436"/>
      <c r="G44" s="436"/>
      <c r="H44" s="141" t="s">
        <v>44</v>
      </c>
      <c r="I44" s="436"/>
      <c r="J44" s="444"/>
      <c r="K44" s="444"/>
      <c r="L44" s="444"/>
      <c r="M44" s="435" t="s">
        <v>44</v>
      </c>
      <c r="N44" s="444"/>
      <c r="O44" s="412"/>
      <c r="P44" s="412"/>
      <c r="Q44" s="412"/>
      <c r="R44" s="141" t="s">
        <v>45</v>
      </c>
      <c r="S44" s="403"/>
      <c r="T44" s="411"/>
      <c r="U44" s="411"/>
      <c r="V44" s="141" t="s">
        <v>45</v>
      </c>
      <c r="W44" s="413"/>
      <c r="X44" s="400" t="s">
        <v>232</v>
      </c>
      <c r="Y44" s="401" t="s">
        <v>77</v>
      </c>
      <c r="Z44" s="401" t="s">
        <v>370</v>
      </c>
      <c r="AA44" s="405"/>
      <c r="AB44" s="279">
        <v>41</v>
      </c>
    </row>
    <row r="45" spans="1:28" ht="180">
      <c r="A45" s="203" t="s">
        <v>154</v>
      </c>
      <c r="B45" s="202" t="s">
        <v>107</v>
      </c>
      <c r="C45" s="178" t="s">
        <v>300</v>
      </c>
      <c r="D45" s="390" t="s">
        <v>415</v>
      </c>
      <c r="E45" s="143">
        <v>43160</v>
      </c>
      <c r="F45" s="436" t="s">
        <v>545</v>
      </c>
      <c r="G45" s="436"/>
      <c r="H45" s="141" t="s">
        <v>42</v>
      </c>
      <c r="I45" s="436"/>
      <c r="J45" s="454" t="s">
        <v>679</v>
      </c>
      <c r="K45" s="444"/>
      <c r="L45" s="444"/>
      <c r="M45" s="435" t="s">
        <v>42</v>
      </c>
      <c r="N45" s="444"/>
      <c r="O45" s="412"/>
      <c r="P45" s="412"/>
      <c r="Q45" s="412"/>
      <c r="R45" s="141" t="s">
        <v>45</v>
      </c>
      <c r="S45" s="403"/>
      <c r="T45" s="411"/>
      <c r="U45" s="411"/>
      <c r="V45" s="141" t="s">
        <v>45</v>
      </c>
      <c r="W45" s="413"/>
      <c r="X45" s="400" t="s">
        <v>232</v>
      </c>
      <c r="Y45" s="401" t="s">
        <v>77</v>
      </c>
      <c r="Z45" s="401" t="s">
        <v>370</v>
      </c>
      <c r="AA45" s="405"/>
      <c r="AB45" s="279">
        <v>42</v>
      </c>
    </row>
    <row r="46" spans="1:28" ht="123.75" customHeight="1">
      <c r="A46" s="203" t="s">
        <v>155</v>
      </c>
      <c r="B46" s="202" t="s">
        <v>111</v>
      </c>
      <c r="C46" s="178" t="s">
        <v>301</v>
      </c>
      <c r="D46" s="390" t="s">
        <v>302</v>
      </c>
      <c r="E46" s="143">
        <v>43160</v>
      </c>
      <c r="F46" s="436">
        <v>0.52</v>
      </c>
      <c r="G46" s="436">
        <v>2.7</v>
      </c>
      <c r="H46" s="141" t="s">
        <v>42</v>
      </c>
      <c r="I46" s="436"/>
      <c r="J46" s="444">
        <v>0.6</v>
      </c>
      <c r="K46" s="444">
        <v>1.1200000000000001</v>
      </c>
      <c r="L46" s="444">
        <v>2.7</v>
      </c>
      <c r="M46" s="435" t="s">
        <v>42</v>
      </c>
      <c r="N46" s="444"/>
      <c r="O46" s="412"/>
      <c r="P46" s="412"/>
      <c r="Q46" s="412"/>
      <c r="R46" s="141" t="s">
        <v>45</v>
      </c>
      <c r="S46" s="403"/>
      <c r="T46" s="411"/>
      <c r="U46" s="411"/>
      <c r="V46" s="141" t="s">
        <v>45</v>
      </c>
      <c r="W46" s="413"/>
      <c r="X46" s="400" t="s">
        <v>232</v>
      </c>
      <c r="Y46" s="401" t="s">
        <v>77</v>
      </c>
      <c r="Z46" s="401" t="s">
        <v>371</v>
      </c>
      <c r="AA46" s="405"/>
      <c r="AB46" s="279">
        <v>43</v>
      </c>
    </row>
    <row r="47" spans="1:28" ht="123.75" customHeight="1">
      <c r="A47" s="203" t="s">
        <v>156</v>
      </c>
      <c r="B47" s="202" t="s">
        <v>111</v>
      </c>
      <c r="C47" s="178" t="s">
        <v>303</v>
      </c>
      <c r="D47" s="390" t="s">
        <v>251</v>
      </c>
      <c r="E47" s="143">
        <v>43160</v>
      </c>
      <c r="F47" s="436" t="s">
        <v>475</v>
      </c>
      <c r="G47" s="436" t="s">
        <v>251</v>
      </c>
      <c r="H47" s="141" t="s">
        <v>42</v>
      </c>
      <c r="I47" s="436"/>
      <c r="J47" s="444" t="s">
        <v>628</v>
      </c>
      <c r="K47" s="444" t="s">
        <v>628</v>
      </c>
      <c r="L47" s="444" t="s">
        <v>475</v>
      </c>
      <c r="M47" s="435" t="s">
        <v>42</v>
      </c>
      <c r="N47" s="444"/>
      <c r="O47" s="412"/>
      <c r="P47" s="412"/>
      <c r="Q47" s="412"/>
      <c r="R47" s="141" t="s">
        <v>45</v>
      </c>
      <c r="S47" s="403"/>
      <c r="T47" s="411"/>
      <c r="U47" s="411"/>
      <c r="V47" s="141" t="s">
        <v>45</v>
      </c>
      <c r="W47" s="413"/>
      <c r="X47" s="400" t="s">
        <v>232</v>
      </c>
      <c r="Y47" s="401" t="s">
        <v>77</v>
      </c>
      <c r="Z47" s="401" t="s">
        <v>371</v>
      </c>
      <c r="AA47" s="405"/>
      <c r="AB47" s="279">
        <v>44</v>
      </c>
    </row>
    <row r="48" spans="1:28" ht="123.75" customHeight="1">
      <c r="A48" s="203" t="s">
        <v>157</v>
      </c>
      <c r="B48" s="202" t="s">
        <v>106</v>
      </c>
      <c r="C48" s="178" t="s">
        <v>304</v>
      </c>
      <c r="D48" s="390" t="s">
        <v>416</v>
      </c>
      <c r="E48" s="143">
        <v>42887</v>
      </c>
      <c r="F48" s="436" t="s">
        <v>477</v>
      </c>
      <c r="G48" s="436"/>
      <c r="H48" s="141" t="s">
        <v>41</v>
      </c>
      <c r="I48" s="436"/>
      <c r="J48" s="444" t="s">
        <v>576</v>
      </c>
      <c r="K48" s="444"/>
      <c r="L48" s="444"/>
      <c r="M48" s="435" t="s">
        <v>41</v>
      </c>
      <c r="N48" s="444"/>
      <c r="O48" s="412"/>
      <c r="P48" s="412"/>
      <c r="Q48" s="412"/>
      <c r="R48" s="141" t="s">
        <v>45</v>
      </c>
      <c r="S48" s="403"/>
      <c r="T48" s="411"/>
      <c r="U48" s="411"/>
      <c r="V48" s="141" t="s">
        <v>45</v>
      </c>
      <c r="W48" s="413"/>
      <c r="X48" s="400" t="s">
        <v>232</v>
      </c>
      <c r="Y48" s="401" t="s">
        <v>77</v>
      </c>
      <c r="Z48" s="401" t="s">
        <v>369</v>
      </c>
      <c r="AA48" s="405"/>
      <c r="AB48" s="279">
        <v>45</v>
      </c>
    </row>
    <row r="49" spans="1:28" ht="123.75" customHeight="1">
      <c r="A49" s="203" t="s">
        <v>158</v>
      </c>
      <c r="B49" s="202" t="s">
        <v>106</v>
      </c>
      <c r="C49" s="178" t="s">
        <v>305</v>
      </c>
      <c r="D49" s="390" t="s">
        <v>417</v>
      </c>
      <c r="E49" s="143">
        <v>43160</v>
      </c>
      <c r="F49" s="436"/>
      <c r="G49" s="436"/>
      <c r="H49" s="141" t="s">
        <v>44</v>
      </c>
      <c r="I49" s="436"/>
      <c r="J49" s="444" t="s">
        <v>617</v>
      </c>
      <c r="K49" s="444"/>
      <c r="L49" s="444"/>
      <c r="M49" s="435" t="s">
        <v>42</v>
      </c>
      <c r="N49" s="444"/>
      <c r="O49" s="412"/>
      <c r="P49" s="412"/>
      <c r="Q49" s="412"/>
      <c r="R49" s="141" t="s">
        <v>45</v>
      </c>
      <c r="S49" s="403"/>
      <c r="T49" s="411"/>
      <c r="U49" s="411"/>
      <c r="V49" s="141" t="s">
        <v>45</v>
      </c>
      <c r="W49" s="413"/>
      <c r="X49" s="400" t="s">
        <v>232</v>
      </c>
      <c r="Y49" s="401" t="s">
        <v>77</v>
      </c>
      <c r="Z49" s="401" t="s">
        <v>369</v>
      </c>
      <c r="AA49" s="405"/>
      <c r="AB49" s="279">
        <v>46</v>
      </c>
    </row>
    <row r="50" spans="1:28" ht="123.75" customHeight="1">
      <c r="A50" s="203" t="s">
        <v>159</v>
      </c>
      <c r="B50" s="202" t="s">
        <v>106</v>
      </c>
      <c r="C50" s="178" t="s">
        <v>306</v>
      </c>
      <c r="D50" s="390" t="s">
        <v>418</v>
      </c>
      <c r="E50" s="143">
        <v>42887</v>
      </c>
      <c r="F50" s="436" t="s">
        <v>518</v>
      </c>
      <c r="G50" s="436"/>
      <c r="H50" s="141" t="s">
        <v>41</v>
      </c>
      <c r="I50" s="436"/>
      <c r="J50" s="444" t="s">
        <v>576</v>
      </c>
      <c r="K50" s="444"/>
      <c r="L50" s="444"/>
      <c r="M50" s="435" t="s">
        <v>41</v>
      </c>
      <c r="N50" s="444"/>
      <c r="O50" s="412"/>
      <c r="P50" s="412"/>
      <c r="Q50" s="412"/>
      <c r="R50" s="141" t="s">
        <v>45</v>
      </c>
      <c r="S50" s="403"/>
      <c r="T50" s="411"/>
      <c r="U50" s="411"/>
      <c r="V50" s="141" t="s">
        <v>45</v>
      </c>
      <c r="W50" s="413"/>
      <c r="X50" s="400" t="s">
        <v>232</v>
      </c>
      <c r="Y50" s="401" t="s">
        <v>77</v>
      </c>
      <c r="Z50" s="401" t="s">
        <v>370</v>
      </c>
      <c r="AA50" s="405"/>
      <c r="AB50" s="279">
        <v>47</v>
      </c>
    </row>
    <row r="51" spans="1:28" ht="123.75" customHeight="1">
      <c r="A51" s="203" t="s">
        <v>160</v>
      </c>
      <c r="B51" s="202" t="s">
        <v>102</v>
      </c>
      <c r="C51" s="178" t="s">
        <v>307</v>
      </c>
      <c r="D51" s="390" t="s">
        <v>419</v>
      </c>
      <c r="E51" s="143">
        <v>43160</v>
      </c>
      <c r="F51" s="436" t="s">
        <v>512</v>
      </c>
      <c r="G51" s="436" t="s">
        <v>497</v>
      </c>
      <c r="H51" s="141" t="s">
        <v>42</v>
      </c>
      <c r="I51" s="436"/>
      <c r="J51" s="444" t="s">
        <v>651</v>
      </c>
      <c r="K51" s="444" t="s">
        <v>623</v>
      </c>
      <c r="L51" s="454" t="s">
        <v>653</v>
      </c>
      <c r="M51" s="435" t="s">
        <v>42</v>
      </c>
      <c r="N51" s="444" t="s">
        <v>624</v>
      </c>
      <c r="O51" s="412"/>
      <c r="P51" s="412"/>
      <c r="Q51" s="412"/>
      <c r="R51" s="141" t="s">
        <v>45</v>
      </c>
      <c r="S51" s="403"/>
      <c r="T51" s="411"/>
      <c r="U51" s="411"/>
      <c r="V51" s="141" t="s">
        <v>45</v>
      </c>
      <c r="W51" s="413"/>
      <c r="X51" s="400" t="s">
        <v>232</v>
      </c>
      <c r="Y51" s="401" t="s">
        <v>278</v>
      </c>
      <c r="Z51" s="401" t="s">
        <v>369</v>
      </c>
      <c r="AA51" s="405"/>
      <c r="AB51" s="279">
        <v>48</v>
      </c>
    </row>
    <row r="52" spans="1:28" ht="123.75" customHeight="1">
      <c r="A52" s="203" t="s">
        <v>161</v>
      </c>
      <c r="B52" s="202" t="s">
        <v>102</v>
      </c>
      <c r="C52" s="178" t="s">
        <v>307</v>
      </c>
      <c r="D52" s="390" t="s">
        <v>420</v>
      </c>
      <c r="E52" s="143">
        <v>43160</v>
      </c>
      <c r="F52" s="436"/>
      <c r="G52" s="436"/>
      <c r="H52" s="141" t="s">
        <v>44</v>
      </c>
      <c r="I52" s="436"/>
      <c r="J52" s="444"/>
      <c r="K52" s="444"/>
      <c r="L52" s="444"/>
      <c r="M52" s="435" t="s">
        <v>44</v>
      </c>
      <c r="N52" s="444" t="s">
        <v>652</v>
      </c>
      <c r="O52" s="412"/>
      <c r="P52" s="412"/>
      <c r="Q52" s="412"/>
      <c r="R52" s="141" t="s">
        <v>45</v>
      </c>
      <c r="S52" s="403"/>
      <c r="T52" s="411"/>
      <c r="U52" s="411"/>
      <c r="V52" s="141" t="s">
        <v>45</v>
      </c>
      <c r="W52" s="413"/>
      <c r="X52" s="400" t="s">
        <v>232</v>
      </c>
      <c r="Y52" s="401" t="s">
        <v>278</v>
      </c>
      <c r="Z52" s="401" t="s">
        <v>369</v>
      </c>
      <c r="AA52" s="405"/>
      <c r="AB52" s="279">
        <v>49</v>
      </c>
    </row>
    <row r="53" spans="1:28" ht="123.75" customHeight="1">
      <c r="A53" s="203" t="s">
        <v>162</v>
      </c>
      <c r="B53" s="202" t="s">
        <v>102</v>
      </c>
      <c r="C53" s="178" t="s">
        <v>308</v>
      </c>
      <c r="D53" s="390" t="s">
        <v>421</v>
      </c>
      <c r="E53" s="143">
        <v>42856</v>
      </c>
      <c r="F53" s="436" t="s">
        <v>516</v>
      </c>
      <c r="G53" s="436"/>
      <c r="H53" s="141" t="s">
        <v>41</v>
      </c>
      <c r="I53" s="436"/>
      <c r="J53" s="444" t="s">
        <v>576</v>
      </c>
      <c r="K53" s="444"/>
      <c r="L53" s="444"/>
      <c r="M53" s="435" t="s">
        <v>41</v>
      </c>
      <c r="N53" s="444"/>
      <c r="O53" s="412"/>
      <c r="P53" s="412"/>
      <c r="Q53" s="412"/>
      <c r="R53" s="141" t="s">
        <v>45</v>
      </c>
      <c r="S53" s="403"/>
      <c r="T53" s="411"/>
      <c r="U53" s="411"/>
      <c r="V53" s="141" t="s">
        <v>45</v>
      </c>
      <c r="W53" s="413"/>
      <c r="X53" s="400" t="s">
        <v>232</v>
      </c>
      <c r="Y53" s="401" t="s">
        <v>278</v>
      </c>
      <c r="Z53" s="401" t="s">
        <v>369</v>
      </c>
      <c r="AA53" s="405"/>
      <c r="AB53" s="279">
        <v>50</v>
      </c>
    </row>
    <row r="54" spans="1:28" ht="123.75" customHeight="1">
      <c r="A54" s="203" t="s">
        <v>163</v>
      </c>
      <c r="B54" s="202" t="s">
        <v>102</v>
      </c>
      <c r="C54" s="178" t="s">
        <v>308</v>
      </c>
      <c r="D54" s="390" t="s">
        <v>422</v>
      </c>
      <c r="E54" s="143">
        <v>43160</v>
      </c>
      <c r="F54" s="436" t="s">
        <v>563</v>
      </c>
      <c r="G54" s="436"/>
      <c r="H54" s="141" t="s">
        <v>42</v>
      </c>
      <c r="I54" s="436"/>
      <c r="J54" s="444" t="s">
        <v>638</v>
      </c>
      <c r="K54" s="444"/>
      <c r="L54" s="444"/>
      <c r="M54" s="435" t="s">
        <v>42</v>
      </c>
      <c r="N54" s="444" t="s">
        <v>670</v>
      </c>
      <c r="O54" s="412"/>
      <c r="P54" s="412"/>
      <c r="Q54" s="412"/>
      <c r="R54" s="141" t="s">
        <v>45</v>
      </c>
      <c r="S54" s="403"/>
      <c r="T54" s="411"/>
      <c r="U54" s="411"/>
      <c r="V54" s="141" t="s">
        <v>45</v>
      </c>
      <c r="W54" s="413"/>
      <c r="X54" s="400" t="s">
        <v>232</v>
      </c>
      <c r="Y54" s="401" t="s">
        <v>278</v>
      </c>
      <c r="Z54" s="401" t="s">
        <v>369</v>
      </c>
      <c r="AA54" s="405"/>
      <c r="AB54" s="279">
        <v>51</v>
      </c>
    </row>
    <row r="55" spans="1:28" ht="123.75" customHeight="1">
      <c r="A55" s="203" t="s">
        <v>199</v>
      </c>
      <c r="B55" s="202" t="s">
        <v>272</v>
      </c>
      <c r="C55" s="178" t="s">
        <v>309</v>
      </c>
      <c r="D55" s="390" t="s">
        <v>423</v>
      </c>
      <c r="E55" s="143">
        <v>42979</v>
      </c>
      <c r="F55" s="436" t="s">
        <v>556</v>
      </c>
      <c r="G55" s="436"/>
      <c r="H55" s="141" t="s">
        <v>42</v>
      </c>
      <c r="I55" s="436"/>
      <c r="J55" s="444" t="s">
        <v>609</v>
      </c>
      <c r="K55" s="444"/>
      <c r="L55" s="444"/>
      <c r="M55" s="435" t="s">
        <v>41</v>
      </c>
      <c r="N55" s="444"/>
      <c r="O55" s="412"/>
      <c r="P55" s="412"/>
      <c r="Q55" s="412"/>
      <c r="R55" s="141" t="s">
        <v>45</v>
      </c>
      <c r="S55" s="403"/>
      <c r="T55" s="411"/>
      <c r="U55" s="411"/>
      <c r="V55" s="141" t="s">
        <v>45</v>
      </c>
      <c r="W55" s="413"/>
      <c r="X55" s="400" t="s">
        <v>232</v>
      </c>
      <c r="Y55" s="401" t="s">
        <v>276</v>
      </c>
      <c r="Z55" s="401" t="s">
        <v>370</v>
      </c>
      <c r="AA55" s="405"/>
      <c r="AB55" s="279">
        <v>52</v>
      </c>
    </row>
    <row r="56" spans="1:28" ht="123.75" customHeight="1">
      <c r="A56" s="203" t="s">
        <v>310</v>
      </c>
      <c r="B56" s="202" t="s">
        <v>109</v>
      </c>
      <c r="C56" s="178" t="s">
        <v>259</v>
      </c>
      <c r="D56" s="390" t="s">
        <v>424</v>
      </c>
      <c r="E56" s="143">
        <v>43070</v>
      </c>
      <c r="F56" s="436"/>
      <c r="G56" s="436"/>
      <c r="H56" s="141" t="s">
        <v>44</v>
      </c>
      <c r="I56" s="436"/>
      <c r="J56" s="444"/>
      <c r="K56" s="444"/>
      <c r="L56" s="444"/>
      <c r="M56" s="435" t="s">
        <v>44</v>
      </c>
      <c r="N56" s="444"/>
      <c r="O56" s="412"/>
      <c r="P56" s="412"/>
      <c r="Q56" s="412"/>
      <c r="R56" s="141" t="s">
        <v>45</v>
      </c>
      <c r="S56" s="403"/>
      <c r="T56" s="411"/>
      <c r="U56" s="411"/>
      <c r="V56" s="141" t="s">
        <v>45</v>
      </c>
      <c r="W56" s="413"/>
      <c r="X56" s="400" t="s">
        <v>232</v>
      </c>
      <c r="Y56" s="401" t="s">
        <v>77</v>
      </c>
      <c r="Z56" s="401" t="s">
        <v>370</v>
      </c>
      <c r="AA56" s="405"/>
      <c r="AB56" s="279">
        <v>53</v>
      </c>
    </row>
    <row r="57" spans="1:28" ht="168.75" customHeight="1">
      <c r="A57" s="203" t="s">
        <v>311</v>
      </c>
      <c r="B57" s="202" t="s">
        <v>105</v>
      </c>
      <c r="C57" s="178" t="s">
        <v>312</v>
      </c>
      <c r="D57" s="390" t="s">
        <v>379</v>
      </c>
      <c r="E57" s="143">
        <v>43160</v>
      </c>
      <c r="F57" s="436" t="s">
        <v>492</v>
      </c>
      <c r="G57" s="436" t="s">
        <v>493</v>
      </c>
      <c r="H57" s="141" t="s">
        <v>42</v>
      </c>
      <c r="I57" s="436" t="s">
        <v>540</v>
      </c>
      <c r="J57" s="444" t="s">
        <v>649</v>
      </c>
      <c r="K57" s="444" t="s">
        <v>589</v>
      </c>
      <c r="L57" s="444" t="s">
        <v>650</v>
      </c>
      <c r="M57" s="435" t="s">
        <v>42</v>
      </c>
      <c r="N57" s="454" t="s">
        <v>682</v>
      </c>
      <c r="O57" s="412"/>
      <c r="P57" s="412"/>
      <c r="Q57" s="412"/>
      <c r="R57" s="141" t="s">
        <v>45</v>
      </c>
      <c r="S57" s="403"/>
      <c r="T57" s="411"/>
      <c r="U57" s="411"/>
      <c r="V57" s="141" t="s">
        <v>45</v>
      </c>
      <c r="W57" s="413"/>
      <c r="X57" s="400" t="s">
        <v>232</v>
      </c>
      <c r="Y57" s="401" t="s">
        <v>77</v>
      </c>
      <c r="Z57" s="401" t="s">
        <v>370</v>
      </c>
      <c r="AA57" s="405"/>
      <c r="AB57" s="279">
        <v>54</v>
      </c>
    </row>
    <row r="58" spans="1:28" ht="123.75" customHeight="1">
      <c r="A58" s="203" t="s">
        <v>313</v>
      </c>
      <c r="B58" s="202" t="s">
        <v>287</v>
      </c>
      <c r="C58" s="178" t="s">
        <v>314</v>
      </c>
      <c r="D58" s="390" t="s">
        <v>425</v>
      </c>
      <c r="E58" s="143">
        <v>42917</v>
      </c>
      <c r="F58" s="436" t="s">
        <v>548</v>
      </c>
      <c r="G58" s="436" t="s">
        <v>505</v>
      </c>
      <c r="H58" s="141" t="s">
        <v>41</v>
      </c>
      <c r="I58" s="436"/>
      <c r="J58" s="444" t="s">
        <v>576</v>
      </c>
      <c r="K58" s="444"/>
      <c r="L58" s="444"/>
      <c r="M58" s="435" t="s">
        <v>41</v>
      </c>
      <c r="N58" s="444"/>
      <c r="O58" s="412"/>
      <c r="P58" s="412"/>
      <c r="Q58" s="412"/>
      <c r="R58" s="141" t="s">
        <v>45</v>
      </c>
      <c r="S58" s="403"/>
      <c r="T58" s="411"/>
      <c r="U58" s="411"/>
      <c r="V58" s="141" t="s">
        <v>45</v>
      </c>
      <c r="W58" s="413"/>
      <c r="X58" s="400" t="s">
        <v>232</v>
      </c>
      <c r="Y58" s="401" t="s">
        <v>39</v>
      </c>
      <c r="Z58" s="401" t="s">
        <v>369</v>
      </c>
      <c r="AA58" s="405"/>
      <c r="AB58" s="279">
        <v>55</v>
      </c>
    </row>
    <row r="59" spans="1:28" ht="123.75" customHeight="1">
      <c r="A59" s="203" t="s">
        <v>315</v>
      </c>
      <c r="B59" s="202" t="s">
        <v>287</v>
      </c>
      <c r="C59" s="178" t="s">
        <v>314</v>
      </c>
      <c r="D59" s="390" t="s">
        <v>426</v>
      </c>
      <c r="E59" s="143">
        <v>42917</v>
      </c>
      <c r="F59" s="436" t="s">
        <v>549</v>
      </c>
      <c r="G59" s="436" t="s">
        <v>507</v>
      </c>
      <c r="H59" s="141" t="s">
        <v>41</v>
      </c>
      <c r="I59" s="436"/>
      <c r="J59" s="444" t="s">
        <v>576</v>
      </c>
      <c r="K59" s="444"/>
      <c r="L59" s="444"/>
      <c r="M59" s="435" t="s">
        <v>41</v>
      </c>
      <c r="N59" s="444"/>
      <c r="O59" s="412"/>
      <c r="P59" s="412"/>
      <c r="Q59" s="412"/>
      <c r="R59" s="141" t="s">
        <v>45</v>
      </c>
      <c r="S59" s="403"/>
      <c r="T59" s="411"/>
      <c r="U59" s="411"/>
      <c r="V59" s="141" t="s">
        <v>45</v>
      </c>
      <c r="W59" s="413"/>
      <c r="X59" s="400" t="s">
        <v>232</v>
      </c>
      <c r="Y59" s="401" t="s">
        <v>39</v>
      </c>
      <c r="Z59" s="401" t="s">
        <v>369</v>
      </c>
      <c r="AA59" s="405"/>
      <c r="AB59" s="279">
        <v>56</v>
      </c>
    </row>
    <row r="60" spans="1:28" ht="123.75" customHeight="1">
      <c r="A60" s="203" t="s">
        <v>316</v>
      </c>
      <c r="B60" s="202" t="s">
        <v>287</v>
      </c>
      <c r="C60" s="178" t="s">
        <v>317</v>
      </c>
      <c r="D60" s="390" t="s">
        <v>427</v>
      </c>
      <c r="E60" s="143">
        <v>42917</v>
      </c>
      <c r="F60" s="436" t="s">
        <v>506</v>
      </c>
      <c r="G60" s="436" t="s">
        <v>505</v>
      </c>
      <c r="H60" s="141" t="s">
        <v>41</v>
      </c>
      <c r="I60" s="436"/>
      <c r="J60" s="444" t="s">
        <v>576</v>
      </c>
      <c r="K60" s="444"/>
      <c r="L60" s="444"/>
      <c r="M60" s="435" t="s">
        <v>41</v>
      </c>
      <c r="N60" s="444"/>
      <c r="O60" s="412"/>
      <c r="P60" s="412"/>
      <c r="Q60" s="412"/>
      <c r="R60" s="141" t="s">
        <v>45</v>
      </c>
      <c r="S60" s="403"/>
      <c r="T60" s="411"/>
      <c r="U60" s="411"/>
      <c r="V60" s="141" t="s">
        <v>45</v>
      </c>
      <c r="W60" s="413"/>
      <c r="X60" s="400" t="s">
        <v>232</v>
      </c>
      <c r="Y60" s="401" t="s">
        <v>39</v>
      </c>
      <c r="Z60" s="401" t="s">
        <v>369</v>
      </c>
      <c r="AA60" s="405"/>
      <c r="AB60" s="279">
        <v>57</v>
      </c>
    </row>
    <row r="61" spans="1:28" ht="123.75" customHeight="1">
      <c r="A61" s="203" t="s">
        <v>318</v>
      </c>
      <c r="B61" s="202" t="s">
        <v>287</v>
      </c>
      <c r="C61" s="178" t="s">
        <v>319</v>
      </c>
      <c r="D61" s="390" t="s">
        <v>428</v>
      </c>
      <c r="E61" s="143">
        <v>43040</v>
      </c>
      <c r="F61" s="436" t="s">
        <v>550</v>
      </c>
      <c r="G61" s="436"/>
      <c r="H61" s="141" t="s">
        <v>42</v>
      </c>
      <c r="I61" s="436"/>
      <c r="J61" s="444" t="s">
        <v>674</v>
      </c>
      <c r="K61" s="444"/>
      <c r="L61" s="444"/>
      <c r="M61" s="435" t="s">
        <v>42</v>
      </c>
      <c r="N61" s="444"/>
      <c r="O61" s="412"/>
      <c r="P61" s="412"/>
      <c r="Q61" s="412"/>
      <c r="R61" s="141" t="s">
        <v>45</v>
      </c>
      <c r="S61" s="403"/>
      <c r="T61" s="411"/>
      <c r="U61" s="411"/>
      <c r="V61" s="141" t="s">
        <v>45</v>
      </c>
      <c r="W61" s="413"/>
      <c r="X61" s="400" t="s">
        <v>232</v>
      </c>
      <c r="Y61" s="401" t="s">
        <v>39</v>
      </c>
      <c r="Z61" s="401" t="s">
        <v>369</v>
      </c>
      <c r="AA61" s="405"/>
      <c r="AB61" s="279">
        <v>58</v>
      </c>
    </row>
    <row r="62" spans="1:28" ht="123.75" customHeight="1">
      <c r="A62" s="203" t="s">
        <v>320</v>
      </c>
      <c r="B62" s="202" t="s">
        <v>265</v>
      </c>
      <c r="C62" s="178" t="s">
        <v>321</v>
      </c>
      <c r="D62" s="390" t="s">
        <v>429</v>
      </c>
      <c r="E62" s="143">
        <v>43160</v>
      </c>
      <c r="F62" s="436" t="s">
        <v>564</v>
      </c>
      <c r="G62" s="436"/>
      <c r="H62" s="141" t="s">
        <v>42</v>
      </c>
      <c r="I62" s="436"/>
      <c r="J62" s="444" t="s">
        <v>675</v>
      </c>
      <c r="K62" s="444"/>
      <c r="L62" s="444"/>
      <c r="M62" s="435" t="s">
        <v>42</v>
      </c>
      <c r="N62" s="444"/>
      <c r="O62" s="412"/>
      <c r="P62" s="412"/>
      <c r="Q62" s="412"/>
      <c r="R62" s="141" t="s">
        <v>45</v>
      </c>
      <c r="S62" s="403"/>
      <c r="T62" s="411"/>
      <c r="U62" s="411"/>
      <c r="V62" s="141" t="s">
        <v>45</v>
      </c>
      <c r="W62" s="413"/>
      <c r="X62" s="400" t="s">
        <v>232</v>
      </c>
      <c r="Y62" s="401" t="s">
        <v>39</v>
      </c>
      <c r="Z62" s="401" t="s">
        <v>369</v>
      </c>
      <c r="AA62" s="405"/>
      <c r="AB62" s="279">
        <v>59</v>
      </c>
    </row>
    <row r="63" spans="1:28" ht="123.75" customHeight="1">
      <c r="A63" s="203" t="s">
        <v>322</v>
      </c>
      <c r="B63" s="202" t="s">
        <v>104</v>
      </c>
      <c r="C63" s="178" t="s">
        <v>323</v>
      </c>
      <c r="D63" s="390" t="s">
        <v>430</v>
      </c>
      <c r="E63" s="143">
        <v>43040</v>
      </c>
      <c r="F63" s="436"/>
      <c r="G63" s="436"/>
      <c r="H63" s="141" t="s">
        <v>44</v>
      </c>
      <c r="I63" s="436"/>
      <c r="J63" s="444" t="s">
        <v>579</v>
      </c>
      <c r="K63" s="444"/>
      <c r="L63" s="444"/>
      <c r="M63" s="435" t="s">
        <v>42</v>
      </c>
      <c r="N63" s="444"/>
      <c r="O63" s="412"/>
      <c r="P63" s="412"/>
      <c r="Q63" s="412"/>
      <c r="R63" s="141" t="s">
        <v>45</v>
      </c>
      <c r="S63" s="403"/>
      <c r="T63" s="411"/>
      <c r="U63" s="411"/>
      <c r="V63" s="141" t="s">
        <v>45</v>
      </c>
      <c r="W63" s="413"/>
      <c r="X63" s="400" t="s">
        <v>232</v>
      </c>
      <c r="Y63" s="401" t="s">
        <v>39</v>
      </c>
      <c r="Z63" s="401" t="s">
        <v>370</v>
      </c>
      <c r="AA63" s="405"/>
      <c r="AB63" s="279">
        <v>60</v>
      </c>
    </row>
    <row r="64" spans="1:28" s="281" customFormat="1" ht="21">
      <c r="A64" s="380" t="s">
        <v>225</v>
      </c>
      <c r="B64" s="385"/>
      <c r="C64" s="386"/>
      <c r="D64" s="387"/>
      <c r="E64" s="387"/>
      <c r="F64" s="387"/>
      <c r="G64" s="387"/>
      <c r="H64" s="387"/>
      <c r="I64" s="387"/>
      <c r="J64" s="446"/>
      <c r="K64" s="446"/>
      <c r="L64" s="446"/>
      <c r="M64" s="446"/>
      <c r="N64" s="446"/>
      <c r="O64" s="387"/>
      <c r="P64" s="387"/>
      <c r="Q64" s="387"/>
      <c r="R64" s="387"/>
      <c r="S64" s="387"/>
      <c r="T64" s="387"/>
      <c r="U64" s="387"/>
      <c r="V64" s="387"/>
      <c r="W64" s="387"/>
      <c r="X64" s="387"/>
      <c r="Y64" s="387"/>
      <c r="Z64" s="387"/>
      <c r="AA64" s="387"/>
      <c r="AB64" s="387">
        <v>61</v>
      </c>
    </row>
    <row r="65" spans="1:28" ht="181.5" customHeight="1">
      <c r="A65" s="203" t="s">
        <v>203</v>
      </c>
      <c r="B65" s="202" t="s">
        <v>271</v>
      </c>
      <c r="C65" s="177" t="s">
        <v>324</v>
      </c>
      <c r="D65" s="390" t="s">
        <v>431</v>
      </c>
      <c r="E65" s="143">
        <v>43070</v>
      </c>
      <c r="F65" s="436" t="s">
        <v>513</v>
      </c>
      <c r="G65" s="436"/>
      <c r="H65" s="141" t="s">
        <v>42</v>
      </c>
      <c r="I65" s="436"/>
      <c r="J65" s="454" t="s">
        <v>668</v>
      </c>
      <c r="K65" s="444"/>
      <c r="L65" s="444"/>
      <c r="M65" s="435" t="s">
        <v>41</v>
      </c>
      <c r="N65" s="444"/>
      <c r="O65" s="412"/>
      <c r="P65" s="412"/>
      <c r="Q65" s="412"/>
      <c r="R65" s="141" t="s">
        <v>45</v>
      </c>
      <c r="S65" s="403"/>
      <c r="T65" s="411"/>
      <c r="U65" s="411"/>
      <c r="V65" s="141" t="s">
        <v>45</v>
      </c>
      <c r="W65" s="434"/>
      <c r="X65" s="142" t="s">
        <v>233</v>
      </c>
      <c r="Y65" s="176" t="s">
        <v>95</v>
      </c>
      <c r="Z65" s="176" t="s">
        <v>369</v>
      </c>
      <c r="AA65" s="141"/>
      <c r="AB65" s="279">
        <v>62</v>
      </c>
    </row>
    <row r="66" spans="1:28" ht="181.5" customHeight="1">
      <c r="A66" s="203" t="s">
        <v>204</v>
      </c>
      <c r="B66" s="202" t="s">
        <v>271</v>
      </c>
      <c r="C66" s="177" t="s">
        <v>324</v>
      </c>
      <c r="D66" s="390" t="s">
        <v>432</v>
      </c>
      <c r="E66" s="143">
        <v>42917</v>
      </c>
      <c r="F66" s="436" t="s">
        <v>557</v>
      </c>
      <c r="G66" s="436"/>
      <c r="H66" s="141" t="s">
        <v>41</v>
      </c>
      <c r="I66" s="436"/>
      <c r="J66" s="444" t="s">
        <v>576</v>
      </c>
      <c r="K66" s="444"/>
      <c r="L66" s="444"/>
      <c r="M66" s="435" t="s">
        <v>41</v>
      </c>
      <c r="N66" s="444"/>
      <c r="O66" s="412"/>
      <c r="P66" s="412"/>
      <c r="Q66" s="412"/>
      <c r="R66" s="141" t="s">
        <v>45</v>
      </c>
      <c r="S66" s="403"/>
      <c r="T66" s="411"/>
      <c r="U66" s="411"/>
      <c r="V66" s="141" t="s">
        <v>45</v>
      </c>
      <c r="W66" s="434"/>
      <c r="X66" s="142" t="s">
        <v>233</v>
      </c>
      <c r="Y66" s="176" t="s">
        <v>95</v>
      </c>
      <c r="Z66" s="176" t="s">
        <v>369</v>
      </c>
      <c r="AA66" s="141"/>
      <c r="AB66" s="279">
        <v>63</v>
      </c>
    </row>
    <row r="67" spans="1:28" ht="181.5" customHeight="1">
      <c r="A67" s="203" t="s">
        <v>205</v>
      </c>
      <c r="B67" s="202" t="s">
        <v>271</v>
      </c>
      <c r="C67" s="177" t="s">
        <v>324</v>
      </c>
      <c r="D67" s="390" t="s">
        <v>433</v>
      </c>
      <c r="E67" s="143">
        <v>43160</v>
      </c>
      <c r="F67" s="436">
        <v>11</v>
      </c>
      <c r="G67" s="436">
        <v>20</v>
      </c>
      <c r="H67" s="141" t="s">
        <v>42</v>
      </c>
      <c r="I67" s="436"/>
      <c r="J67" s="444">
        <v>5</v>
      </c>
      <c r="K67" s="444">
        <v>16</v>
      </c>
      <c r="L67" s="444">
        <v>25</v>
      </c>
      <c r="M67" s="435" t="s">
        <v>42</v>
      </c>
      <c r="N67" s="444"/>
      <c r="O67" s="412"/>
      <c r="P67" s="412"/>
      <c r="Q67" s="412"/>
      <c r="R67" s="141" t="s">
        <v>45</v>
      </c>
      <c r="S67" s="403"/>
      <c r="T67" s="411"/>
      <c r="U67" s="411"/>
      <c r="V67" s="141" t="s">
        <v>45</v>
      </c>
      <c r="W67" s="434"/>
      <c r="X67" s="142" t="s">
        <v>233</v>
      </c>
      <c r="Y67" s="176" t="s">
        <v>95</v>
      </c>
      <c r="Z67" s="176" t="s">
        <v>369</v>
      </c>
      <c r="AA67" s="141"/>
      <c r="AB67" s="279">
        <v>64</v>
      </c>
    </row>
    <row r="68" spans="1:28" ht="181.5" customHeight="1">
      <c r="A68" s="203" t="s">
        <v>206</v>
      </c>
      <c r="B68" s="202" t="s">
        <v>271</v>
      </c>
      <c r="C68" s="177" t="s">
        <v>324</v>
      </c>
      <c r="D68" s="390" t="s">
        <v>434</v>
      </c>
      <c r="E68" s="143">
        <v>43160</v>
      </c>
      <c r="F68" s="437">
        <v>0.83</v>
      </c>
      <c r="G68" s="437">
        <v>0.8</v>
      </c>
      <c r="H68" s="141" t="s">
        <v>42</v>
      </c>
      <c r="I68" s="436"/>
      <c r="J68" s="455">
        <v>0.8</v>
      </c>
      <c r="K68" s="455">
        <v>0.8</v>
      </c>
      <c r="L68" s="455">
        <v>0.8</v>
      </c>
      <c r="M68" s="435" t="s">
        <v>42</v>
      </c>
      <c r="N68" s="444"/>
      <c r="O68" s="412"/>
      <c r="P68" s="412"/>
      <c r="Q68" s="412"/>
      <c r="R68" s="141" t="s">
        <v>45</v>
      </c>
      <c r="S68" s="403"/>
      <c r="T68" s="411"/>
      <c r="U68" s="411"/>
      <c r="V68" s="141" t="s">
        <v>45</v>
      </c>
      <c r="W68" s="434"/>
      <c r="X68" s="142" t="s">
        <v>233</v>
      </c>
      <c r="Y68" s="176" t="s">
        <v>95</v>
      </c>
      <c r="Z68" s="176" t="s">
        <v>369</v>
      </c>
      <c r="AA68" s="141"/>
      <c r="AB68" s="279">
        <v>65</v>
      </c>
    </row>
    <row r="69" spans="1:28" ht="181.5" customHeight="1">
      <c r="A69" s="203" t="s">
        <v>207</v>
      </c>
      <c r="B69" s="202" t="s">
        <v>469</v>
      </c>
      <c r="C69" s="177" t="s">
        <v>325</v>
      </c>
      <c r="D69" s="390" t="s">
        <v>435</v>
      </c>
      <c r="E69" s="143">
        <v>42856</v>
      </c>
      <c r="F69" s="436" t="s">
        <v>534</v>
      </c>
      <c r="G69" s="436"/>
      <c r="H69" s="141" t="s">
        <v>41</v>
      </c>
      <c r="I69" s="436" t="s">
        <v>535</v>
      </c>
      <c r="J69" s="444" t="s">
        <v>576</v>
      </c>
      <c r="K69" s="444"/>
      <c r="L69" s="444"/>
      <c r="M69" s="435" t="s">
        <v>41</v>
      </c>
      <c r="N69" s="444"/>
      <c r="O69" s="412"/>
      <c r="P69" s="412"/>
      <c r="Q69" s="412"/>
      <c r="R69" s="141" t="s">
        <v>45</v>
      </c>
      <c r="S69" s="403"/>
      <c r="T69" s="411"/>
      <c r="U69" s="411"/>
      <c r="V69" s="141" t="s">
        <v>45</v>
      </c>
      <c r="W69" s="434"/>
      <c r="X69" s="142" t="s">
        <v>233</v>
      </c>
      <c r="Y69" s="176" t="s">
        <v>274</v>
      </c>
      <c r="Z69" s="176" t="s">
        <v>371</v>
      </c>
      <c r="AA69" s="141"/>
      <c r="AB69" s="279">
        <v>66</v>
      </c>
    </row>
    <row r="70" spans="1:28" ht="181.5" customHeight="1">
      <c r="A70" s="203" t="s">
        <v>208</v>
      </c>
      <c r="B70" s="202" t="s">
        <v>469</v>
      </c>
      <c r="C70" s="177" t="s">
        <v>590</v>
      </c>
      <c r="D70" s="390" t="s">
        <v>591</v>
      </c>
      <c r="E70" s="143">
        <v>43040</v>
      </c>
      <c r="F70" s="436"/>
      <c r="G70" s="436"/>
      <c r="H70" s="141" t="s">
        <v>41</v>
      </c>
      <c r="I70" s="436"/>
      <c r="J70" s="444" t="s">
        <v>595</v>
      </c>
      <c r="K70" s="444"/>
      <c r="L70" s="444"/>
      <c r="M70" s="435" t="s">
        <v>41</v>
      </c>
      <c r="N70" s="444"/>
      <c r="O70" s="412"/>
      <c r="P70" s="412"/>
      <c r="Q70" s="412"/>
      <c r="R70" s="141" t="s">
        <v>45</v>
      </c>
      <c r="S70" s="403"/>
      <c r="T70" s="411"/>
      <c r="U70" s="411"/>
      <c r="V70" s="141" t="s">
        <v>45</v>
      </c>
      <c r="W70" s="434"/>
      <c r="X70" s="142" t="s">
        <v>233</v>
      </c>
      <c r="Y70" s="176" t="s">
        <v>274</v>
      </c>
      <c r="Z70" s="176" t="s">
        <v>371</v>
      </c>
      <c r="AA70" s="141"/>
      <c r="AB70" s="279">
        <v>67</v>
      </c>
    </row>
    <row r="71" spans="1:28" ht="181.5" customHeight="1">
      <c r="A71" s="203" t="s">
        <v>209</v>
      </c>
      <c r="B71" s="202" t="s">
        <v>469</v>
      </c>
      <c r="C71" s="177" t="s">
        <v>590</v>
      </c>
      <c r="D71" s="390" t="s">
        <v>592</v>
      </c>
      <c r="E71" s="143">
        <v>43009</v>
      </c>
      <c r="F71" s="436"/>
      <c r="G71" s="436"/>
      <c r="H71" s="141" t="s">
        <v>42</v>
      </c>
      <c r="I71" s="436"/>
      <c r="J71" s="444" t="s">
        <v>596</v>
      </c>
      <c r="K71" s="444"/>
      <c r="L71" s="444"/>
      <c r="M71" s="435" t="s">
        <v>42</v>
      </c>
      <c r="N71" s="444"/>
      <c r="O71" s="412"/>
      <c r="P71" s="412"/>
      <c r="Q71" s="412"/>
      <c r="R71" s="141" t="s">
        <v>45</v>
      </c>
      <c r="S71" s="403"/>
      <c r="T71" s="411"/>
      <c r="U71" s="411"/>
      <c r="V71" s="141" t="s">
        <v>45</v>
      </c>
      <c r="W71" s="434"/>
      <c r="X71" s="142" t="s">
        <v>233</v>
      </c>
      <c r="Y71" s="176" t="s">
        <v>274</v>
      </c>
      <c r="Z71" s="176" t="s">
        <v>371</v>
      </c>
      <c r="AA71" s="141"/>
      <c r="AB71" s="279">
        <v>68</v>
      </c>
    </row>
    <row r="72" spans="1:28" ht="181.5" customHeight="1">
      <c r="A72" s="203" t="s">
        <v>210</v>
      </c>
      <c r="B72" s="202" t="s">
        <v>469</v>
      </c>
      <c r="C72" s="177" t="s">
        <v>590</v>
      </c>
      <c r="D72" s="390" t="s">
        <v>593</v>
      </c>
      <c r="E72" s="143"/>
      <c r="F72" s="436"/>
      <c r="G72" s="436"/>
      <c r="H72" s="141" t="s">
        <v>44</v>
      </c>
      <c r="I72" s="436"/>
      <c r="J72" s="454"/>
      <c r="K72" s="444"/>
      <c r="L72" s="444"/>
      <c r="M72" s="435" t="s">
        <v>44</v>
      </c>
      <c r="N72" s="444"/>
      <c r="O72" s="412"/>
      <c r="P72" s="412"/>
      <c r="Q72" s="412"/>
      <c r="R72" s="141" t="s">
        <v>45</v>
      </c>
      <c r="S72" s="403"/>
      <c r="T72" s="411"/>
      <c r="U72" s="411"/>
      <c r="V72" s="141" t="s">
        <v>45</v>
      </c>
      <c r="W72" s="434"/>
      <c r="X72" s="142" t="s">
        <v>233</v>
      </c>
      <c r="Y72" s="176" t="s">
        <v>274</v>
      </c>
      <c r="Z72" s="176" t="s">
        <v>371</v>
      </c>
      <c r="AA72" s="141"/>
      <c r="AB72" s="279">
        <v>69</v>
      </c>
    </row>
    <row r="73" spans="1:28" ht="181.5" customHeight="1">
      <c r="A73" s="203" t="s">
        <v>211</v>
      </c>
      <c r="B73" s="202" t="s">
        <v>469</v>
      </c>
      <c r="C73" s="177" t="s">
        <v>325</v>
      </c>
      <c r="D73" s="390" t="s">
        <v>326</v>
      </c>
      <c r="E73" s="143"/>
      <c r="F73" s="436"/>
      <c r="G73" s="436"/>
      <c r="H73" s="141" t="s">
        <v>29</v>
      </c>
      <c r="I73" s="436"/>
      <c r="J73" s="444"/>
      <c r="K73" s="444"/>
      <c r="L73" s="444"/>
      <c r="M73" s="435" t="s">
        <v>29</v>
      </c>
      <c r="N73" s="444"/>
      <c r="O73" s="412"/>
      <c r="P73" s="412"/>
      <c r="Q73" s="412"/>
      <c r="R73" s="141" t="s">
        <v>45</v>
      </c>
      <c r="S73" s="403"/>
      <c r="T73" s="411"/>
      <c r="U73" s="411"/>
      <c r="V73" s="141" t="s">
        <v>45</v>
      </c>
      <c r="W73" s="434"/>
      <c r="X73" s="142" t="s">
        <v>233</v>
      </c>
      <c r="Y73" s="176" t="s">
        <v>274</v>
      </c>
      <c r="Z73" s="176" t="s">
        <v>371</v>
      </c>
      <c r="AA73" s="141"/>
      <c r="AB73" s="279">
        <v>70</v>
      </c>
    </row>
    <row r="74" spans="1:28" ht="181.5" customHeight="1">
      <c r="A74" s="203" t="s">
        <v>212</v>
      </c>
      <c r="B74" s="202" t="s">
        <v>469</v>
      </c>
      <c r="C74" s="177" t="s">
        <v>327</v>
      </c>
      <c r="D74" s="418" t="s">
        <v>328</v>
      </c>
      <c r="E74" s="143"/>
      <c r="F74" s="436"/>
      <c r="G74" s="436"/>
      <c r="H74" s="141" t="s">
        <v>44</v>
      </c>
      <c r="I74" s="436"/>
      <c r="J74" s="444"/>
      <c r="K74" s="444"/>
      <c r="L74" s="444"/>
      <c r="M74" s="435" t="s">
        <v>44</v>
      </c>
      <c r="N74" s="444"/>
      <c r="O74" s="412"/>
      <c r="P74" s="412"/>
      <c r="Q74" s="412"/>
      <c r="R74" s="141" t="s">
        <v>45</v>
      </c>
      <c r="S74" s="403"/>
      <c r="T74" s="411"/>
      <c r="U74" s="411"/>
      <c r="V74" s="141" t="s">
        <v>45</v>
      </c>
      <c r="W74" s="434"/>
      <c r="X74" s="142" t="s">
        <v>233</v>
      </c>
      <c r="Y74" s="176" t="s">
        <v>274</v>
      </c>
      <c r="Z74" s="176" t="s">
        <v>371</v>
      </c>
      <c r="AA74" s="141"/>
      <c r="AB74" s="279">
        <v>71</v>
      </c>
    </row>
    <row r="75" spans="1:28" ht="181.5" customHeight="1">
      <c r="A75" s="203" t="s">
        <v>226</v>
      </c>
      <c r="B75" s="202" t="s">
        <v>469</v>
      </c>
      <c r="C75" s="177" t="s">
        <v>329</v>
      </c>
      <c r="D75" s="390" t="s">
        <v>436</v>
      </c>
      <c r="E75" s="143">
        <v>42979</v>
      </c>
      <c r="F75" s="436"/>
      <c r="G75" s="436"/>
      <c r="H75" s="141" t="s">
        <v>44</v>
      </c>
      <c r="I75" s="436"/>
      <c r="J75" s="444" t="s">
        <v>597</v>
      </c>
      <c r="K75" s="444"/>
      <c r="L75" s="444"/>
      <c r="M75" s="435" t="s">
        <v>41</v>
      </c>
      <c r="N75" s="444"/>
      <c r="O75" s="412"/>
      <c r="P75" s="412"/>
      <c r="Q75" s="412"/>
      <c r="R75" s="141" t="s">
        <v>45</v>
      </c>
      <c r="S75" s="403"/>
      <c r="T75" s="411"/>
      <c r="U75" s="411"/>
      <c r="V75" s="141" t="s">
        <v>45</v>
      </c>
      <c r="W75" s="434"/>
      <c r="X75" s="142" t="s">
        <v>233</v>
      </c>
      <c r="Y75" s="176" t="s">
        <v>274</v>
      </c>
      <c r="Z75" s="176" t="s">
        <v>371</v>
      </c>
      <c r="AA75" s="141"/>
      <c r="AB75" s="279">
        <v>72</v>
      </c>
    </row>
    <row r="76" spans="1:28" ht="181.5" customHeight="1">
      <c r="A76" s="203" t="s">
        <v>227</v>
      </c>
      <c r="B76" s="202" t="s">
        <v>469</v>
      </c>
      <c r="C76" s="177" t="s">
        <v>330</v>
      </c>
      <c r="D76" s="390" t="s">
        <v>437</v>
      </c>
      <c r="E76" s="143">
        <v>43160</v>
      </c>
      <c r="F76" s="436" t="s">
        <v>558</v>
      </c>
      <c r="G76" s="436"/>
      <c r="H76" s="141" t="s">
        <v>42</v>
      </c>
      <c r="I76" s="436" t="s">
        <v>533</v>
      </c>
      <c r="J76" s="444" t="s">
        <v>598</v>
      </c>
      <c r="K76" s="444"/>
      <c r="L76" s="444"/>
      <c r="M76" s="435" t="s">
        <v>42</v>
      </c>
      <c r="N76" s="444"/>
      <c r="O76" s="412"/>
      <c r="P76" s="412"/>
      <c r="Q76" s="412"/>
      <c r="R76" s="141" t="s">
        <v>45</v>
      </c>
      <c r="S76" s="403"/>
      <c r="T76" s="411"/>
      <c r="U76" s="411"/>
      <c r="V76" s="141" t="s">
        <v>45</v>
      </c>
      <c r="W76" s="434"/>
      <c r="X76" s="142" t="s">
        <v>233</v>
      </c>
      <c r="Y76" s="176" t="s">
        <v>274</v>
      </c>
      <c r="Z76" s="176" t="s">
        <v>371</v>
      </c>
      <c r="AA76" s="141"/>
      <c r="AB76" s="279">
        <v>73</v>
      </c>
    </row>
    <row r="77" spans="1:28" ht="181.5" customHeight="1">
      <c r="A77" s="203" t="s">
        <v>213</v>
      </c>
      <c r="B77" s="202" t="s">
        <v>272</v>
      </c>
      <c r="C77" s="177" t="s">
        <v>331</v>
      </c>
      <c r="D77" s="390" t="s">
        <v>438</v>
      </c>
      <c r="E77" s="143">
        <v>43160</v>
      </c>
      <c r="F77" s="436"/>
      <c r="G77" s="436"/>
      <c r="H77" s="141" t="s">
        <v>44</v>
      </c>
      <c r="I77" s="436"/>
      <c r="J77" s="444"/>
      <c r="K77" s="444"/>
      <c r="L77" s="444"/>
      <c r="M77" s="435" t="s">
        <v>44</v>
      </c>
      <c r="N77" s="444"/>
      <c r="O77" s="412"/>
      <c r="P77" s="412"/>
      <c r="Q77" s="412"/>
      <c r="R77" s="141" t="s">
        <v>45</v>
      </c>
      <c r="S77" s="403"/>
      <c r="T77" s="411"/>
      <c r="U77" s="411"/>
      <c r="V77" s="141" t="s">
        <v>45</v>
      </c>
      <c r="W77" s="434"/>
      <c r="X77" s="142" t="s">
        <v>233</v>
      </c>
      <c r="Y77" s="176" t="s">
        <v>276</v>
      </c>
      <c r="Z77" s="176" t="s">
        <v>370</v>
      </c>
      <c r="AA77" s="141"/>
      <c r="AB77" s="279">
        <v>74</v>
      </c>
    </row>
    <row r="78" spans="1:28" ht="181.5" customHeight="1">
      <c r="A78" s="203" t="s">
        <v>214</v>
      </c>
      <c r="B78" s="202" t="s">
        <v>106</v>
      </c>
      <c r="C78" s="177" t="s">
        <v>260</v>
      </c>
      <c r="D78" s="390" t="s">
        <v>261</v>
      </c>
      <c r="E78" s="143">
        <v>43160</v>
      </c>
      <c r="F78" s="436" t="s">
        <v>478</v>
      </c>
      <c r="G78" s="436"/>
      <c r="H78" s="141" t="s">
        <v>42</v>
      </c>
      <c r="I78" s="436"/>
      <c r="J78" s="444" t="s">
        <v>478</v>
      </c>
      <c r="K78" s="444"/>
      <c r="L78" s="444"/>
      <c r="M78" s="435" t="s">
        <v>42</v>
      </c>
      <c r="N78" s="444"/>
      <c r="O78" s="412"/>
      <c r="P78" s="412"/>
      <c r="Q78" s="412"/>
      <c r="R78" s="141" t="s">
        <v>45</v>
      </c>
      <c r="S78" s="403"/>
      <c r="T78" s="411"/>
      <c r="U78" s="411"/>
      <c r="V78" s="141" t="s">
        <v>45</v>
      </c>
      <c r="W78" s="434"/>
      <c r="X78" s="142" t="s">
        <v>233</v>
      </c>
      <c r="Y78" s="176" t="s">
        <v>77</v>
      </c>
      <c r="Z78" s="176" t="s">
        <v>370</v>
      </c>
      <c r="AA78" s="141"/>
      <c r="AB78" s="279">
        <v>75</v>
      </c>
    </row>
    <row r="79" spans="1:28" ht="181.5" customHeight="1">
      <c r="A79" s="203" t="s">
        <v>215</v>
      </c>
      <c r="B79" s="202" t="s">
        <v>272</v>
      </c>
      <c r="C79" s="177" t="s">
        <v>332</v>
      </c>
      <c r="D79" s="390" t="s">
        <v>262</v>
      </c>
      <c r="E79" s="143">
        <v>43160</v>
      </c>
      <c r="F79" s="438" t="s">
        <v>530</v>
      </c>
      <c r="G79" s="439">
        <v>1</v>
      </c>
      <c r="H79" s="141" t="s">
        <v>42</v>
      </c>
      <c r="I79" s="436"/>
      <c r="J79" s="459" t="s">
        <v>660</v>
      </c>
      <c r="K79" s="460" t="s">
        <v>665</v>
      </c>
      <c r="L79" s="444" t="s">
        <v>677</v>
      </c>
      <c r="M79" s="435" t="s">
        <v>42</v>
      </c>
      <c r="N79" s="444"/>
      <c r="O79" s="412"/>
      <c r="P79" s="412"/>
      <c r="Q79" s="412"/>
      <c r="R79" s="141" t="s">
        <v>45</v>
      </c>
      <c r="S79" s="403"/>
      <c r="T79" s="411"/>
      <c r="U79" s="411"/>
      <c r="V79" s="141" t="s">
        <v>45</v>
      </c>
      <c r="W79" s="434"/>
      <c r="X79" s="142" t="s">
        <v>233</v>
      </c>
      <c r="Y79" s="176" t="s">
        <v>276</v>
      </c>
      <c r="Z79" s="176" t="s">
        <v>370</v>
      </c>
      <c r="AA79" s="141"/>
      <c r="AB79" s="279">
        <v>76</v>
      </c>
    </row>
    <row r="80" spans="1:28" ht="181.5" customHeight="1">
      <c r="A80" s="203" t="s">
        <v>216</v>
      </c>
      <c r="B80" s="202" t="s">
        <v>272</v>
      </c>
      <c r="C80" s="177" t="s">
        <v>333</v>
      </c>
      <c r="D80" s="390" t="s">
        <v>262</v>
      </c>
      <c r="E80" s="143">
        <v>43160</v>
      </c>
      <c r="F80" s="436" t="s">
        <v>531</v>
      </c>
      <c r="G80" s="439">
        <v>0.95</v>
      </c>
      <c r="H80" s="141" t="s">
        <v>42</v>
      </c>
      <c r="I80" s="436"/>
      <c r="J80" s="454" t="s">
        <v>661</v>
      </c>
      <c r="K80" s="454" t="s">
        <v>664</v>
      </c>
      <c r="L80" s="444" t="s">
        <v>677</v>
      </c>
      <c r="M80" s="435" t="s">
        <v>42</v>
      </c>
      <c r="N80" s="444"/>
      <c r="O80" s="412"/>
      <c r="P80" s="412"/>
      <c r="Q80" s="412"/>
      <c r="R80" s="141" t="s">
        <v>45</v>
      </c>
      <c r="S80" s="403"/>
      <c r="T80" s="411"/>
      <c r="U80" s="411"/>
      <c r="V80" s="141" t="s">
        <v>45</v>
      </c>
      <c r="W80" s="434"/>
      <c r="X80" s="142" t="s">
        <v>233</v>
      </c>
      <c r="Y80" s="176" t="s">
        <v>276</v>
      </c>
      <c r="Z80" s="176" t="s">
        <v>370</v>
      </c>
      <c r="AA80" s="141"/>
      <c r="AB80" s="279">
        <v>77</v>
      </c>
    </row>
    <row r="81" spans="1:28" ht="181.5" customHeight="1">
      <c r="A81" s="203" t="s">
        <v>217</v>
      </c>
      <c r="B81" s="202" t="s">
        <v>272</v>
      </c>
      <c r="C81" s="177" t="s">
        <v>334</v>
      </c>
      <c r="D81" s="390" t="s">
        <v>262</v>
      </c>
      <c r="E81" s="143">
        <v>43160</v>
      </c>
      <c r="F81" s="438" t="s">
        <v>532</v>
      </c>
      <c r="G81" s="439">
        <v>0.97</v>
      </c>
      <c r="H81" s="141" t="s">
        <v>42</v>
      </c>
      <c r="I81" s="436"/>
      <c r="J81" s="459" t="s">
        <v>662</v>
      </c>
      <c r="K81" s="454" t="s">
        <v>663</v>
      </c>
      <c r="L81" s="444" t="s">
        <v>677</v>
      </c>
      <c r="M81" s="435" t="s">
        <v>42</v>
      </c>
      <c r="N81" s="444"/>
      <c r="O81" s="412"/>
      <c r="P81" s="412"/>
      <c r="Q81" s="412"/>
      <c r="R81" s="141" t="s">
        <v>45</v>
      </c>
      <c r="S81" s="403"/>
      <c r="T81" s="411"/>
      <c r="U81" s="411"/>
      <c r="V81" s="141" t="s">
        <v>45</v>
      </c>
      <c r="W81" s="434"/>
      <c r="X81" s="142" t="s">
        <v>233</v>
      </c>
      <c r="Y81" s="176" t="s">
        <v>276</v>
      </c>
      <c r="Z81" s="176" t="s">
        <v>370</v>
      </c>
      <c r="AA81" s="141"/>
      <c r="AB81" s="279">
        <v>78</v>
      </c>
    </row>
    <row r="82" spans="1:28" ht="181.5" customHeight="1">
      <c r="A82" s="203" t="s">
        <v>218</v>
      </c>
      <c r="B82" s="202" t="s">
        <v>272</v>
      </c>
      <c r="C82" s="177" t="s">
        <v>335</v>
      </c>
      <c r="D82" s="390" t="s">
        <v>439</v>
      </c>
      <c r="E82" s="143">
        <v>43160</v>
      </c>
      <c r="F82" s="436" t="s">
        <v>511</v>
      </c>
      <c r="G82" s="436"/>
      <c r="H82" s="141" t="s">
        <v>42</v>
      </c>
      <c r="I82" s="436"/>
      <c r="J82" s="444" t="s">
        <v>580</v>
      </c>
      <c r="K82" s="444"/>
      <c r="L82" s="444"/>
      <c r="M82" s="435" t="s">
        <v>42</v>
      </c>
      <c r="N82" s="444"/>
      <c r="O82" s="412"/>
      <c r="P82" s="412"/>
      <c r="Q82" s="412"/>
      <c r="R82" s="141" t="s">
        <v>45</v>
      </c>
      <c r="S82" s="403"/>
      <c r="T82" s="411"/>
      <c r="U82" s="411"/>
      <c r="V82" s="141" t="s">
        <v>45</v>
      </c>
      <c r="W82" s="434"/>
      <c r="X82" s="142" t="s">
        <v>233</v>
      </c>
      <c r="Y82" s="176" t="s">
        <v>276</v>
      </c>
      <c r="Z82" s="176" t="s">
        <v>370</v>
      </c>
      <c r="AA82" s="141"/>
      <c r="AB82" s="279">
        <v>79</v>
      </c>
    </row>
    <row r="83" spans="1:28" ht="181.5" customHeight="1">
      <c r="A83" s="203" t="s">
        <v>219</v>
      </c>
      <c r="B83" s="202" t="s">
        <v>272</v>
      </c>
      <c r="C83" s="177" t="s">
        <v>336</v>
      </c>
      <c r="D83" s="390" t="s">
        <v>440</v>
      </c>
      <c r="E83" s="143">
        <v>42979</v>
      </c>
      <c r="F83" s="436" t="s">
        <v>519</v>
      </c>
      <c r="G83" s="436"/>
      <c r="H83" s="141" t="s">
        <v>42</v>
      </c>
      <c r="I83" s="436"/>
      <c r="J83" s="454" t="s">
        <v>654</v>
      </c>
      <c r="K83" s="444"/>
      <c r="L83" s="444"/>
      <c r="M83" s="435" t="s">
        <v>41</v>
      </c>
      <c r="N83" s="444"/>
      <c r="O83" s="412"/>
      <c r="P83" s="412"/>
      <c r="Q83" s="412"/>
      <c r="R83" s="141" t="s">
        <v>45</v>
      </c>
      <c r="S83" s="403"/>
      <c r="T83" s="411"/>
      <c r="U83" s="411"/>
      <c r="V83" s="141" t="s">
        <v>45</v>
      </c>
      <c r="W83" s="434"/>
      <c r="X83" s="142" t="s">
        <v>233</v>
      </c>
      <c r="Y83" s="176" t="s">
        <v>276</v>
      </c>
      <c r="Z83" s="176" t="s">
        <v>370</v>
      </c>
      <c r="AA83" s="141"/>
      <c r="AB83" s="279">
        <v>80</v>
      </c>
    </row>
    <row r="84" spans="1:28" ht="181.5" customHeight="1">
      <c r="A84" s="203" t="s">
        <v>220</v>
      </c>
      <c r="B84" s="202" t="s">
        <v>272</v>
      </c>
      <c r="C84" s="177" t="s">
        <v>337</v>
      </c>
      <c r="D84" s="390" t="s">
        <v>441</v>
      </c>
      <c r="E84" s="143">
        <v>43160</v>
      </c>
      <c r="F84" s="436" t="s">
        <v>520</v>
      </c>
      <c r="G84" s="436"/>
      <c r="H84" s="141" t="s">
        <v>42</v>
      </c>
      <c r="I84" s="436"/>
      <c r="J84" s="454" t="s">
        <v>612</v>
      </c>
      <c r="K84" s="444"/>
      <c r="L84" s="444"/>
      <c r="M84" s="435" t="s">
        <v>42</v>
      </c>
      <c r="N84" s="444"/>
      <c r="O84" s="412"/>
      <c r="P84" s="412"/>
      <c r="Q84" s="412"/>
      <c r="R84" s="141" t="s">
        <v>45</v>
      </c>
      <c r="S84" s="403"/>
      <c r="T84" s="411"/>
      <c r="U84" s="411"/>
      <c r="V84" s="141" t="s">
        <v>45</v>
      </c>
      <c r="W84" s="434"/>
      <c r="X84" s="142" t="s">
        <v>233</v>
      </c>
      <c r="Y84" s="176" t="s">
        <v>276</v>
      </c>
      <c r="Z84" s="176" t="s">
        <v>370</v>
      </c>
      <c r="AA84" s="141"/>
      <c r="AB84" s="279">
        <v>81</v>
      </c>
    </row>
    <row r="85" spans="1:28" ht="181.5" customHeight="1">
      <c r="A85" s="203" t="s">
        <v>221</v>
      </c>
      <c r="B85" s="202" t="s">
        <v>263</v>
      </c>
      <c r="C85" s="177" t="s">
        <v>338</v>
      </c>
      <c r="D85" s="390" t="s">
        <v>442</v>
      </c>
      <c r="E85" s="143">
        <v>43160</v>
      </c>
      <c r="F85" s="436"/>
      <c r="G85" s="436"/>
      <c r="H85" s="141" t="s">
        <v>44</v>
      </c>
      <c r="I85" s="436"/>
      <c r="J85" s="444" t="s">
        <v>637</v>
      </c>
      <c r="K85" s="444"/>
      <c r="L85" s="444"/>
      <c r="M85" s="435" t="s">
        <v>42</v>
      </c>
      <c r="N85" s="444"/>
      <c r="O85" s="412"/>
      <c r="P85" s="412"/>
      <c r="Q85" s="412"/>
      <c r="R85" s="141" t="s">
        <v>45</v>
      </c>
      <c r="S85" s="403"/>
      <c r="T85" s="411"/>
      <c r="U85" s="411"/>
      <c r="V85" s="141" t="s">
        <v>45</v>
      </c>
      <c r="W85" s="434"/>
      <c r="X85" s="142" t="s">
        <v>233</v>
      </c>
      <c r="Y85" s="176" t="s">
        <v>276</v>
      </c>
      <c r="Z85" s="176" t="s">
        <v>370</v>
      </c>
      <c r="AA85" s="141"/>
      <c r="AB85" s="279">
        <v>82</v>
      </c>
    </row>
    <row r="86" spans="1:28" ht="181.5" customHeight="1">
      <c r="A86" s="203" t="s">
        <v>222</v>
      </c>
      <c r="B86" s="202" t="s">
        <v>105</v>
      </c>
      <c r="C86" s="177" t="s">
        <v>339</v>
      </c>
      <c r="D86" s="390" t="s">
        <v>443</v>
      </c>
      <c r="E86" s="143">
        <v>42887</v>
      </c>
      <c r="F86" s="436" t="s">
        <v>491</v>
      </c>
      <c r="G86" s="440" t="s">
        <v>490</v>
      </c>
      <c r="H86" s="141" t="s">
        <v>41</v>
      </c>
      <c r="I86" s="436" t="s">
        <v>494</v>
      </c>
      <c r="J86" s="444" t="s">
        <v>576</v>
      </c>
      <c r="K86" s="444"/>
      <c r="L86" s="444"/>
      <c r="M86" s="435" t="s">
        <v>41</v>
      </c>
      <c r="N86" s="444"/>
      <c r="O86" s="412"/>
      <c r="P86" s="412"/>
      <c r="Q86" s="412"/>
      <c r="R86" s="141" t="s">
        <v>45</v>
      </c>
      <c r="S86" s="403"/>
      <c r="T86" s="411"/>
      <c r="U86" s="411"/>
      <c r="V86" s="141" t="s">
        <v>45</v>
      </c>
      <c r="W86" s="434"/>
      <c r="X86" s="142" t="s">
        <v>233</v>
      </c>
      <c r="Y86" s="176" t="s">
        <v>77</v>
      </c>
      <c r="Z86" s="176" t="s">
        <v>370</v>
      </c>
      <c r="AA86" s="141"/>
      <c r="AB86" s="279">
        <v>83</v>
      </c>
    </row>
    <row r="87" spans="1:28" s="281" customFormat="1" ht="21">
      <c r="A87" s="380" t="s">
        <v>224</v>
      </c>
      <c r="B87" s="385"/>
      <c r="C87" s="388"/>
      <c r="D87" s="389"/>
      <c r="E87" s="389"/>
      <c r="F87" s="389"/>
      <c r="G87" s="389"/>
      <c r="H87" s="389"/>
      <c r="I87" s="389"/>
      <c r="J87" s="447"/>
      <c r="K87" s="447"/>
      <c r="L87" s="447"/>
      <c r="M87" s="447"/>
      <c r="N87" s="447"/>
      <c r="O87" s="389"/>
      <c r="P87" s="389"/>
      <c r="Q87" s="389"/>
      <c r="R87" s="389"/>
      <c r="S87" s="389"/>
      <c r="T87" s="389"/>
      <c r="U87" s="389"/>
      <c r="V87" s="389"/>
      <c r="W87" s="389"/>
      <c r="X87" s="389"/>
      <c r="Y87" s="389"/>
      <c r="Z87" s="389"/>
      <c r="AA87" s="389"/>
      <c r="AB87" s="387">
        <v>84</v>
      </c>
    </row>
    <row r="88" spans="1:28" ht="173.25">
      <c r="A88" s="203" t="s">
        <v>164</v>
      </c>
      <c r="B88" s="202" t="s">
        <v>100</v>
      </c>
      <c r="C88" s="177" t="s">
        <v>340</v>
      </c>
      <c r="D88" s="390" t="s">
        <v>444</v>
      </c>
      <c r="E88" s="143">
        <v>43160</v>
      </c>
      <c r="F88" s="436" t="s">
        <v>502</v>
      </c>
      <c r="G88" s="436"/>
      <c r="H88" s="141" t="s">
        <v>42</v>
      </c>
      <c r="I88" s="436"/>
      <c r="J88" s="444" t="s">
        <v>676</v>
      </c>
      <c r="K88" s="444"/>
      <c r="L88" s="444"/>
      <c r="M88" s="435" t="s">
        <v>42</v>
      </c>
      <c r="N88" s="444"/>
      <c r="O88" s="412"/>
      <c r="P88" s="412"/>
      <c r="Q88" s="412"/>
      <c r="R88" s="141" t="s">
        <v>45</v>
      </c>
      <c r="S88" s="403"/>
      <c r="T88" s="411"/>
      <c r="U88" s="411"/>
      <c r="V88" s="141" t="s">
        <v>45</v>
      </c>
      <c r="W88" s="434"/>
      <c r="X88" s="142" t="s">
        <v>234</v>
      </c>
      <c r="Y88" s="176" t="s">
        <v>95</v>
      </c>
      <c r="Z88" s="176" t="s">
        <v>369</v>
      </c>
      <c r="AA88" s="141"/>
      <c r="AB88" s="279">
        <v>85</v>
      </c>
    </row>
    <row r="89" spans="1:28" ht="154.5" customHeight="1">
      <c r="A89" s="203" t="s">
        <v>165</v>
      </c>
      <c r="B89" s="202" t="s">
        <v>108</v>
      </c>
      <c r="C89" s="177" t="s">
        <v>340</v>
      </c>
      <c r="D89" s="390" t="s">
        <v>445</v>
      </c>
      <c r="E89" s="143">
        <v>43160</v>
      </c>
      <c r="F89" s="436" t="s">
        <v>551</v>
      </c>
      <c r="G89" s="436"/>
      <c r="H89" s="141" t="s">
        <v>42</v>
      </c>
      <c r="I89" s="436"/>
      <c r="J89" s="444" t="s">
        <v>641</v>
      </c>
      <c r="K89" s="444"/>
      <c r="L89" s="444"/>
      <c r="M89" s="435" t="s">
        <v>42</v>
      </c>
      <c r="N89" s="444"/>
      <c r="O89" s="412"/>
      <c r="P89" s="412"/>
      <c r="Q89" s="412"/>
      <c r="R89" s="141" t="s">
        <v>45</v>
      </c>
      <c r="S89" s="403"/>
      <c r="T89" s="411"/>
      <c r="U89" s="411"/>
      <c r="V89" s="141" t="s">
        <v>45</v>
      </c>
      <c r="W89" s="434"/>
      <c r="X89" s="142" t="s">
        <v>234</v>
      </c>
      <c r="Y89" s="176" t="s">
        <v>95</v>
      </c>
      <c r="Z89" s="176" t="s">
        <v>369</v>
      </c>
      <c r="AA89" s="141"/>
      <c r="AB89" s="279">
        <v>86</v>
      </c>
    </row>
    <row r="90" spans="1:28" ht="154.5" customHeight="1">
      <c r="A90" s="203" t="s">
        <v>166</v>
      </c>
      <c r="B90" s="202" t="s">
        <v>101</v>
      </c>
      <c r="C90" s="177" t="s">
        <v>340</v>
      </c>
      <c r="D90" s="390" t="s">
        <v>446</v>
      </c>
      <c r="E90" s="143">
        <v>43070</v>
      </c>
      <c r="F90" s="436"/>
      <c r="G90" s="436"/>
      <c r="H90" s="141" t="s">
        <v>44</v>
      </c>
      <c r="I90" s="436"/>
      <c r="J90" s="444"/>
      <c r="K90" s="444"/>
      <c r="L90" s="444"/>
      <c r="M90" s="435" t="s">
        <v>44</v>
      </c>
      <c r="N90" s="444"/>
      <c r="O90" s="412"/>
      <c r="P90" s="412"/>
      <c r="Q90" s="412"/>
      <c r="R90" s="141" t="s">
        <v>45</v>
      </c>
      <c r="S90" s="403"/>
      <c r="T90" s="411"/>
      <c r="U90" s="411"/>
      <c r="V90" s="141" t="s">
        <v>45</v>
      </c>
      <c r="W90" s="434"/>
      <c r="X90" s="142" t="s">
        <v>234</v>
      </c>
      <c r="Y90" s="176" t="s">
        <v>95</v>
      </c>
      <c r="Z90" s="176" t="s">
        <v>369</v>
      </c>
      <c r="AA90" s="141"/>
      <c r="AB90" s="279">
        <v>87</v>
      </c>
    </row>
    <row r="91" spans="1:28" ht="154.5" customHeight="1">
      <c r="A91" s="203" t="s">
        <v>167</v>
      </c>
      <c r="B91" s="202" t="s">
        <v>100</v>
      </c>
      <c r="C91" s="177" t="s">
        <v>340</v>
      </c>
      <c r="D91" s="390" t="s">
        <v>447</v>
      </c>
      <c r="E91" s="143">
        <v>42856</v>
      </c>
      <c r="F91" s="436" t="s">
        <v>565</v>
      </c>
      <c r="G91" s="436"/>
      <c r="H91" s="141" t="s">
        <v>41</v>
      </c>
      <c r="I91" s="436"/>
      <c r="J91" s="444" t="s">
        <v>576</v>
      </c>
      <c r="K91" s="444"/>
      <c r="L91" s="444"/>
      <c r="M91" s="435" t="s">
        <v>41</v>
      </c>
      <c r="N91" s="444"/>
      <c r="O91" s="412"/>
      <c r="P91" s="412"/>
      <c r="Q91" s="412"/>
      <c r="R91" s="141" t="s">
        <v>45</v>
      </c>
      <c r="S91" s="403"/>
      <c r="T91" s="411"/>
      <c r="U91" s="411"/>
      <c r="V91" s="141" t="s">
        <v>45</v>
      </c>
      <c r="W91" s="434"/>
      <c r="X91" s="142" t="s">
        <v>234</v>
      </c>
      <c r="Y91" s="176" t="s">
        <v>95</v>
      </c>
      <c r="Z91" s="176" t="s">
        <v>369</v>
      </c>
      <c r="AA91" s="141"/>
      <c r="AB91" s="279">
        <v>88</v>
      </c>
    </row>
    <row r="92" spans="1:28" ht="154.5" customHeight="1">
      <c r="A92" s="203" t="s">
        <v>168</v>
      </c>
      <c r="B92" s="202" t="s">
        <v>287</v>
      </c>
      <c r="C92" s="177" t="s">
        <v>341</v>
      </c>
      <c r="D92" s="390" t="s">
        <v>448</v>
      </c>
      <c r="E92" s="143">
        <v>43009</v>
      </c>
      <c r="F92" s="436" t="s">
        <v>552</v>
      </c>
      <c r="G92" s="436"/>
      <c r="H92" s="141" t="s">
        <v>42</v>
      </c>
      <c r="I92" s="436"/>
      <c r="J92" s="444" t="s">
        <v>640</v>
      </c>
      <c r="K92" s="444"/>
      <c r="L92" s="444"/>
      <c r="M92" s="435" t="s">
        <v>42</v>
      </c>
      <c r="N92" s="444"/>
      <c r="O92" s="412"/>
      <c r="P92" s="412"/>
      <c r="Q92" s="412"/>
      <c r="R92" s="141" t="s">
        <v>45</v>
      </c>
      <c r="S92" s="403"/>
      <c r="T92" s="411"/>
      <c r="U92" s="411"/>
      <c r="V92" s="141" t="s">
        <v>45</v>
      </c>
      <c r="W92" s="434"/>
      <c r="X92" s="142" t="s">
        <v>234</v>
      </c>
      <c r="Y92" s="176" t="s">
        <v>95</v>
      </c>
      <c r="Z92" s="176" t="s">
        <v>369</v>
      </c>
      <c r="AA92" s="141"/>
      <c r="AB92" s="279">
        <v>89</v>
      </c>
    </row>
    <row r="93" spans="1:28" ht="154.5" customHeight="1">
      <c r="A93" s="203" t="s">
        <v>169</v>
      </c>
      <c r="B93" s="202" t="s">
        <v>287</v>
      </c>
      <c r="C93" s="177" t="s">
        <v>341</v>
      </c>
      <c r="D93" s="390" t="s">
        <v>449</v>
      </c>
      <c r="E93" s="143">
        <v>43160</v>
      </c>
      <c r="F93" s="436" t="s">
        <v>566</v>
      </c>
      <c r="G93" s="436"/>
      <c r="H93" s="141" t="s">
        <v>42</v>
      </c>
      <c r="I93" s="436"/>
      <c r="J93" s="444" t="s">
        <v>640</v>
      </c>
      <c r="K93" s="444"/>
      <c r="L93" s="444"/>
      <c r="M93" s="435" t="s">
        <v>42</v>
      </c>
      <c r="N93" s="444"/>
      <c r="O93" s="412"/>
      <c r="P93" s="412"/>
      <c r="Q93" s="412"/>
      <c r="R93" s="141" t="s">
        <v>45</v>
      </c>
      <c r="S93" s="403"/>
      <c r="T93" s="411"/>
      <c r="U93" s="411"/>
      <c r="V93" s="141" t="s">
        <v>45</v>
      </c>
      <c r="W93" s="434"/>
      <c r="X93" s="142" t="s">
        <v>234</v>
      </c>
      <c r="Y93" s="176" t="s">
        <v>95</v>
      </c>
      <c r="Z93" s="176" t="s">
        <v>369</v>
      </c>
      <c r="AA93" s="141"/>
      <c r="AB93" s="279">
        <v>90</v>
      </c>
    </row>
    <row r="94" spans="1:28" ht="154.5" customHeight="1">
      <c r="A94" s="203" t="s">
        <v>170</v>
      </c>
      <c r="B94" s="202" t="s">
        <v>287</v>
      </c>
      <c r="C94" s="177" t="s">
        <v>341</v>
      </c>
      <c r="D94" s="390" t="s">
        <v>450</v>
      </c>
      <c r="E94" s="143">
        <v>42979</v>
      </c>
      <c r="F94" s="436" t="s">
        <v>567</v>
      </c>
      <c r="G94" s="436"/>
      <c r="H94" s="141" t="s">
        <v>41</v>
      </c>
      <c r="I94" s="436"/>
      <c r="J94" s="444" t="s">
        <v>576</v>
      </c>
      <c r="K94" s="444"/>
      <c r="L94" s="444"/>
      <c r="M94" s="435" t="s">
        <v>41</v>
      </c>
      <c r="N94" s="444"/>
      <c r="O94" s="412"/>
      <c r="P94" s="412"/>
      <c r="Q94" s="412"/>
      <c r="R94" s="141" t="s">
        <v>45</v>
      </c>
      <c r="S94" s="403"/>
      <c r="T94" s="411"/>
      <c r="U94" s="411"/>
      <c r="V94" s="141" t="s">
        <v>45</v>
      </c>
      <c r="W94" s="434"/>
      <c r="X94" s="142" t="s">
        <v>234</v>
      </c>
      <c r="Y94" s="176" t="s">
        <v>95</v>
      </c>
      <c r="Z94" s="176" t="s">
        <v>369</v>
      </c>
      <c r="AA94" s="141"/>
      <c r="AB94" s="279">
        <v>91</v>
      </c>
    </row>
    <row r="95" spans="1:28" ht="154.5" customHeight="1">
      <c r="A95" s="203" t="s">
        <v>171</v>
      </c>
      <c r="B95" s="202" t="s">
        <v>287</v>
      </c>
      <c r="C95" s="177" t="s">
        <v>341</v>
      </c>
      <c r="D95" s="390" t="s">
        <v>451</v>
      </c>
      <c r="E95" s="143">
        <v>43160</v>
      </c>
      <c r="F95" s="436" t="s">
        <v>508</v>
      </c>
      <c r="G95" s="436"/>
      <c r="H95" s="141" t="s">
        <v>42</v>
      </c>
      <c r="I95" s="436"/>
      <c r="J95" s="444" t="s">
        <v>659</v>
      </c>
      <c r="K95" s="444"/>
      <c r="L95" s="444"/>
      <c r="M95" s="435" t="s">
        <v>42</v>
      </c>
      <c r="N95" s="444"/>
      <c r="O95" s="412"/>
      <c r="P95" s="412"/>
      <c r="Q95" s="412"/>
      <c r="R95" s="141" t="s">
        <v>45</v>
      </c>
      <c r="S95" s="403"/>
      <c r="T95" s="411"/>
      <c r="U95" s="411"/>
      <c r="V95" s="141" t="s">
        <v>45</v>
      </c>
      <c r="W95" s="434"/>
      <c r="X95" s="142" t="s">
        <v>234</v>
      </c>
      <c r="Y95" s="176" t="s">
        <v>95</v>
      </c>
      <c r="Z95" s="176" t="s">
        <v>369</v>
      </c>
      <c r="AA95" s="141"/>
      <c r="AB95" s="279">
        <v>92</v>
      </c>
    </row>
    <row r="96" spans="1:28" ht="154.5" customHeight="1">
      <c r="A96" s="203" t="s">
        <v>172</v>
      </c>
      <c r="B96" s="202" t="s">
        <v>287</v>
      </c>
      <c r="C96" s="177" t="s">
        <v>341</v>
      </c>
      <c r="D96" s="390" t="s">
        <v>526</v>
      </c>
      <c r="E96" s="143">
        <v>42979</v>
      </c>
      <c r="F96" s="436" t="s">
        <v>509</v>
      </c>
      <c r="G96" s="436"/>
      <c r="H96" s="141" t="s">
        <v>44</v>
      </c>
      <c r="I96" s="436"/>
      <c r="J96" s="444" t="s">
        <v>621</v>
      </c>
      <c r="K96" s="444"/>
      <c r="L96" s="444"/>
      <c r="M96" s="435" t="s">
        <v>41</v>
      </c>
      <c r="N96" s="444"/>
      <c r="O96" s="412"/>
      <c r="P96" s="412"/>
      <c r="Q96" s="412"/>
      <c r="R96" s="141" t="s">
        <v>45</v>
      </c>
      <c r="S96" s="403"/>
      <c r="T96" s="411"/>
      <c r="U96" s="411"/>
      <c r="V96" s="141" t="s">
        <v>45</v>
      </c>
      <c r="W96" s="434"/>
      <c r="X96" s="142" t="s">
        <v>234</v>
      </c>
      <c r="Y96" s="176" t="s">
        <v>95</v>
      </c>
      <c r="Z96" s="176" t="s">
        <v>369</v>
      </c>
      <c r="AA96" s="141"/>
      <c r="AB96" s="279">
        <v>93</v>
      </c>
    </row>
    <row r="97" spans="1:28" ht="154.5" customHeight="1">
      <c r="A97" s="203" t="s">
        <v>173</v>
      </c>
      <c r="B97" s="202" t="s">
        <v>287</v>
      </c>
      <c r="C97" s="177" t="s">
        <v>341</v>
      </c>
      <c r="D97" s="390" t="s">
        <v>452</v>
      </c>
      <c r="E97" s="143">
        <v>43160</v>
      </c>
      <c r="F97" s="436" t="s">
        <v>568</v>
      </c>
      <c r="G97" s="436"/>
      <c r="H97" s="141" t="s">
        <v>41</v>
      </c>
      <c r="I97" s="436"/>
      <c r="J97" s="444" t="s">
        <v>576</v>
      </c>
      <c r="K97" s="444"/>
      <c r="L97" s="444"/>
      <c r="M97" s="435" t="s">
        <v>41</v>
      </c>
      <c r="N97" s="444"/>
      <c r="O97" s="412"/>
      <c r="P97" s="412"/>
      <c r="Q97" s="412"/>
      <c r="R97" s="141" t="s">
        <v>45</v>
      </c>
      <c r="S97" s="403"/>
      <c r="T97" s="411"/>
      <c r="U97" s="411"/>
      <c r="V97" s="141" t="s">
        <v>45</v>
      </c>
      <c r="W97" s="434"/>
      <c r="X97" s="142" t="s">
        <v>234</v>
      </c>
      <c r="Y97" s="176" t="s">
        <v>95</v>
      </c>
      <c r="Z97" s="176" t="s">
        <v>369</v>
      </c>
      <c r="AA97" s="141"/>
      <c r="AB97" s="279">
        <v>94</v>
      </c>
    </row>
    <row r="98" spans="1:28" ht="154.5" customHeight="1">
      <c r="A98" s="203" t="s">
        <v>174</v>
      </c>
      <c r="B98" s="202" t="s">
        <v>104</v>
      </c>
      <c r="C98" s="177" t="s">
        <v>342</v>
      </c>
      <c r="D98" s="416">
        <v>0</v>
      </c>
      <c r="E98" s="143">
        <v>43160</v>
      </c>
      <c r="F98" s="436" t="s">
        <v>527</v>
      </c>
      <c r="G98" s="436"/>
      <c r="H98" s="141" t="s">
        <v>44</v>
      </c>
      <c r="I98" s="436"/>
      <c r="J98" s="444" t="s">
        <v>582</v>
      </c>
      <c r="K98" s="444"/>
      <c r="L98" s="444"/>
      <c r="M98" s="435" t="s">
        <v>42</v>
      </c>
      <c r="N98" s="444"/>
      <c r="O98" s="412"/>
      <c r="P98" s="412"/>
      <c r="Q98" s="412"/>
      <c r="R98" s="141" t="s">
        <v>45</v>
      </c>
      <c r="S98" s="403"/>
      <c r="T98" s="411"/>
      <c r="U98" s="411"/>
      <c r="V98" s="141" t="s">
        <v>45</v>
      </c>
      <c r="W98" s="434"/>
      <c r="X98" s="142" t="s">
        <v>234</v>
      </c>
      <c r="Y98" s="176" t="s">
        <v>275</v>
      </c>
      <c r="Z98" s="176" t="s">
        <v>370</v>
      </c>
      <c r="AA98" s="141"/>
      <c r="AB98" s="279">
        <v>95</v>
      </c>
    </row>
    <row r="99" spans="1:28" ht="154.5" customHeight="1">
      <c r="A99" s="203" t="s">
        <v>175</v>
      </c>
      <c r="B99" s="202" t="s">
        <v>104</v>
      </c>
      <c r="C99" s="177" t="s">
        <v>343</v>
      </c>
      <c r="D99" s="416">
        <v>0.01</v>
      </c>
      <c r="E99" s="143">
        <v>43160</v>
      </c>
      <c r="F99" s="436" t="s">
        <v>479</v>
      </c>
      <c r="G99" s="436"/>
      <c r="H99" s="141" t="s">
        <v>44</v>
      </c>
      <c r="I99" s="436"/>
      <c r="J99" s="444" t="s">
        <v>582</v>
      </c>
      <c r="K99" s="444"/>
      <c r="L99" s="444"/>
      <c r="M99" s="435" t="s">
        <v>42</v>
      </c>
      <c r="N99" s="444"/>
      <c r="O99" s="412"/>
      <c r="P99" s="412"/>
      <c r="Q99" s="412"/>
      <c r="R99" s="141" t="s">
        <v>45</v>
      </c>
      <c r="S99" s="403"/>
      <c r="T99" s="411"/>
      <c r="U99" s="411"/>
      <c r="V99" s="141" t="s">
        <v>45</v>
      </c>
      <c r="W99" s="434"/>
      <c r="X99" s="142" t="s">
        <v>234</v>
      </c>
      <c r="Y99" s="176" t="s">
        <v>275</v>
      </c>
      <c r="Z99" s="176" t="s">
        <v>370</v>
      </c>
      <c r="AA99" s="141"/>
      <c r="AB99" s="279">
        <v>96</v>
      </c>
    </row>
    <row r="100" spans="1:28" ht="154.5" customHeight="1">
      <c r="A100" s="203" t="s">
        <v>176</v>
      </c>
      <c r="B100" s="202" t="s">
        <v>104</v>
      </c>
      <c r="C100" s="177" t="s">
        <v>344</v>
      </c>
      <c r="D100" s="416">
        <v>0</v>
      </c>
      <c r="E100" s="143">
        <v>43160</v>
      </c>
      <c r="F100" s="436" t="s">
        <v>479</v>
      </c>
      <c r="G100" s="436"/>
      <c r="H100" s="141" t="s">
        <v>44</v>
      </c>
      <c r="I100" s="436"/>
      <c r="J100" s="444" t="s">
        <v>582</v>
      </c>
      <c r="K100" s="444"/>
      <c r="L100" s="444"/>
      <c r="M100" s="435" t="s">
        <v>42</v>
      </c>
      <c r="N100" s="444"/>
      <c r="O100" s="412"/>
      <c r="P100" s="412"/>
      <c r="Q100" s="412"/>
      <c r="R100" s="141" t="s">
        <v>45</v>
      </c>
      <c r="S100" s="403"/>
      <c r="T100" s="411"/>
      <c r="U100" s="411"/>
      <c r="V100" s="141" t="s">
        <v>45</v>
      </c>
      <c r="W100" s="434"/>
      <c r="X100" s="142" t="s">
        <v>234</v>
      </c>
      <c r="Y100" s="176" t="s">
        <v>275</v>
      </c>
      <c r="Z100" s="176" t="s">
        <v>370</v>
      </c>
      <c r="AA100" s="141"/>
      <c r="AB100" s="279">
        <v>97</v>
      </c>
    </row>
    <row r="101" spans="1:28" ht="154.5" customHeight="1">
      <c r="A101" s="203" t="s">
        <v>177</v>
      </c>
      <c r="B101" s="202" t="s">
        <v>104</v>
      </c>
      <c r="C101" s="177" t="s">
        <v>345</v>
      </c>
      <c r="D101" s="416">
        <v>0</v>
      </c>
      <c r="E101" s="143">
        <v>43160</v>
      </c>
      <c r="F101" s="436" t="s">
        <v>479</v>
      </c>
      <c r="G101" s="436"/>
      <c r="H101" s="141" t="s">
        <v>44</v>
      </c>
      <c r="I101" s="436"/>
      <c r="J101" s="444" t="s">
        <v>582</v>
      </c>
      <c r="K101" s="444"/>
      <c r="L101" s="444"/>
      <c r="M101" s="435" t="s">
        <v>42</v>
      </c>
      <c r="N101" s="444"/>
      <c r="O101" s="412"/>
      <c r="P101" s="412"/>
      <c r="Q101" s="412"/>
      <c r="R101" s="141" t="s">
        <v>45</v>
      </c>
      <c r="S101" s="403"/>
      <c r="T101" s="411"/>
      <c r="U101" s="411"/>
      <c r="V101" s="141" t="s">
        <v>45</v>
      </c>
      <c r="W101" s="434"/>
      <c r="X101" s="142" t="s">
        <v>234</v>
      </c>
      <c r="Y101" s="176" t="s">
        <v>275</v>
      </c>
      <c r="Z101" s="176" t="s">
        <v>370</v>
      </c>
      <c r="AA101" s="141"/>
      <c r="AB101" s="279">
        <v>98</v>
      </c>
    </row>
    <row r="102" spans="1:28" ht="154.5" customHeight="1">
      <c r="A102" s="203" t="s">
        <v>178</v>
      </c>
      <c r="B102" s="202" t="s">
        <v>104</v>
      </c>
      <c r="C102" s="177" t="s">
        <v>346</v>
      </c>
      <c r="D102" s="390" t="s">
        <v>453</v>
      </c>
      <c r="E102" s="143">
        <v>43160</v>
      </c>
      <c r="F102" s="436"/>
      <c r="G102" s="436"/>
      <c r="H102" s="141" t="s">
        <v>44</v>
      </c>
      <c r="I102" s="436"/>
      <c r="J102" s="444"/>
      <c r="K102" s="444"/>
      <c r="L102" s="444"/>
      <c r="M102" s="435" t="s">
        <v>44</v>
      </c>
      <c r="N102" s="444"/>
      <c r="O102" s="412"/>
      <c r="P102" s="412"/>
      <c r="Q102" s="412"/>
      <c r="R102" s="141" t="s">
        <v>45</v>
      </c>
      <c r="S102" s="403"/>
      <c r="T102" s="411"/>
      <c r="U102" s="411"/>
      <c r="V102" s="141" t="s">
        <v>45</v>
      </c>
      <c r="W102" s="434"/>
      <c r="X102" s="142" t="s">
        <v>234</v>
      </c>
      <c r="Y102" s="176" t="s">
        <v>275</v>
      </c>
      <c r="Z102" s="176" t="s">
        <v>370</v>
      </c>
      <c r="AA102" s="141"/>
      <c r="AB102" s="279">
        <v>99</v>
      </c>
    </row>
    <row r="103" spans="1:28" ht="154.5" customHeight="1">
      <c r="A103" s="203" t="s">
        <v>179</v>
      </c>
      <c r="B103" s="202" t="s">
        <v>104</v>
      </c>
      <c r="C103" s="177" t="s">
        <v>347</v>
      </c>
      <c r="D103" s="417" t="s">
        <v>380</v>
      </c>
      <c r="E103" s="143">
        <v>43160</v>
      </c>
      <c r="F103" s="436" t="s">
        <v>498</v>
      </c>
      <c r="G103" s="436" t="s">
        <v>499</v>
      </c>
      <c r="H103" s="141" t="s">
        <v>42</v>
      </c>
      <c r="I103" s="436"/>
      <c r="J103" s="444" t="s">
        <v>605</v>
      </c>
      <c r="K103" s="444" t="s">
        <v>607</v>
      </c>
      <c r="L103" s="444" t="s">
        <v>499</v>
      </c>
      <c r="M103" s="435" t="s">
        <v>42</v>
      </c>
      <c r="N103" s="444"/>
      <c r="O103" s="412"/>
      <c r="P103" s="412"/>
      <c r="Q103" s="412"/>
      <c r="R103" s="141" t="s">
        <v>45</v>
      </c>
      <c r="S103" s="403"/>
      <c r="T103" s="411"/>
      <c r="U103" s="411"/>
      <c r="V103" s="141" t="s">
        <v>45</v>
      </c>
      <c r="W103" s="434"/>
      <c r="X103" s="142" t="s">
        <v>234</v>
      </c>
      <c r="Y103" s="176" t="s">
        <v>275</v>
      </c>
      <c r="Z103" s="176" t="s">
        <v>370</v>
      </c>
      <c r="AA103" s="141"/>
      <c r="AB103" s="279">
        <v>100</v>
      </c>
    </row>
    <row r="104" spans="1:28" ht="154.5" customHeight="1">
      <c r="A104" s="203" t="s">
        <v>180</v>
      </c>
      <c r="B104" s="202" t="s">
        <v>104</v>
      </c>
      <c r="C104" s="177" t="s">
        <v>348</v>
      </c>
      <c r="D104" s="417" t="s">
        <v>381</v>
      </c>
      <c r="E104" s="143">
        <v>43160</v>
      </c>
      <c r="F104" s="436" t="s">
        <v>500</v>
      </c>
      <c r="G104" s="437">
        <v>0.5</v>
      </c>
      <c r="H104" s="141" t="s">
        <v>42</v>
      </c>
      <c r="I104" s="436"/>
      <c r="J104" s="444" t="s">
        <v>606</v>
      </c>
      <c r="K104" s="444" t="s">
        <v>608</v>
      </c>
      <c r="L104" s="455">
        <v>0.5</v>
      </c>
      <c r="M104" s="435" t="s">
        <v>42</v>
      </c>
      <c r="N104" s="444"/>
      <c r="O104" s="412"/>
      <c r="P104" s="412"/>
      <c r="Q104" s="412"/>
      <c r="R104" s="141" t="s">
        <v>45</v>
      </c>
      <c r="S104" s="403"/>
      <c r="T104" s="411"/>
      <c r="U104" s="411"/>
      <c r="V104" s="141" t="s">
        <v>45</v>
      </c>
      <c r="W104" s="434"/>
      <c r="X104" s="142" t="s">
        <v>234</v>
      </c>
      <c r="Y104" s="176" t="s">
        <v>275</v>
      </c>
      <c r="Z104" s="176" t="s">
        <v>370</v>
      </c>
      <c r="AA104" s="141"/>
      <c r="AB104" s="279">
        <v>101</v>
      </c>
    </row>
    <row r="105" spans="1:28" ht="154.5" customHeight="1">
      <c r="A105" s="203" t="s">
        <v>181</v>
      </c>
      <c r="B105" s="202" t="s">
        <v>264</v>
      </c>
      <c r="C105" s="177" t="s">
        <v>349</v>
      </c>
      <c r="D105" s="390" t="s">
        <v>454</v>
      </c>
      <c r="E105" s="143">
        <v>43160</v>
      </c>
      <c r="F105" s="436" t="s">
        <v>569</v>
      </c>
      <c r="G105" s="436"/>
      <c r="H105" s="141" t="s">
        <v>42</v>
      </c>
      <c r="I105" s="436"/>
      <c r="J105" s="444" t="s">
        <v>632</v>
      </c>
      <c r="K105" s="444"/>
      <c r="L105" s="444"/>
      <c r="M105" s="435" t="s">
        <v>42</v>
      </c>
      <c r="N105" s="444"/>
      <c r="O105" s="412"/>
      <c r="P105" s="412"/>
      <c r="Q105" s="412"/>
      <c r="R105" s="141" t="s">
        <v>45</v>
      </c>
      <c r="S105" s="403"/>
      <c r="T105" s="411"/>
      <c r="U105" s="411"/>
      <c r="V105" s="141" t="s">
        <v>45</v>
      </c>
      <c r="W105" s="434"/>
      <c r="X105" s="142" t="s">
        <v>234</v>
      </c>
      <c r="Y105" s="176" t="s">
        <v>274</v>
      </c>
      <c r="Z105" s="176" t="s">
        <v>370</v>
      </c>
      <c r="AA105" s="141"/>
      <c r="AB105" s="279">
        <v>102</v>
      </c>
    </row>
    <row r="106" spans="1:28" ht="154.5" customHeight="1">
      <c r="A106" s="203" t="s">
        <v>182</v>
      </c>
      <c r="B106" s="202" t="s">
        <v>264</v>
      </c>
      <c r="C106" s="177" t="s">
        <v>350</v>
      </c>
      <c r="D106" s="390" t="s">
        <v>455</v>
      </c>
      <c r="E106" s="143">
        <v>43160</v>
      </c>
      <c r="F106" s="436" t="s">
        <v>631</v>
      </c>
      <c r="G106" s="436"/>
      <c r="H106" s="141" t="s">
        <v>42</v>
      </c>
      <c r="I106" s="436"/>
      <c r="J106" s="444" t="s">
        <v>620</v>
      </c>
      <c r="K106" s="444"/>
      <c r="L106" s="444"/>
      <c r="M106" s="435" t="s">
        <v>42</v>
      </c>
      <c r="N106" s="444"/>
      <c r="O106" s="412"/>
      <c r="P106" s="412"/>
      <c r="Q106" s="412"/>
      <c r="R106" s="141" t="s">
        <v>45</v>
      </c>
      <c r="S106" s="403"/>
      <c r="T106" s="411"/>
      <c r="U106" s="411"/>
      <c r="V106" s="141" t="s">
        <v>45</v>
      </c>
      <c r="W106" s="434"/>
      <c r="X106" s="142" t="s">
        <v>234</v>
      </c>
      <c r="Y106" s="176" t="s">
        <v>274</v>
      </c>
      <c r="Z106" s="176" t="s">
        <v>370</v>
      </c>
      <c r="AA106" s="141"/>
      <c r="AB106" s="279">
        <v>103</v>
      </c>
    </row>
    <row r="107" spans="1:28" ht="154.5" customHeight="1">
      <c r="A107" s="203" t="s">
        <v>183</v>
      </c>
      <c r="B107" s="202" t="s">
        <v>264</v>
      </c>
      <c r="C107" s="177" t="s">
        <v>350</v>
      </c>
      <c r="D107" s="390" t="s">
        <v>456</v>
      </c>
      <c r="E107" s="143">
        <v>43160</v>
      </c>
      <c r="F107" s="436" t="s">
        <v>529</v>
      </c>
      <c r="G107" s="436"/>
      <c r="H107" s="141" t="s">
        <v>42</v>
      </c>
      <c r="I107" s="436"/>
      <c r="J107" s="444" t="s">
        <v>633</v>
      </c>
      <c r="K107" s="457"/>
      <c r="L107" s="444"/>
      <c r="M107" s="435" t="s">
        <v>42</v>
      </c>
      <c r="N107" s="444"/>
      <c r="O107" s="412"/>
      <c r="P107" s="412"/>
      <c r="Q107" s="412"/>
      <c r="R107" s="141" t="s">
        <v>45</v>
      </c>
      <c r="S107" s="403"/>
      <c r="T107" s="411"/>
      <c r="U107" s="411"/>
      <c r="V107" s="141" t="s">
        <v>45</v>
      </c>
      <c r="W107" s="434"/>
      <c r="X107" s="142" t="s">
        <v>234</v>
      </c>
      <c r="Y107" s="176" t="s">
        <v>274</v>
      </c>
      <c r="Z107" s="176" t="s">
        <v>370</v>
      </c>
      <c r="AA107" s="141"/>
      <c r="AB107" s="279">
        <v>104</v>
      </c>
    </row>
    <row r="108" spans="1:28" ht="154.5" customHeight="1">
      <c r="A108" s="203" t="s">
        <v>184</v>
      </c>
      <c r="B108" s="202" t="s">
        <v>264</v>
      </c>
      <c r="C108" s="177" t="s">
        <v>351</v>
      </c>
      <c r="D108" s="390" t="s">
        <v>457</v>
      </c>
      <c r="E108" s="143">
        <v>43160</v>
      </c>
      <c r="F108" s="436" t="s">
        <v>629</v>
      </c>
      <c r="G108" s="436"/>
      <c r="H108" s="141" t="s">
        <v>42</v>
      </c>
      <c r="I108" s="436"/>
      <c r="J108" s="444" t="s">
        <v>613</v>
      </c>
      <c r="K108" s="444"/>
      <c r="L108" s="444"/>
      <c r="M108" s="435" t="s">
        <v>42</v>
      </c>
      <c r="N108" s="444"/>
      <c r="O108" s="412"/>
      <c r="P108" s="412"/>
      <c r="Q108" s="412"/>
      <c r="R108" s="141" t="s">
        <v>45</v>
      </c>
      <c r="S108" s="403"/>
      <c r="T108" s="411"/>
      <c r="U108" s="411"/>
      <c r="V108" s="141" t="s">
        <v>45</v>
      </c>
      <c r="W108" s="434"/>
      <c r="X108" s="142" t="s">
        <v>234</v>
      </c>
      <c r="Y108" s="176" t="s">
        <v>274</v>
      </c>
      <c r="Z108" s="176" t="s">
        <v>370</v>
      </c>
      <c r="AA108" s="141"/>
      <c r="AB108" s="279">
        <v>105</v>
      </c>
    </row>
    <row r="109" spans="1:28" ht="154.5" customHeight="1">
      <c r="A109" s="203" t="s">
        <v>185</v>
      </c>
      <c r="B109" s="202" t="s">
        <v>264</v>
      </c>
      <c r="C109" s="177" t="s">
        <v>352</v>
      </c>
      <c r="D109" s="390" t="s">
        <v>458</v>
      </c>
      <c r="E109" s="143">
        <v>42917</v>
      </c>
      <c r="F109" s="436" t="s">
        <v>630</v>
      </c>
      <c r="G109" s="436"/>
      <c r="H109" s="141" t="s">
        <v>42</v>
      </c>
      <c r="I109" s="436" t="s">
        <v>528</v>
      </c>
      <c r="J109" s="444" t="s">
        <v>634</v>
      </c>
      <c r="K109" s="444"/>
      <c r="L109" s="444"/>
      <c r="M109" s="435" t="s">
        <v>41</v>
      </c>
      <c r="N109" s="444"/>
      <c r="O109" s="412"/>
      <c r="P109" s="412"/>
      <c r="Q109" s="412"/>
      <c r="R109" s="141" t="s">
        <v>45</v>
      </c>
      <c r="S109" s="403"/>
      <c r="T109" s="411"/>
      <c r="U109" s="411"/>
      <c r="V109" s="141" t="s">
        <v>45</v>
      </c>
      <c r="W109" s="434"/>
      <c r="X109" s="142" t="s">
        <v>234</v>
      </c>
      <c r="Y109" s="176" t="s">
        <v>274</v>
      </c>
      <c r="Z109" s="176" t="s">
        <v>370</v>
      </c>
      <c r="AA109" s="141"/>
      <c r="AB109" s="279">
        <v>106</v>
      </c>
    </row>
    <row r="110" spans="1:28" ht="154.5" customHeight="1">
      <c r="A110" s="203" t="s">
        <v>186</v>
      </c>
      <c r="B110" s="202" t="s">
        <v>264</v>
      </c>
      <c r="C110" s="177" t="s">
        <v>353</v>
      </c>
      <c r="D110" s="390" t="s">
        <v>459</v>
      </c>
      <c r="E110" s="143">
        <v>42856</v>
      </c>
      <c r="F110" s="436" t="s">
        <v>514</v>
      </c>
      <c r="G110" s="436"/>
      <c r="H110" s="141" t="s">
        <v>41</v>
      </c>
      <c r="I110" s="436"/>
      <c r="J110" s="444" t="s">
        <v>635</v>
      </c>
      <c r="K110" s="444"/>
      <c r="L110" s="444"/>
      <c r="M110" s="435" t="s">
        <v>41</v>
      </c>
      <c r="N110" s="444"/>
      <c r="O110" s="412"/>
      <c r="P110" s="412"/>
      <c r="Q110" s="412"/>
      <c r="R110" s="141" t="s">
        <v>45</v>
      </c>
      <c r="S110" s="403"/>
      <c r="T110" s="411"/>
      <c r="U110" s="411"/>
      <c r="V110" s="141" t="s">
        <v>45</v>
      </c>
      <c r="W110" s="434"/>
      <c r="X110" s="142" t="s">
        <v>234</v>
      </c>
      <c r="Y110" s="176" t="s">
        <v>274</v>
      </c>
      <c r="Z110" s="176" t="s">
        <v>370</v>
      </c>
      <c r="AA110" s="141"/>
      <c r="AB110" s="279">
        <v>107</v>
      </c>
    </row>
    <row r="111" spans="1:28" ht="154.5" customHeight="1">
      <c r="A111" s="203" t="s">
        <v>187</v>
      </c>
      <c r="B111" s="202" t="s">
        <v>106</v>
      </c>
      <c r="C111" s="177" t="s">
        <v>354</v>
      </c>
      <c r="D111" s="390" t="s">
        <v>261</v>
      </c>
      <c r="E111" s="143">
        <v>43160</v>
      </c>
      <c r="F111" s="436" t="s">
        <v>521</v>
      </c>
      <c r="G111" s="436"/>
      <c r="H111" s="141" t="s">
        <v>41</v>
      </c>
      <c r="I111" s="436"/>
      <c r="J111" s="444" t="s">
        <v>576</v>
      </c>
      <c r="K111" s="444"/>
      <c r="L111" s="444"/>
      <c r="M111" s="435" t="s">
        <v>41</v>
      </c>
      <c r="N111" s="444"/>
      <c r="O111" s="412"/>
      <c r="P111" s="412"/>
      <c r="Q111" s="412"/>
      <c r="R111" s="141" t="s">
        <v>45</v>
      </c>
      <c r="S111" s="403"/>
      <c r="T111" s="411"/>
      <c r="U111" s="411"/>
      <c r="V111" s="141" t="s">
        <v>45</v>
      </c>
      <c r="W111" s="434"/>
      <c r="X111" s="142" t="s">
        <v>234</v>
      </c>
      <c r="Y111" s="176" t="s">
        <v>77</v>
      </c>
      <c r="Z111" s="176" t="s">
        <v>370</v>
      </c>
      <c r="AA111" s="141"/>
      <c r="AB111" s="279">
        <v>108</v>
      </c>
    </row>
    <row r="112" spans="1:28" ht="154.5" customHeight="1">
      <c r="A112" s="203" t="s">
        <v>188</v>
      </c>
      <c r="B112" s="202" t="s">
        <v>272</v>
      </c>
      <c r="C112" s="177" t="s">
        <v>355</v>
      </c>
      <c r="D112" s="390" t="s">
        <v>460</v>
      </c>
      <c r="E112" s="143">
        <v>43160</v>
      </c>
      <c r="F112" s="436" t="s">
        <v>570</v>
      </c>
      <c r="G112" s="436"/>
      <c r="H112" s="141" t="s">
        <v>42</v>
      </c>
      <c r="I112" s="436"/>
      <c r="J112" s="444" t="s">
        <v>581</v>
      </c>
      <c r="K112" s="444"/>
      <c r="L112" s="444"/>
      <c r="M112" s="435" t="s">
        <v>42</v>
      </c>
      <c r="N112" s="444"/>
      <c r="O112" s="412"/>
      <c r="P112" s="412"/>
      <c r="Q112" s="412"/>
      <c r="R112" s="141" t="s">
        <v>45</v>
      </c>
      <c r="S112" s="403"/>
      <c r="T112" s="411"/>
      <c r="U112" s="411"/>
      <c r="V112" s="141" t="s">
        <v>45</v>
      </c>
      <c r="W112" s="434"/>
      <c r="X112" s="142" t="s">
        <v>234</v>
      </c>
      <c r="Y112" s="176" t="s">
        <v>276</v>
      </c>
      <c r="Z112" s="176" t="s">
        <v>370</v>
      </c>
      <c r="AA112" s="141"/>
      <c r="AB112" s="279">
        <v>109</v>
      </c>
    </row>
    <row r="113" spans="1:28" ht="154.5" customHeight="1">
      <c r="A113" s="203" t="s">
        <v>189</v>
      </c>
      <c r="B113" s="202" t="s">
        <v>272</v>
      </c>
      <c r="C113" s="177" t="s">
        <v>267</v>
      </c>
      <c r="D113" s="390" t="s">
        <v>356</v>
      </c>
      <c r="E113" s="143">
        <v>43160</v>
      </c>
      <c r="F113" s="436" t="s">
        <v>522</v>
      </c>
      <c r="G113" s="436"/>
      <c r="H113" s="141" t="s">
        <v>42</v>
      </c>
      <c r="I113" s="436"/>
      <c r="J113" s="444" t="s">
        <v>639</v>
      </c>
      <c r="K113" s="444"/>
      <c r="L113" s="444"/>
      <c r="M113" s="435" t="s">
        <v>42</v>
      </c>
      <c r="N113" s="444"/>
      <c r="O113" s="412"/>
      <c r="P113" s="412"/>
      <c r="Q113" s="412"/>
      <c r="R113" s="141" t="s">
        <v>45</v>
      </c>
      <c r="S113" s="403"/>
      <c r="T113" s="411"/>
      <c r="U113" s="411"/>
      <c r="V113" s="141" t="s">
        <v>45</v>
      </c>
      <c r="W113" s="434"/>
      <c r="X113" s="142" t="s">
        <v>234</v>
      </c>
      <c r="Y113" s="176" t="s">
        <v>276</v>
      </c>
      <c r="Z113" s="176" t="s">
        <v>370</v>
      </c>
      <c r="AA113" s="141"/>
      <c r="AB113" s="279">
        <v>110</v>
      </c>
    </row>
    <row r="114" spans="1:28" ht="154.5" customHeight="1">
      <c r="A114" s="203" t="s">
        <v>190</v>
      </c>
      <c r="B114" s="202" t="s">
        <v>599</v>
      </c>
      <c r="C114" s="177" t="s">
        <v>357</v>
      </c>
      <c r="D114" s="390" t="s">
        <v>461</v>
      </c>
      <c r="E114" s="143">
        <v>42887</v>
      </c>
      <c r="F114" s="436" t="s">
        <v>546</v>
      </c>
      <c r="G114" s="436"/>
      <c r="H114" s="141" t="s">
        <v>43</v>
      </c>
      <c r="I114" s="436" t="s">
        <v>571</v>
      </c>
      <c r="J114" s="444" t="s">
        <v>546</v>
      </c>
      <c r="K114" s="444"/>
      <c r="L114" s="444"/>
      <c r="M114" s="435" t="s">
        <v>43</v>
      </c>
      <c r="N114" s="458" t="s">
        <v>625</v>
      </c>
      <c r="O114" s="412"/>
      <c r="P114" s="412"/>
      <c r="Q114" s="412"/>
      <c r="R114" s="141" t="s">
        <v>45</v>
      </c>
      <c r="S114" s="403"/>
      <c r="T114" s="411"/>
      <c r="U114" s="411"/>
      <c r="V114" s="141" t="s">
        <v>45</v>
      </c>
      <c r="W114" s="434"/>
      <c r="X114" s="142" t="s">
        <v>234</v>
      </c>
      <c r="Y114" s="176" t="s">
        <v>278</v>
      </c>
      <c r="Z114" s="176" t="s">
        <v>370</v>
      </c>
      <c r="AA114" s="141"/>
      <c r="AB114" s="279">
        <v>111</v>
      </c>
    </row>
    <row r="115" spans="1:28" ht="195">
      <c r="A115" s="203" t="s">
        <v>191</v>
      </c>
      <c r="B115" s="202" t="s">
        <v>599</v>
      </c>
      <c r="C115" s="177" t="s">
        <v>357</v>
      </c>
      <c r="D115" s="390" t="s">
        <v>462</v>
      </c>
      <c r="E115" s="143">
        <v>43160</v>
      </c>
      <c r="F115" s="436" t="s">
        <v>572</v>
      </c>
      <c r="G115" s="436"/>
      <c r="H115" s="141" t="s">
        <v>42</v>
      </c>
      <c r="I115" s="436"/>
      <c r="J115" s="454" t="s">
        <v>627</v>
      </c>
      <c r="K115" s="444"/>
      <c r="L115" s="444"/>
      <c r="M115" s="435" t="s">
        <v>42</v>
      </c>
      <c r="N115" s="444" t="s">
        <v>626</v>
      </c>
      <c r="O115" s="412"/>
      <c r="P115" s="412"/>
      <c r="Q115" s="412"/>
      <c r="R115" s="141" t="s">
        <v>45</v>
      </c>
      <c r="S115" s="403"/>
      <c r="T115" s="411"/>
      <c r="U115" s="411"/>
      <c r="V115" s="141" t="s">
        <v>45</v>
      </c>
      <c r="W115" s="434"/>
      <c r="X115" s="142" t="s">
        <v>234</v>
      </c>
      <c r="Y115" s="176" t="s">
        <v>278</v>
      </c>
      <c r="Z115" s="176" t="s">
        <v>370</v>
      </c>
      <c r="AA115" s="141"/>
      <c r="AB115" s="279">
        <v>112</v>
      </c>
    </row>
    <row r="116" spans="1:28" ht="154.5" customHeight="1">
      <c r="A116" s="203" t="s">
        <v>192</v>
      </c>
      <c r="B116" s="202" t="s">
        <v>272</v>
      </c>
      <c r="C116" s="177" t="s">
        <v>358</v>
      </c>
      <c r="D116" s="390" t="s">
        <v>359</v>
      </c>
      <c r="E116" s="143">
        <v>43160</v>
      </c>
      <c r="F116" s="436" t="s">
        <v>573</v>
      </c>
      <c r="G116" s="436"/>
      <c r="H116" s="141" t="s">
        <v>42</v>
      </c>
      <c r="I116" s="436"/>
      <c r="J116" s="444" t="s">
        <v>615</v>
      </c>
      <c r="K116" s="444"/>
      <c r="L116" s="444"/>
      <c r="M116" s="435" t="s">
        <v>42</v>
      </c>
      <c r="N116" s="444"/>
      <c r="O116" s="412"/>
      <c r="P116" s="412"/>
      <c r="Q116" s="412"/>
      <c r="R116" s="141" t="s">
        <v>45</v>
      </c>
      <c r="S116" s="403"/>
      <c r="T116" s="411"/>
      <c r="U116" s="411"/>
      <c r="V116" s="141" t="s">
        <v>45</v>
      </c>
      <c r="W116" s="434"/>
      <c r="X116" s="142" t="s">
        <v>234</v>
      </c>
      <c r="Y116" s="176" t="s">
        <v>276</v>
      </c>
      <c r="Z116" s="176" t="s">
        <v>370</v>
      </c>
      <c r="AA116" s="141"/>
      <c r="AB116" s="279">
        <v>113</v>
      </c>
    </row>
    <row r="117" spans="1:28" ht="154.5" customHeight="1">
      <c r="A117" s="203" t="s">
        <v>193</v>
      </c>
      <c r="B117" s="202" t="s">
        <v>469</v>
      </c>
      <c r="C117" s="177" t="s">
        <v>360</v>
      </c>
      <c r="D117" s="390" t="s">
        <v>594</v>
      </c>
      <c r="E117" s="143">
        <v>42979</v>
      </c>
      <c r="F117" s="436"/>
      <c r="G117" s="436"/>
      <c r="H117" s="141" t="s">
        <v>42</v>
      </c>
      <c r="I117" s="436"/>
      <c r="J117" s="444" t="s">
        <v>600</v>
      </c>
      <c r="K117" s="444"/>
      <c r="L117" s="444"/>
      <c r="M117" s="435" t="s">
        <v>42</v>
      </c>
      <c r="N117" s="444"/>
      <c r="O117" s="412"/>
      <c r="P117" s="412"/>
      <c r="Q117" s="412"/>
      <c r="R117" s="141" t="s">
        <v>45</v>
      </c>
      <c r="S117" s="403"/>
      <c r="T117" s="411"/>
      <c r="U117" s="411"/>
      <c r="V117" s="141" t="s">
        <v>45</v>
      </c>
      <c r="W117" s="434"/>
      <c r="X117" s="142" t="s">
        <v>234</v>
      </c>
      <c r="Y117" s="176" t="s">
        <v>274</v>
      </c>
      <c r="Z117" s="176" t="s">
        <v>371</v>
      </c>
      <c r="AA117" s="141"/>
      <c r="AB117" s="279">
        <v>114</v>
      </c>
    </row>
    <row r="118" spans="1:28" ht="154.5" customHeight="1">
      <c r="A118" s="203" t="s">
        <v>194</v>
      </c>
      <c r="B118" s="202" t="s">
        <v>469</v>
      </c>
      <c r="C118" s="177" t="s">
        <v>361</v>
      </c>
      <c r="D118" s="390" t="s">
        <v>463</v>
      </c>
      <c r="E118" s="143">
        <v>43160</v>
      </c>
      <c r="F118" s="436" t="s">
        <v>525</v>
      </c>
      <c r="G118" s="436"/>
      <c r="H118" s="141" t="s">
        <v>42</v>
      </c>
      <c r="I118" s="436"/>
      <c r="J118" s="444" t="s">
        <v>601</v>
      </c>
      <c r="K118" s="444"/>
      <c r="L118" s="444"/>
      <c r="M118" s="435" t="s">
        <v>42</v>
      </c>
      <c r="N118" s="444"/>
      <c r="O118" s="412"/>
      <c r="P118" s="412"/>
      <c r="Q118" s="412"/>
      <c r="R118" s="141" t="s">
        <v>45</v>
      </c>
      <c r="S118" s="403"/>
      <c r="T118" s="411"/>
      <c r="U118" s="411"/>
      <c r="V118" s="141" t="s">
        <v>45</v>
      </c>
      <c r="W118" s="434"/>
      <c r="X118" s="142" t="s">
        <v>234</v>
      </c>
      <c r="Y118" s="176" t="s">
        <v>274</v>
      </c>
      <c r="Z118" s="176" t="s">
        <v>371</v>
      </c>
      <c r="AA118" s="141"/>
      <c r="AB118" s="279">
        <v>115</v>
      </c>
    </row>
    <row r="119" spans="1:28" ht="154.5" customHeight="1">
      <c r="A119" s="203" t="s">
        <v>195</v>
      </c>
      <c r="B119" s="202" t="s">
        <v>362</v>
      </c>
      <c r="C119" s="177" t="s">
        <v>363</v>
      </c>
      <c r="D119" s="390" t="s">
        <v>464</v>
      </c>
      <c r="E119" s="143">
        <v>43040</v>
      </c>
      <c r="F119" s="436" t="s">
        <v>559</v>
      </c>
      <c r="G119" s="436"/>
      <c r="H119" s="141" t="s">
        <v>42</v>
      </c>
      <c r="I119" s="436"/>
      <c r="J119" s="454" t="s">
        <v>666</v>
      </c>
      <c r="K119" s="444"/>
      <c r="L119" s="444"/>
      <c r="M119" s="435" t="s">
        <v>41</v>
      </c>
      <c r="N119" s="444"/>
      <c r="O119" s="412"/>
      <c r="P119" s="412"/>
      <c r="Q119" s="412"/>
      <c r="R119" s="141" t="s">
        <v>45</v>
      </c>
      <c r="S119" s="403"/>
      <c r="T119" s="411"/>
      <c r="U119" s="411"/>
      <c r="V119" s="141" t="s">
        <v>45</v>
      </c>
      <c r="W119" s="434"/>
      <c r="X119" s="142" t="s">
        <v>234</v>
      </c>
      <c r="Y119" s="176" t="s">
        <v>39</v>
      </c>
      <c r="Z119" s="176" t="s">
        <v>371</v>
      </c>
      <c r="AA119" s="141"/>
      <c r="AB119" s="279">
        <v>116</v>
      </c>
    </row>
    <row r="120" spans="1:28" ht="154.5" customHeight="1">
      <c r="A120" s="203" t="s">
        <v>196</v>
      </c>
      <c r="B120" s="202" t="s">
        <v>362</v>
      </c>
      <c r="C120" s="177" t="s">
        <v>364</v>
      </c>
      <c r="D120" s="390" t="s">
        <v>465</v>
      </c>
      <c r="E120" s="143">
        <v>43160</v>
      </c>
      <c r="F120" s="436" t="s">
        <v>537</v>
      </c>
      <c r="G120" s="436"/>
      <c r="H120" s="141" t="s">
        <v>42</v>
      </c>
      <c r="I120" s="436"/>
      <c r="J120" s="454" t="s">
        <v>667</v>
      </c>
      <c r="K120" s="444"/>
      <c r="L120" s="444"/>
      <c r="M120" s="435" t="s">
        <v>41</v>
      </c>
      <c r="N120" s="444"/>
      <c r="O120" s="412"/>
      <c r="P120" s="412"/>
      <c r="Q120" s="412"/>
      <c r="R120" s="141" t="s">
        <v>45</v>
      </c>
      <c r="S120" s="403"/>
      <c r="T120" s="411"/>
      <c r="U120" s="411"/>
      <c r="V120" s="141" t="s">
        <v>45</v>
      </c>
      <c r="W120" s="434"/>
      <c r="X120" s="142" t="s">
        <v>234</v>
      </c>
      <c r="Y120" s="176" t="s">
        <v>39</v>
      </c>
      <c r="Z120" s="176" t="s">
        <v>371</v>
      </c>
      <c r="AA120" s="141"/>
      <c r="AB120" s="279">
        <v>117</v>
      </c>
    </row>
    <row r="121" spans="1:28" ht="330">
      <c r="A121" s="203" t="s">
        <v>197</v>
      </c>
      <c r="B121" s="202" t="s">
        <v>538</v>
      </c>
      <c r="C121" s="177" t="s">
        <v>365</v>
      </c>
      <c r="D121" s="390" t="s">
        <v>466</v>
      </c>
      <c r="E121" s="143">
        <v>43040</v>
      </c>
      <c r="F121" s="436" t="s">
        <v>574</v>
      </c>
      <c r="G121" s="436"/>
      <c r="H121" s="141" t="s">
        <v>42</v>
      </c>
      <c r="I121" s="436"/>
      <c r="J121" s="444" t="s">
        <v>614</v>
      </c>
      <c r="K121" s="444"/>
      <c r="L121" s="444"/>
      <c r="M121" s="435" t="s">
        <v>42</v>
      </c>
      <c r="N121" s="444"/>
      <c r="O121" s="412"/>
      <c r="P121" s="412"/>
      <c r="Q121" s="412"/>
      <c r="R121" s="141" t="s">
        <v>45</v>
      </c>
      <c r="S121" s="403"/>
      <c r="T121" s="411"/>
      <c r="U121" s="411"/>
      <c r="V121" s="141" t="s">
        <v>45</v>
      </c>
      <c r="W121" s="434"/>
      <c r="X121" s="142" t="s">
        <v>234</v>
      </c>
      <c r="Y121" s="176" t="s">
        <v>39</v>
      </c>
      <c r="Z121" s="176" t="s">
        <v>369</v>
      </c>
      <c r="AA121" s="141"/>
      <c r="AB121" s="279">
        <v>118</v>
      </c>
    </row>
    <row r="122" spans="1:28" ht="154.5" customHeight="1">
      <c r="A122" s="203" t="s">
        <v>198</v>
      </c>
      <c r="B122" s="202" t="s">
        <v>265</v>
      </c>
      <c r="C122" s="177" t="s">
        <v>366</v>
      </c>
      <c r="D122" s="390" t="s">
        <v>467</v>
      </c>
      <c r="E122" s="143">
        <v>43009</v>
      </c>
      <c r="F122" s="436" t="s">
        <v>575</v>
      </c>
      <c r="G122" s="436"/>
      <c r="H122" s="141" t="s">
        <v>42</v>
      </c>
      <c r="I122" s="436"/>
      <c r="J122" s="444" t="s">
        <v>622</v>
      </c>
      <c r="K122" s="444"/>
      <c r="L122" s="444"/>
      <c r="M122" s="435" t="s">
        <v>41</v>
      </c>
      <c r="N122" s="444"/>
      <c r="O122" s="412"/>
      <c r="P122" s="412"/>
      <c r="Q122" s="412"/>
      <c r="R122" s="141" t="s">
        <v>45</v>
      </c>
      <c r="S122" s="403"/>
      <c r="T122" s="411"/>
      <c r="U122" s="411"/>
      <c r="V122" s="141" t="s">
        <v>45</v>
      </c>
      <c r="W122" s="434"/>
      <c r="X122" s="142" t="s">
        <v>234</v>
      </c>
      <c r="Y122" s="176" t="s">
        <v>39</v>
      </c>
      <c r="Z122" s="176" t="s">
        <v>371</v>
      </c>
      <c r="AA122" s="141"/>
      <c r="AB122" s="279">
        <v>119</v>
      </c>
    </row>
    <row r="123" spans="1:28" ht="154.5" customHeight="1">
      <c r="A123" s="203" t="s">
        <v>367</v>
      </c>
      <c r="B123" s="202" t="s">
        <v>362</v>
      </c>
      <c r="C123" s="177" t="s">
        <v>368</v>
      </c>
      <c r="D123" s="390" t="s">
        <v>468</v>
      </c>
      <c r="E123" s="143">
        <v>43160</v>
      </c>
      <c r="F123" s="436"/>
      <c r="G123" s="436"/>
      <c r="H123" s="141" t="s">
        <v>44</v>
      </c>
      <c r="I123" s="436"/>
      <c r="J123" s="444"/>
      <c r="K123" s="444"/>
      <c r="L123" s="444"/>
      <c r="M123" s="435" t="s">
        <v>44</v>
      </c>
      <c r="N123" s="444"/>
      <c r="O123" s="412"/>
      <c r="P123" s="412"/>
      <c r="Q123" s="412"/>
      <c r="R123" s="141" t="s">
        <v>45</v>
      </c>
      <c r="S123" s="403"/>
      <c r="T123" s="411"/>
      <c r="U123" s="411"/>
      <c r="V123" s="141" t="s">
        <v>45</v>
      </c>
      <c r="W123" s="434"/>
      <c r="X123" s="142" t="s">
        <v>234</v>
      </c>
      <c r="Y123" s="176" t="s">
        <v>39</v>
      </c>
      <c r="Z123" s="176" t="s">
        <v>371</v>
      </c>
      <c r="AA123" s="141"/>
      <c r="AB123" s="279">
        <v>120</v>
      </c>
    </row>
    <row r="124" spans="1:28">
      <c r="A124" s="147"/>
      <c r="B124" s="144"/>
      <c r="C124" s="179"/>
    </row>
    <row r="125" spans="1:28">
      <c r="A125" s="147"/>
      <c r="B125" s="144"/>
      <c r="C125" s="179"/>
    </row>
    <row r="126" spans="1:28">
      <c r="A126" s="148"/>
      <c r="B126" s="144"/>
    </row>
    <row r="127" spans="1:28">
      <c r="A127" s="148"/>
      <c r="B127" s="144"/>
    </row>
    <row r="128" spans="1:28">
      <c r="A128" s="148"/>
      <c r="B128" s="144"/>
    </row>
    <row r="129" spans="1:28">
      <c r="A129" s="148"/>
      <c r="B129" s="144"/>
    </row>
    <row r="130" spans="1:28">
      <c r="A130" s="148"/>
      <c r="B130" s="144"/>
    </row>
    <row r="131" spans="1:28">
      <c r="A131" s="148"/>
      <c r="B131" s="144"/>
    </row>
    <row r="132" spans="1:28">
      <c r="A132" s="148"/>
    </row>
    <row r="133" spans="1:28">
      <c r="A133" s="148"/>
    </row>
    <row r="134" spans="1:28">
      <c r="A134" s="148"/>
    </row>
    <row r="135" spans="1:28">
      <c r="A135" s="148"/>
    </row>
    <row r="136" spans="1:28">
      <c r="A136" s="147"/>
    </row>
    <row r="137" spans="1:28">
      <c r="A137" s="147"/>
    </row>
    <row r="138" spans="1:28">
      <c r="A138" s="147"/>
    </row>
    <row r="139" spans="1:28">
      <c r="A139" s="147"/>
    </row>
    <row r="140" spans="1:28">
      <c r="A140" s="149" t="s">
        <v>112</v>
      </c>
    </row>
    <row r="141" spans="1:28" ht="30">
      <c r="A141" s="149" t="s">
        <v>113</v>
      </c>
    </row>
    <row r="142" spans="1:28" s="265" customFormat="1" hidden="1">
      <c r="A142" s="149"/>
      <c r="C142" s="266"/>
      <c r="D142" s="267"/>
      <c r="F142" s="266"/>
      <c r="G142" s="266"/>
      <c r="H142" s="396"/>
      <c r="I142" s="266"/>
      <c r="J142" s="450"/>
      <c r="K142" s="450"/>
      <c r="L142" s="450"/>
      <c r="M142" s="451"/>
      <c r="N142" s="450"/>
      <c r="O142" s="270"/>
      <c r="P142" s="270"/>
      <c r="Q142" s="270"/>
      <c r="R142" s="268"/>
      <c r="S142" s="268"/>
      <c r="T142" s="270"/>
      <c r="U142" s="270"/>
      <c r="V142" s="269"/>
      <c r="W142" s="274"/>
      <c r="X142" s="267"/>
      <c r="AA142" s="267"/>
      <c r="AB142" s="280"/>
    </row>
    <row r="143" spans="1:28" s="283" customFormat="1" hidden="1">
      <c r="A143" s="282" t="s">
        <v>47</v>
      </c>
      <c r="C143" s="284"/>
      <c r="D143" s="285"/>
      <c r="F143" s="284"/>
      <c r="G143" s="284"/>
      <c r="H143" s="397"/>
      <c r="I143" s="284"/>
      <c r="J143" s="452"/>
      <c r="K143" s="452"/>
      <c r="L143" s="452"/>
      <c r="M143" s="453"/>
      <c r="N143" s="452"/>
      <c r="O143" s="288"/>
      <c r="P143" s="288"/>
      <c r="Q143" s="288"/>
      <c r="R143" s="286"/>
      <c r="S143" s="286"/>
      <c r="T143" s="288"/>
      <c r="U143" s="288"/>
      <c r="V143" s="287"/>
      <c r="W143" s="289"/>
      <c r="X143" s="285"/>
      <c r="AA143" s="285"/>
      <c r="AB143" s="290"/>
    </row>
    <row r="144" spans="1:28" s="283" customFormat="1" hidden="1">
      <c r="A144" s="282" t="s">
        <v>41</v>
      </c>
      <c r="C144" s="284"/>
      <c r="D144" s="285"/>
      <c r="F144" s="284"/>
      <c r="G144" s="284"/>
      <c r="H144" s="397"/>
      <c r="I144" s="284"/>
      <c r="J144" s="452"/>
      <c r="K144" s="452"/>
      <c r="L144" s="452"/>
      <c r="M144" s="453"/>
      <c r="N144" s="452"/>
      <c r="O144" s="288"/>
      <c r="P144" s="288"/>
      <c r="Q144" s="288"/>
      <c r="R144" s="286"/>
      <c r="S144" s="286"/>
      <c r="T144" s="288"/>
      <c r="U144" s="288"/>
      <c r="V144" s="287"/>
      <c r="W144" s="289"/>
      <c r="X144" s="285"/>
      <c r="AA144" s="285"/>
      <c r="AB144" s="290"/>
    </row>
    <row r="145" spans="1:28" s="283" customFormat="1" hidden="1">
      <c r="A145" s="282" t="s">
        <v>83</v>
      </c>
      <c r="C145" s="284"/>
      <c r="D145" s="285"/>
      <c r="F145" s="284"/>
      <c r="G145" s="284"/>
      <c r="H145" s="397"/>
      <c r="I145" s="284"/>
      <c r="J145" s="452"/>
      <c r="K145" s="452"/>
      <c r="L145" s="452"/>
      <c r="M145" s="453"/>
      <c r="N145" s="452"/>
      <c r="O145" s="288"/>
      <c r="P145" s="288"/>
      <c r="Q145" s="288"/>
      <c r="R145" s="286"/>
      <c r="S145" s="286"/>
      <c r="T145" s="288"/>
      <c r="U145" s="288"/>
      <c r="V145" s="287"/>
      <c r="W145" s="289"/>
      <c r="X145" s="285"/>
      <c r="AA145" s="285"/>
      <c r="AB145" s="290"/>
    </row>
    <row r="146" spans="1:28" s="283" customFormat="1" hidden="1">
      <c r="A146" s="282" t="s">
        <v>84</v>
      </c>
      <c r="C146" s="284"/>
      <c r="D146" s="285"/>
      <c r="F146" s="284"/>
      <c r="G146" s="284"/>
      <c r="H146" s="397"/>
      <c r="I146" s="284"/>
      <c r="J146" s="452"/>
      <c r="K146" s="452"/>
      <c r="L146" s="452"/>
      <c r="M146" s="453"/>
      <c r="N146" s="452"/>
      <c r="O146" s="288"/>
      <c r="P146" s="288"/>
      <c r="Q146" s="288"/>
      <c r="R146" s="286"/>
      <c r="S146" s="286"/>
      <c r="T146" s="288"/>
      <c r="U146" s="288"/>
      <c r="V146" s="287"/>
      <c r="W146" s="289"/>
      <c r="X146" s="285"/>
      <c r="AA146" s="285"/>
      <c r="AB146" s="290"/>
    </row>
    <row r="147" spans="1:28" s="283" customFormat="1" hidden="1">
      <c r="A147" s="282" t="s">
        <v>85</v>
      </c>
      <c r="C147" s="284"/>
      <c r="D147" s="285"/>
      <c r="F147" s="284"/>
      <c r="G147" s="284"/>
      <c r="H147" s="397"/>
      <c r="I147" s="284"/>
      <c r="J147" s="452"/>
      <c r="K147" s="452"/>
      <c r="L147" s="452"/>
      <c r="M147" s="453"/>
      <c r="N147" s="452"/>
      <c r="O147" s="288"/>
      <c r="P147" s="288"/>
      <c r="Q147" s="288"/>
      <c r="R147" s="286"/>
      <c r="S147" s="286"/>
      <c r="T147" s="288"/>
      <c r="U147" s="288"/>
      <c r="V147" s="287"/>
      <c r="W147" s="289"/>
      <c r="X147" s="285"/>
      <c r="AA147" s="285"/>
      <c r="AB147" s="290"/>
    </row>
    <row r="148" spans="1:28" s="283" customFormat="1" hidden="1">
      <c r="A148" s="282" t="s">
        <v>28</v>
      </c>
      <c r="C148" s="284"/>
      <c r="D148" s="285"/>
      <c r="F148" s="284"/>
      <c r="G148" s="284"/>
      <c r="H148" s="397"/>
      <c r="I148" s="284"/>
      <c r="J148" s="452"/>
      <c r="K148" s="452"/>
      <c r="L148" s="452"/>
      <c r="M148" s="453"/>
      <c r="N148" s="452"/>
      <c r="O148" s="288"/>
      <c r="P148" s="288"/>
      <c r="Q148" s="288"/>
      <c r="R148" s="286"/>
      <c r="S148" s="286"/>
      <c r="T148" s="288"/>
      <c r="U148" s="288"/>
      <c r="V148" s="287"/>
      <c r="W148" s="289"/>
      <c r="X148" s="285"/>
      <c r="AA148" s="285"/>
      <c r="AB148" s="290"/>
    </row>
    <row r="149" spans="1:28" s="283" customFormat="1" hidden="1">
      <c r="A149" s="282" t="s">
        <v>86</v>
      </c>
      <c r="C149" s="284"/>
      <c r="D149" s="285"/>
      <c r="F149" s="284"/>
      <c r="G149" s="284"/>
      <c r="H149" s="397"/>
      <c r="I149" s="284"/>
      <c r="J149" s="452"/>
      <c r="K149" s="452"/>
      <c r="L149" s="452"/>
      <c r="M149" s="453"/>
      <c r="N149" s="452"/>
      <c r="O149" s="288"/>
      <c r="P149" s="288"/>
      <c r="Q149" s="288"/>
      <c r="R149" s="286"/>
      <c r="S149" s="286"/>
      <c r="T149" s="288"/>
      <c r="U149" s="288"/>
      <c r="V149" s="287"/>
      <c r="W149" s="289"/>
      <c r="X149" s="285"/>
      <c r="AA149" s="285"/>
      <c r="AB149" s="290"/>
    </row>
    <row r="150" spans="1:28" s="283" customFormat="1" hidden="1">
      <c r="A150" s="282" t="s">
        <v>87</v>
      </c>
      <c r="C150" s="284"/>
      <c r="D150" s="285"/>
      <c r="F150" s="284"/>
      <c r="G150" s="284"/>
      <c r="H150" s="397"/>
      <c r="I150" s="284"/>
      <c r="J150" s="452"/>
      <c r="K150" s="452"/>
      <c r="L150" s="452"/>
      <c r="M150" s="453"/>
      <c r="N150" s="452"/>
      <c r="O150" s="288"/>
      <c r="P150" s="288"/>
      <c r="Q150" s="288"/>
      <c r="R150" s="286"/>
      <c r="S150" s="286"/>
      <c r="T150" s="288"/>
      <c r="U150" s="288"/>
      <c r="V150" s="287"/>
      <c r="W150" s="289"/>
      <c r="X150" s="285"/>
      <c r="AA150" s="285"/>
      <c r="AB150" s="290"/>
    </row>
    <row r="151" spans="1:28" s="283" customFormat="1" hidden="1">
      <c r="A151" s="282" t="s">
        <v>23</v>
      </c>
      <c r="C151" s="284"/>
      <c r="D151" s="285"/>
      <c r="F151" s="284"/>
      <c r="G151" s="284"/>
      <c r="H151" s="397"/>
      <c r="I151" s="284"/>
      <c r="J151" s="452"/>
      <c r="K151" s="452"/>
      <c r="L151" s="452"/>
      <c r="M151" s="453"/>
      <c r="N151" s="452"/>
      <c r="O151" s="288">
        <v>5</v>
      </c>
      <c r="P151" s="288"/>
      <c r="Q151" s="288"/>
      <c r="R151" s="286"/>
      <c r="S151" s="286"/>
      <c r="T151" s="288"/>
      <c r="U151" s="288"/>
      <c r="V151" s="287"/>
      <c r="W151" s="289"/>
      <c r="X151" s="285"/>
      <c r="AA151" s="285"/>
      <c r="AB151" s="290"/>
    </row>
    <row r="152" spans="1:28" s="283" customFormat="1" hidden="1">
      <c r="A152" s="282" t="s">
        <v>29</v>
      </c>
      <c r="C152" s="284"/>
      <c r="D152" s="285"/>
      <c r="F152" s="284"/>
      <c r="G152" s="284"/>
      <c r="H152" s="397"/>
      <c r="I152" s="284"/>
      <c r="J152" s="452"/>
      <c r="K152" s="452"/>
      <c r="L152" s="452"/>
      <c r="M152" s="453"/>
      <c r="N152" s="452"/>
      <c r="O152" s="288"/>
      <c r="P152" s="288"/>
      <c r="Q152" s="288"/>
      <c r="R152" s="286"/>
      <c r="S152" s="286"/>
      <c r="T152" s="288"/>
      <c r="U152" s="288"/>
      <c r="V152" s="287"/>
      <c r="W152" s="289"/>
      <c r="X152" s="285"/>
      <c r="AA152" s="285"/>
      <c r="AB152" s="290"/>
    </row>
    <row r="153" spans="1:28" s="283" customFormat="1" hidden="1">
      <c r="A153" s="291"/>
      <c r="C153" s="284"/>
      <c r="D153" s="285"/>
      <c r="F153" s="284"/>
      <c r="G153" s="284"/>
      <c r="H153" s="397"/>
      <c r="I153" s="284"/>
      <c r="J153" s="452"/>
      <c r="K153" s="452"/>
      <c r="L153" s="452"/>
      <c r="M153" s="453"/>
      <c r="N153" s="452"/>
      <c r="O153" s="288"/>
      <c r="P153" s="288"/>
      <c r="Q153" s="288"/>
      <c r="R153" s="286"/>
      <c r="S153" s="286"/>
      <c r="T153" s="288"/>
      <c r="U153" s="288"/>
      <c r="V153" s="287"/>
      <c r="W153" s="289"/>
      <c r="X153" s="285"/>
      <c r="AA153" s="285"/>
      <c r="AB153" s="290"/>
    </row>
    <row r="154" spans="1:28" s="283" customFormat="1" hidden="1">
      <c r="A154" s="291"/>
      <c r="C154" s="284"/>
      <c r="D154" s="285"/>
      <c r="F154" s="284"/>
      <c r="G154" s="284"/>
      <c r="H154" s="397"/>
      <c r="I154" s="284"/>
      <c r="J154" s="452"/>
      <c r="K154" s="452"/>
      <c r="L154" s="452"/>
      <c r="M154" s="453"/>
      <c r="N154" s="452"/>
      <c r="O154" s="288"/>
      <c r="P154" s="288"/>
      <c r="Q154" s="288"/>
      <c r="R154" s="286"/>
      <c r="S154" s="286"/>
      <c r="T154" s="288"/>
      <c r="U154" s="288"/>
      <c r="V154" s="287"/>
      <c r="W154" s="289"/>
      <c r="X154" s="285"/>
      <c r="AA154" s="285"/>
      <c r="AB154" s="290"/>
    </row>
    <row r="155" spans="1:28" s="283" customFormat="1">
      <c r="A155" s="291"/>
      <c r="C155" s="284"/>
      <c r="D155" s="285"/>
      <c r="F155" s="284"/>
      <c r="G155" s="284"/>
      <c r="H155" s="397"/>
      <c r="I155" s="284"/>
      <c r="J155" s="452"/>
      <c r="K155" s="452"/>
      <c r="L155" s="452"/>
      <c r="M155" s="453"/>
      <c r="N155" s="452"/>
      <c r="O155" s="288"/>
      <c r="P155" s="288"/>
      <c r="Q155" s="288"/>
      <c r="R155" s="286"/>
      <c r="S155" s="286"/>
      <c r="T155" s="288"/>
      <c r="U155" s="288"/>
      <c r="V155" s="287"/>
      <c r="W155" s="289"/>
      <c r="X155" s="285"/>
      <c r="AA155" s="285"/>
      <c r="AB155" s="290"/>
    </row>
    <row r="156" spans="1:28" s="265" customFormat="1">
      <c r="A156" s="271"/>
      <c r="C156" s="266"/>
      <c r="D156" s="267"/>
      <c r="F156" s="266"/>
      <c r="G156" s="266"/>
      <c r="H156" s="396"/>
      <c r="I156" s="266"/>
      <c r="J156" s="450"/>
      <c r="K156" s="450"/>
      <c r="L156" s="450"/>
      <c r="M156" s="451"/>
      <c r="N156" s="450"/>
      <c r="O156" s="270"/>
      <c r="P156" s="270"/>
      <c r="Q156" s="270"/>
      <c r="R156" s="268"/>
      <c r="S156" s="268"/>
      <c r="T156" s="270"/>
      <c r="U156" s="270"/>
      <c r="V156" s="269"/>
      <c r="W156" s="274"/>
      <c r="X156" s="267"/>
      <c r="AA156" s="267"/>
      <c r="AB156" s="280"/>
    </row>
    <row r="157" spans="1:28" s="265" customFormat="1">
      <c r="A157" s="271"/>
      <c r="C157" s="266"/>
      <c r="D157" s="267"/>
      <c r="F157" s="266"/>
      <c r="G157" s="266"/>
      <c r="H157" s="396"/>
      <c r="I157" s="266"/>
      <c r="J157" s="450"/>
      <c r="K157" s="450"/>
      <c r="L157" s="450"/>
      <c r="M157" s="451"/>
      <c r="N157" s="450"/>
      <c r="O157" s="270"/>
      <c r="P157" s="270"/>
      <c r="Q157" s="270"/>
      <c r="R157" s="268"/>
      <c r="S157" s="268"/>
      <c r="T157" s="270"/>
      <c r="U157" s="270"/>
      <c r="V157" s="269"/>
      <c r="W157" s="274"/>
      <c r="X157" s="267"/>
      <c r="AA157" s="267"/>
      <c r="AB157" s="280"/>
    </row>
    <row r="158" spans="1:28" s="265" customFormat="1">
      <c r="A158" s="291"/>
      <c r="B158" s="283"/>
      <c r="C158" s="284"/>
      <c r="D158" s="267"/>
      <c r="F158" s="266"/>
      <c r="G158" s="266"/>
      <c r="H158" s="396"/>
      <c r="I158" s="266"/>
      <c r="J158" s="450"/>
      <c r="K158" s="450"/>
      <c r="L158" s="450"/>
      <c r="M158" s="451"/>
      <c r="N158" s="450"/>
      <c r="O158" s="270"/>
      <c r="P158" s="270"/>
      <c r="Q158" s="270"/>
      <c r="R158" s="268"/>
      <c r="S158" s="268"/>
      <c r="T158" s="270"/>
      <c r="U158" s="270"/>
      <c r="V158" s="269"/>
      <c r="W158" s="274"/>
      <c r="X158" s="267"/>
      <c r="AA158" s="267"/>
      <c r="AB158" s="280"/>
    </row>
    <row r="159" spans="1:28" s="265" customFormat="1">
      <c r="A159" s="291"/>
      <c r="B159" s="283"/>
      <c r="C159" s="284"/>
      <c r="D159" s="267"/>
      <c r="F159" s="266"/>
      <c r="G159" s="266"/>
      <c r="H159" s="396"/>
      <c r="I159" s="266"/>
      <c r="J159" s="450"/>
      <c r="K159" s="450"/>
      <c r="L159" s="450"/>
      <c r="M159" s="451"/>
      <c r="N159" s="450"/>
      <c r="O159" s="270"/>
      <c r="P159" s="270"/>
      <c r="Q159" s="270"/>
      <c r="R159" s="268"/>
      <c r="S159" s="268"/>
      <c r="T159" s="270"/>
      <c r="U159" s="270"/>
      <c r="V159" s="269"/>
      <c r="W159" s="274"/>
      <c r="X159" s="267"/>
      <c r="AA159" s="267"/>
      <c r="AB159" s="280"/>
    </row>
    <row r="160" spans="1:28" s="265" customFormat="1">
      <c r="A160" s="291"/>
      <c r="B160" s="283"/>
      <c r="C160" s="284"/>
      <c r="D160" s="267"/>
      <c r="F160" s="266"/>
      <c r="G160" s="266"/>
      <c r="H160" s="396"/>
      <c r="I160" s="266"/>
      <c r="J160" s="450"/>
      <c r="K160" s="450"/>
      <c r="L160" s="450"/>
      <c r="M160" s="451"/>
      <c r="N160" s="450"/>
      <c r="O160" s="270"/>
      <c r="P160" s="270"/>
      <c r="Q160" s="270"/>
      <c r="R160" s="268"/>
      <c r="S160" s="268"/>
      <c r="T160" s="270"/>
      <c r="U160" s="270"/>
      <c r="V160" s="269"/>
      <c r="W160" s="274"/>
      <c r="X160" s="267"/>
      <c r="AA160" s="267"/>
      <c r="AB160" s="280"/>
    </row>
    <row r="161" spans="1:28" s="265" customFormat="1" ht="30">
      <c r="A161" s="291" t="s">
        <v>41</v>
      </c>
      <c r="B161" s="283"/>
      <c r="C161" s="284"/>
      <c r="D161" s="267"/>
      <c r="F161" s="266"/>
      <c r="G161" s="266"/>
      <c r="H161" s="396"/>
      <c r="I161" s="266"/>
      <c r="J161" s="450"/>
      <c r="K161" s="450"/>
      <c r="L161" s="450"/>
      <c r="M161" s="451"/>
      <c r="N161" s="450"/>
      <c r="O161" s="270"/>
      <c r="P161" s="270"/>
      <c r="Q161" s="270"/>
      <c r="R161" s="268"/>
      <c r="S161" s="268"/>
      <c r="T161" s="270"/>
      <c r="U161" s="270"/>
      <c r="V161" s="269"/>
      <c r="W161" s="274"/>
      <c r="X161" s="267"/>
      <c r="AA161" s="267"/>
      <c r="AB161" s="280"/>
    </row>
    <row r="162" spans="1:28" s="265" customFormat="1" ht="30">
      <c r="A162" s="291" t="s">
        <v>42</v>
      </c>
      <c r="B162" s="283"/>
      <c r="C162" s="284"/>
      <c r="D162" s="267"/>
      <c r="F162" s="266"/>
      <c r="G162" s="266"/>
      <c r="H162" s="396"/>
      <c r="I162" s="266"/>
      <c r="J162" s="450"/>
      <c r="K162" s="450"/>
      <c r="L162" s="450"/>
      <c r="M162" s="451"/>
      <c r="N162" s="450"/>
      <c r="O162" s="270"/>
      <c r="P162" s="270"/>
      <c r="Q162" s="270"/>
      <c r="R162" s="268"/>
      <c r="S162" s="268"/>
      <c r="T162" s="270"/>
      <c r="U162" s="270"/>
      <c r="V162" s="269"/>
      <c r="W162" s="274"/>
      <c r="X162" s="267"/>
      <c r="AA162" s="267"/>
      <c r="AB162" s="280"/>
    </row>
    <row r="163" spans="1:28" s="265" customFormat="1" ht="60">
      <c r="A163" s="402" t="s">
        <v>27</v>
      </c>
      <c r="B163" s="283"/>
      <c r="C163" s="284"/>
      <c r="D163" s="267"/>
      <c r="F163" s="266"/>
      <c r="G163" s="266"/>
      <c r="H163" s="396"/>
      <c r="I163" s="266"/>
      <c r="J163" s="450"/>
      <c r="K163" s="450"/>
      <c r="L163" s="450"/>
      <c r="M163" s="451"/>
      <c r="N163" s="450"/>
      <c r="O163" s="270"/>
      <c r="P163" s="270"/>
      <c r="Q163" s="270"/>
      <c r="R163" s="268"/>
      <c r="S163" s="268"/>
      <c r="T163" s="270"/>
      <c r="U163" s="270"/>
      <c r="V163" s="269"/>
      <c r="W163" s="274"/>
      <c r="X163" s="267"/>
      <c r="AA163" s="267"/>
      <c r="AB163" s="280"/>
    </row>
    <row r="164" spans="1:28" s="265" customFormat="1">
      <c r="A164" s="402" t="s">
        <v>28</v>
      </c>
      <c r="B164" s="283"/>
      <c r="C164" s="284"/>
      <c r="D164" s="267"/>
      <c r="F164" s="266"/>
      <c r="G164" s="266"/>
      <c r="H164" s="396"/>
      <c r="I164" s="266"/>
      <c r="J164" s="450"/>
      <c r="K164" s="450"/>
      <c r="L164" s="450"/>
      <c r="M164" s="451"/>
      <c r="N164" s="450"/>
      <c r="O164" s="270"/>
      <c r="P164" s="270"/>
      <c r="Q164" s="270"/>
      <c r="R164" s="268"/>
      <c r="S164" s="268"/>
      <c r="T164" s="270"/>
      <c r="U164" s="270"/>
      <c r="V164" s="269"/>
      <c r="W164" s="274"/>
      <c r="X164" s="267"/>
      <c r="AA164" s="267"/>
      <c r="AB164" s="280"/>
    </row>
    <row r="165" spans="1:28" s="265" customFormat="1" ht="45">
      <c r="A165" s="402" t="s">
        <v>43</v>
      </c>
      <c r="B165" s="283"/>
      <c r="C165" s="284"/>
      <c r="D165" s="267"/>
      <c r="F165" s="266"/>
      <c r="G165" s="266"/>
      <c r="H165" s="396"/>
      <c r="I165" s="266"/>
      <c r="J165" s="450"/>
      <c r="K165" s="450"/>
      <c r="L165" s="450"/>
      <c r="M165" s="451"/>
      <c r="N165" s="450"/>
      <c r="O165" s="270"/>
      <c r="P165" s="270"/>
      <c r="Q165" s="270"/>
      <c r="R165" s="268"/>
      <c r="S165" s="268"/>
      <c r="T165" s="270"/>
      <c r="U165" s="270"/>
      <c r="V165" s="269"/>
      <c r="W165" s="274"/>
      <c r="X165" s="267"/>
      <c r="AA165" s="267"/>
      <c r="AB165" s="280"/>
    </row>
    <row r="166" spans="1:28" s="265" customFormat="1">
      <c r="A166" s="183" t="s">
        <v>29</v>
      </c>
      <c r="B166" s="283"/>
      <c r="C166" s="284"/>
      <c r="D166" s="267"/>
      <c r="F166" s="266"/>
      <c r="G166" s="266"/>
      <c r="H166" s="396"/>
      <c r="I166" s="266"/>
      <c r="J166" s="450"/>
      <c r="K166" s="450"/>
      <c r="L166" s="450"/>
      <c r="M166" s="451"/>
      <c r="N166" s="450"/>
      <c r="O166" s="270"/>
      <c r="P166" s="270"/>
      <c r="Q166" s="270"/>
      <c r="R166" s="268"/>
      <c r="S166" s="268"/>
      <c r="T166" s="270"/>
      <c r="U166" s="270"/>
      <c r="V166" s="269"/>
      <c r="W166" s="274"/>
      <c r="X166" s="267"/>
      <c r="AA166" s="267"/>
      <c r="AB166" s="280"/>
    </row>
    <row r="167" spans="1:28" s="265" customFormat="1">
      <c r="A167" s="402" t="s">
        <v>44</v>
      </c>
      <c r="B167" s="283"/>
      <c r="C167" s="284"/>
      <c r="D167" s="267"/>
      <c r="F167" s="266"/>
      <c r="G167" s="266"/>
      <c r="H167" s="396"/>
      <c r="I167" s="266"/>
      <c r="J167" s="450"/>
      <c r="K167" s="450"/>
      <c r="L167" s="450"/>
      <c r="M167" s="451"/>
      <c r="N167" s="450"/>
      <c r="O167" s="270"/>
      <c r="P167" s="270"/>
      <c r="Q167" s="270"/>
      <c r="R167" s="268"/>
      <c r="S167" s="268"/>
      <c r="T167" s="270"/>
      <c r="U167" s="270"/>
      <c r="V167" s="269"/>
      <c r="W167" s="274"/>
      <c r="X167" s="267"/>
      <c r="AA167" s="267"/>
      <c r="AB167" s="280"/>
    </row>
    <row r="168" spans="1:28" s="265" customFormat="1" ht="30">
      <c r="A168" s="402" t="s">
        <v>45</v>
      </c>
      <c r="B168" s="283"/>
      <c r="C168" s="284"/>
      <c r="D168" s="267"/>
      <c r="F168" s="266"/>
      <c r="G168" s="266"/>
      <c r="H168" s="396"/>
      <c r="I168" s="266"/>
      <c r="J168" s="450"/>
      <c r="K168" s="450"/>
      <c r="L168" s="450"/>
      <c r="M168" s="451"/>
      <c r="N168" s="450"/>
      <c r="O168" s="270"/>
      <c r="P168" s="270"/>
      <c r="Q168" s="270"/>
      <c r="R168" s="268"/>
      <c r="S168" s="268"/>
      <c r="T168" s="270"/>
      <c r="U168" s="270"/>
      <c r="V168" s="269"/>
      <c r="W168" s="274"/>
      <c r="X168" s="267"/>
      <c r="AA168" s="267"/>
      <c r="AB168" s="280"/>
    </row>
    <row r="169" spans="1:28" s="265" customFormat="1">
      <c r="A169" s="402" t="s">
        <v>23</v>
      </c>
      <c r="B169" s="283"/>
      <c r="C169" s="284"/>
      <c r="D169" s="267"/>
      <c r="F169" s="266"/>
      <c r="G169" s="266"/>
      <c r="H169" s="396"/>
      <c r="I169" s="266"/>
      <c r="J169" s="450"/>
      <c r="K169" s="450"/>
      <c r="L169" s="450"/>
      <c r="M169" s="451"/>
      <c r="N169" s="450"/>
      <c r="O169" s="270"/>
      <c r="P169" s="270"/>
      <c r="Q169" s="270"/>
      <c r="R169" s="268"/>
      <c r="S169" s="268"/>
      <c r="T169" s="270"/>
      <c r="U169" s="270"/>
      <c r="V169" s="269"/>
      <c r="W169" s="274"/>
      <c r="X169" s="267"/>
      <c r="AA169" s="267"/>
      <c r="AB169" s="280"/>
    </row>
    <row r="170" spans="1:28" s="265" customFormat="1">
      <c r="A170" s="272" t="s">
        <v>29</v>
      </c>
      <c r="C170" s="266"/>
      <c r="D170" s="267"/>
      <c r="F170" s="266"/>
      <c r="G170" s="266"/>
      <c r="H170" s="396"/>
      <c r="I170" s="266"/>
      <c r="J170" s="450"/>
      <c r="K170" s="450"/>
      <c r="L170" s="450"/>
      <c r="M170" s="451"/>
      <c r="N170" s="450"/>
      <c r="O170" s="270"/>
      <c r="P170" s="270"/>
      <c r="Q170" s="270"/>
      <c r="R170" s="268"/>
      <c r="S170" s="268"/>
      <c r="T170" s="270"/>
      <c r="U170" s="270"/>
      <c r="V170" s="269"/>
      <c r="W170" s="274"/>
      <c r="X170" s="267"/>
      <c r="AA170" s="267"/>
      <c r="AB170" s="280"/>
    </row>
    <row r="171" spans="1:28">
      <c r="A171" s="183"/>
    </row>
    <row r="172" spans="1:28">
      <c r="A172" s="183"/>
    </row>
    <row r="173" spans="1:28">
      <c r="A173" s="183"/>
    </row>
  </sheetData>
  <sheetProtection formatCells="0" autoFilter="0"/>
  <autoFilter ref="A3:AB123"/>
  <sortState ref="A3:AJ128">
    <sortCondition ref="AB3:AB128"/>
  </sortState>
  <mergeCells count="1">
    <mergeCell ref="A2:D2"/>
  </mergeCells>
  <conditionalFormatting sqref="H4 R4 V4 M4">
    <cfRule type="containsText" dxfId="3772" priority="1472" operator="containsText" text="Fully Achieved">
      <formula>NOT(ISERROR(SEARCH("Fully Achieved",H4)))</formula>
    </cfRule>
    <cfRule type="containsText" dxfId="3771" priority="1473" operator="containsText" text="Fully Achieved">
      <formula>NOT(ISERROR(SEARCH("Fully Achieved",H4)))</formula>
    </cfRule>
  </conditionalFormatting>
  <conditionalFormatting sqref="H4 R4 V4 M4">
    <cfRule type="containsText" dxfId="3770" priority="1465" operator="containsText" text="Update not Provided">
      <formula>NOT(ISERROR(SEARCH("Update not Provided",H4)))</formula>
    </cfRule>
    <cfRule type="containsText" dxfId="3769" priority="1466" operator="containsText" text="Not yet due">
      <formula>NOT(ISERROR(SEARCH("Not yet due",H4)))</formula>
    </cfRule>
    <cfRule type="containsText" dxfId="3768" priority="1467" operator="containsText" text="Completed Behind Schedule">
      <formula>NOT(ISERROR(SEARCH("Completed Behind Schedule",H4)))</formula>
    </cfRule>
    <cfRule type="containsText" dxfId="3767" priority="1468" operator="containsText" text="Off Target">
      <formula>NOT(ISERROR(SEARCH("Off Target",H4)))</formula>
    </cfRule>
    <cfRule type="containsText" dxfId="3766" priority="1469" operator="containsText" text="In Danger of Falling Behind Target">
      <formula>NOT(ISERROR(SEARCH("In Danger of Falling Behind Target",H4)))</formula>
    </cfRule>
    <cfRule type="containsText" dxfId="3765" priority="1470" operator="containsText" text="On Track to be Achieved">
      <formula>NOT(ISERROR(SEARCH("On Track to be Achieved",H4)))</formula>
    </cfRule>
    <cfRule type="containsText" dxfId="3764" priority="1471" operator="containsText" text="Fully Achieved">
      <formula>NOT(ISERROR(SEARCH("Fully Achieved",H4)))</formula>
    </cfRule>
  </conditionalFormatting>
  <conditionalFormatting sqref="V4">
    <cfRule type="containsText" dxfId="3763" priority="1458" operator="containsText" text="Numerical Outturn Within 10% Tolerance">
      <formula>NOT(ISERROR(SEARCH("Numerical Outturn Within 10% Tolerance",V4)))</formula>
    </cfRule>
    <cfRule type="containsText" dxfId="3762" priority="1459" operator="containsText" text="Numerical Outturn Within 5% Tolerance">
      <formula>NOT(ISERROR(SEARCH("Numerical Outturn Within 5% Tolerance",V4)))</formula>
    </cfRule>
    <cfRule type="containsText" dxfId="3761" priority="1460" operator="containsText" text="Target Achieved / Exceeded">
      <formula>NOT(ISERROR(SEARCH("Target Achieved / Exceeded",V4)))</formula>
    </cfRule>
    <cfRule type="containsText" dxfId="3760" priority="1461" operator="containsText" text="Full Update Not Yet Available">
      <formula>NOT(ISERROR(SEARCH("Full Update Not Yet Available",V4)))</formula>
    </cfRule>
    <cfRule type="containsText" dxfId="3759" priority="1462" operator="containsText" text="Full Update Not Yet Available">
      <formula>NOT(ISERROR(SEARCH("Full Update Not Yet Available",V4)))</formula>
    </cfRule>
  </conditionalFormatting>
  <conditionalFormatting sqref="H4 R4 M4">
    <cfRule type="containsText" dxfId="3758" priority="1308" operator="containsText" text="Not Yet Due">
      <formula>NOT(ISERROR(SEARCH("Not Yet Due",H4)))</formula>
    </cfRule>
    <cfRule type="containsText" dxfId="3757" priority="1397" operator="containsText" text="Deferred">
      <formula>NOT(ISERROR(SEARCH("Deferred",H4)))</formula>
    </cfRule>
    <cfRule type="containsText" dxfId="3756" priority="1398" operator="containsText" text="Deleted">
      <formula>NOT(ISERROR(SEARCH("Deleted",H4)))</formula>
    </cfRule>
    <cfRule type="containsText" dxfId="3755" priority="1404" operator="containsText" text="In Danger of Falling Behind Target">
      <formula>NOT(ISERROR(SEARCH("In Danger of Falling Behind Target",H4)))</formula>
    </cfRule>
    <cfRule type="containsText" dxfId="3754" priority="1440" operator="containsText" text="Not yet due">
      <formula>NOT(ISERROR(SEARCH("Not yet due",H4)))</formula>
    </cfRule>
  </conditionalFormatting>
  <conditionalFormatting sqref="H4 R4 M4">
    <cfRule type="containsText" dxfId="3753" priority="1419" operator="containsText" text="Not yet due">
      <formula>NOT(ISERROR(SEARCH("Not yet due",H4)))</formula>
    </cfRule>
  </conditionalFormatting>
  <conditionalFormatting sqref="H4 R4 M4">
    <cfRule type="containsText" dxfId="3752" priority="1400" operator="containsText" text="Update not Provided">
      <formula>NOT(ISERROR(SEARCH("Update not Provided",H4)))</formula>
    </cfRule>
    <cfRule type="containsText" dxfId="3751" priority="1401" operator="containsText" text="Not yet due">
      <formula>NOT(ISERROR(SEARCH("Not yet due",H4)))</formula>
    </cfRule>
    <cfRule type="containsText" dxfId="3750" priority="1402" operator="containsText" text="Completed Behind Schedule">
      <formula>NOT(ISERROR(SEARCH("Completed Behind Schedule",H4)))</formula>
    </cfRule>
    <cfRule type="containsText" dxfId="3749" priority="1403" operator="containsText" text="Off Target">
      <formula>NOT(ISERROR(SEARCH("Off Target",H4)))</formula>
    </cfRule>
    <cfRule type="containsText" dxfId="3748" priority="1405" operator="containsText" text="On Track to be Achieved">
      <formula>NOT(ISERROR(SEARCH("On Track to be Achieved",H4)))</formula>
    </cfRule>
    <cfRule type="containsText" dxfId="3747" priority="1406" operator="containsText" text="Fully Achieved">
      <formula>NOT(ISERROR(SEARCH("Fully Achieved",H4)))</formula>
    </cfRule>
  </conditionalFormatting>
  <conditionalFormatting sqref="R4 M4">
    <cfRule type="containsText" dxfId="3746" priority="1396" operator="containsText" text="Deferred">
      <formula>NOT(ISERROR(SEARCH("Deferred",M4)))</formula>
    </cfRule>
  </conditionalFormatting>
  <conditionalFormatting sqref="H4 R4 M4">
    <cfRule type="containsText" dxfId="3745" priority="1316" operator="containsText" text="Deferred">
      <formula>NOT(ISERROR(SEARCH("Deferred",H4)))</formula>
    </cfRule>
    <cfRule type="containsText" dxfId="3744" priority="1317" operator="containsText" text="Deleted">
      <formula>NOT(ISERROR(SEARCH("Deleted",H4)))</formula>
    </cfRule>
    <cfRule type="containsText" dxfId="3743" priority="1318" operator="containsText" text="In Danger of Falling Behind Target">
      <formula>NOT(ISERROR(SEARCH("In Danger of Falling Behind Target",H4)))</formula>
    </cfRule>
    <cfRule type="containsText" dxfId="3742" priority="1319" operator="containsText" text="Not yet due">
      <formula>NOT(ISERROR(SEARCH("Not yet due",H4)))</formula>
    </cfRule>
  </conditionalFormatting>
  <conditionalFormatting sqref="V1:V4 V124:V1048576">
    <cfRule type="containsText" dxfId="3741" priority="979" operator="containsText" text="Deleted">
      <formula>NOT(ISERROR(SEARCH("Deleted",V1)))</formula>
    </cfRule>
    <cfRule type="containsText" dxfId="3740" priority="980" operator="containsText" text="Deferred">
      <formula>NOT(ISERROR(SEARCH("Deferred",V1)))</formula>
    </cfRule>
    <cfRule type="containsText" dxfId="3739" priority="981" operator="containsText" text="Completion Date Within Reasonable Tolerance">
      <formula>NOT(ISERROR(SEARCH("Completion Date Within Reasonable Tolerance",V1)))</formula>
    </cfRule>
    <cfRule type="containsText" dxfId="3738" priority="982" operator="containsText" text="Completed Significantly After Target Deadline">
      <formula>NOT(ISERROR(SEARCH("Completed Significantly After Target Deadline",V1)))</formula>
    </cfRule>
  </conditionalFormatting>
  <conditionalFormatting sqref="H5:H63">
    <cfRule type="containsText" dxfId="3737" priority="665" operator="containsText" text="Fully Achieved">
      <formula>NOT(ISERROR(SEARCH("Fully Achieved",H5)))</formula>
    </cfRule>
    <cfRule type="containsText" dxfId="3736" priority="666" operator="containsText" text="Fully Achieved">
      <formula>NOT(ISERROR(SEARCH("Fully Achieved",H5)))</formula>
    </cfRule>
  </conditionalFormatting>
  <conditionalFormatting sqref="H5:H63">
    <cfRule type="containsText" dxfId="3735" priority="658" operator="containsText" text="Update not Provided">
      <formula>NOT(ISERROR(SEARCH("Update not Provided",H5)))</formula>
    </cfRule>
    <cfRule type="containsText" dxfId="3734" priority="659" operator="containsText" text="Not yet due">
      <formula>NOT(ISERROR(SEARCH("Not yet due",H5)))</formula>
    </cfRule>
    <cfRule type="containsText" dxfId="3733" priority="660" operator="containsText" text="Completed Behind Schedule">
      <formula>NOT(ISERROR(SEARCH("Completed Behind Schedule",H5)))</formula>
    </cfRule>
    <cfRule type="containsText" dxfId="3732" priority="661" operator="containsText" text="Off Target">
      <formula>NOT(ISERROR(SEARCH("Off Target",H5)))</formula>
    </cfRule>
    <cfRule type="containsText" dxfId="3731" priority="662" operator="containsText" text="In Danger of Falling Behind Target">
      <formula>NOT(ISERROR(SEARCH("In Danger of Falling Behind Target",H5)))</formula>
    </cfRule>
    <cfRule type="containsText" dxfId="3730" priority="663" operator="containsText" text="On Track to be Achieved">
      <formula>NOT(ISERROR(SEARCH("On Track to be Achieved",H5)))</formula>
    </cfRule>
    <cfRule type="containsText" dxfId="3729" priority="664" operator="containsText" text="Fully Achieved">
      <formula>NOT(ISERROR(SEARCH("Fully Achieved",H5)))</formula>
    </cfRule>
  </conditionalFormatting>
  <conditionalFormatting sqref="H5:H63">
    <cfRule type="containsText" dxfId="3728" priority="636" operator="containsText" text="Not Yet Due">
      <formula>NOT(ISERROR(SEARCH("Not Yet Due",H5)))</formula>
    </cfRule>
    <cfRule type="containsText" dxfId="3727" priority="642" operator="containsText" text="Deferred">
      <formula>NOT(ISERROR(SEARCH("Deferred",H5)))</formula>
    </cfRule>
    <cfRule type="containsText" dxfId="3726" priority="643" operator="containsText" text="Deleted">
      <formula>NOT(ISERROR(SEARCH("Deleted",H5)))</formula>
    </cfRule>
    <cfRule type="containsText" dxfId="3725" priority="648" operator="containsText" text="In Danger of Falling Behind Target">
      <formula>NOT(ISERROR(SEARCH("In Danger of Falling Behind Target",H5)))</formula>
    </cfRule>
    <cfRule type="containsText" dxfId="3724" priority="652" operator="containsText" text="Not yet due">
      <formula>NOT(ISERROR(SEARCH("Not yet due",H5)))</formula>
    </cfRule>
  </conditionalFormatting>
  <conditionalFormatting sqref="H5:H63">
    <cfRule type="containsText" dxfId="3723" priority="651" operator="containsText" text="Not yet due">
      <formula>NOT(ISERROR(SEARCH("Not yet due",H5)))</formula>
    </cfRule>
  </conditionalFormatting>
  <conditionalFormatting sqref="H5:H63">
    <cfRule type="containsText" dxfId="3722" priority="644" operator="containsText" text="Update not Provided">
      <formula>NOT(ISERROR(SEARCH("Update not Provided",H5)))</formula>
    </cfRule>
    <cfRule type="containsText" dxfId="3721" priority="645" operator="containsText" text="Not yet due">
      <formula>NOT(ISERROR(SEARCH("Not yet due",H5)))</formula>
    </cfRule>
    <cfRule type="containsText" dxfId="3720" priority="646" operator="containsText" text="Completed Behind Schedule">
      <formula>NOT(ISERROR(SEARCH("Completed Behind Schedule",H5)))</formula>
    </cfRule>
    <cfRule type="containsText" dxfId="3719" priority="647" operator="containsText" text="Off Target">
      <formula>NOT(ISERROR(SEARCH("Off Target",H5)))</formula>
    </cfRule>
    <cfRule type="containsText" dxfId="3718" priority="649" operator="containsText" text="On Track to be Achieved">
      <formula>NOT(ISERROR(SEARCH("On Track to be Achieved",H5)))</formula>
    </cfRule>
    <cfRule type="containsText" dxfId="3717" priority="650" operator="containsText" text="Fully Achieved">
      <formula>NOT(ISERROR(SEARCH("Fully Achieved",H5)))</formula>
    </cfRule>
  </conditionalFormatting>
  <conditionalFormatting sqref="H5:H63">
    <cfRule type="containsText" dxfId="3716" priority="637" operator="containsText" text="Deferred">
      <formula>NOT(ISERROR(SEARCH("Deferred",H5)))</formula>
    </cfRule>
    <cfRule type="containsText" dxfId="3715" priority="638" operator="containsText" text="Deleted">
      <formula>NOT(ISERROR(SEARCH("Deleted",H5)))</formula>
    </cfRule>
    <cfRule type="containsText" dxfId="3714" priority="639" operator="containsText" text="In Danger of Falling Behind Target">
      <formula>NOT(ISERROR(SEARCH("In Danger of Falling Behind Target",H5)))</formula>
    </cfRule>
    <cfRule type="containsText" dxfId="3713" priority="640" operator="containsText" text="Not yet due">
      <formula>NOT(ISERROR(SEARCH("Not yet due",H5)))</formula>
    </cfRule>
  </conditionalFormatting>
  <conditionalFormatting sqref="H65:H86">
    <cfRule type="containsText" dxfId="3712" priority="629" operator="containsText" text="Fully Achieved">
      <formula>NOT(ISERROR(SEARCH("Fully Achieved",H65)))</formula>
    </cfRule>
    <cfRule type="containsText" dxfId="3711" priority="630" operator="containsText" text="Fully Achieved">
      <formula>NOT(ISERROR(SEARCH("Fully Achieved",H65)))</formula>
    </cfRule>
  </conditionalFormatting>
  <conditionalFormatting sqref="H65:H86">
    <cfRule type="containsText" dxfId="3710" priority="622" operator="containsText" text="Update not Provided">
      <formula>NOT(ISERROR(SEARCH("Update not Provided",H65)))</formula>
    </cfRule>
    <cfRule type="containsText" dxfId="3709" priority="623" operator="containsText" text="Not yet due">
      <formula>NOT(ISERROR(SEARCH("Not yet due",H65)))</formula>
    </cfRule>
    <cfRule type="containsText" dxfId="3708" priority="624" operator="containsText" text="Completed Behind Schedule">
      <formula>NOT(ISERROR(SEARCH("Completed Behind Schedule",H65)))</formula>
    </cfRule>
    <cfRule type="containsText" dxfId="3707" priority="625" operator="containsText" text="Off Target">
      <formula>NOT(ISERROR(SEARCH("Off Target",H65)))</formula>
    </cfRule>
    <cfRule type="containsText" dxfId="3706" priority="626" operator="containsText" text="In Danger of Falling Behind Target">
      <formula>NOT(ISERROR(SEARCH("In Danger of Falling Behind Target",H65)))</formula>
    </cfRule>
    <cfRule type="containsText" dxfId="3705" priority="627" operator="containsText" text="On Track to be Achieved">
      <formula>NOT(ISERROR(SEARCH("On Track to be Achieved",H65)))</formula>
    </cfRule>
    <cfRule type="containsText" dxfId="3704" priority="628" operator="containsText" text="Fully Achieved">
      <formula>NOT(ISERROR(SEARCH("Fully Achieved",H65)))</formula>
    </cfRule>
  </conditionalFormatting>
  <conditionalFormatting sqref="H65:H86">
    <cfRule type="containsText" dxfId="3703" priority="610" operator="containsText" text="Update not Provided">
      <formula>NOT(ISERROR(SEARCH("Update not Provided",H65)))</formula>
    </cfRule>
    <cfRule type="containsText" dxfId="3702" priority="612" operator="containsText" text="Completed Behind Schedule">
      <formula>NOT(ISERROR(SEARCH("Completed Behind Schedule",H65)))</formula>
    </cfRule>
    <cfRule type="containsText" dxfId="3701" priority="613" operator="containsText" text="Off Target">
      <formula>NOT(ISERROR(SEARCH("Off Target",H65)))</formula>
    </cfRule>
    <cfRule type="containsText" dxfId="3700" priority="614" operator="containsText" text="In Danger of Falling Behind Target">
      <formula>NOT(ISERROR(SEARCH("In Danger of Falling Behind Target",H65)))</formula>
    </cfRule>
    <cfRule type="containsText" dxfId="3699" priority="615" operator="containsText" text="On Track to be Achieved">
      <formula>NOT(ISERROR(SEARCH("On Track to be Achieved",H65)))</formula>
    </cfRule>
    <cfRule type="containsText" dxfId="3698" priority="616" operator="containsText" text="Fully Achieved">
      <formula>NOT(ISERROR(SEARCH("Fully Achieved",H65)))</formula>
    </cfRule>
  </conditionalFormatting>
  <conditionalFormatting sqref="H65:H86">
    <cfRule type="containsText" dxfId="3697" priority="594" operator="containsText" text="Not Yet Due">
      <formula>NOT(ISERROR(SEARCH("Not Yet Due",H65)))</formula>
    </cfRule>
    <cfRule type="containsText" dxfId="3696" priority="600" operator="containsText" text="Deferred">
      <formula>NOT(ISERROR(SEARCH("Deferred",H65)))</formula>
    </cfRule>
    <cfRule type="containsText" dxfId="3695" priority="601" operator="containsText" text="Deleted">
      <formula>NOT(ISERROR(SEARCH("Deleted",H65)))</formula>
    </cfRule>
    <cfRule type="containsText" dxfId="3694" priority="606" operator="containsText" text="In Danger of Falling Behind Target">
      <formula>NOT(ISERROR(SEARCH("In Danger of Falling Behind Target",H65)))</formula>
    </cfRule>
    <cfRule type="containsText" dxfId="3693" priority="611" operator="containsText" text="Not yet due">
      <formula>NOT(ISERROR(SEARCH("Not yet due",H65)))</formula>
    </cfRule>
  </conditionalFormatting>
  <conditionalFormatting sqref="H65:H86">
    <cfRule type="containsText" dxfId="3692" priority="609" operator="containsText" text="Not yet due">
      <formula>NOT(ISERROR(SEARCH("Not yet due",H65)))</formula>
    </cfRule>
  </conditionalFormatting>
  <conditionalFormatting sqref="H65:H86">
    <cfRule type="containsText" dxfId="3691" priority="602" operator="containsText" text="Update not Provided">
      <formula>NOT(ISERROR(SEARCH("Update not Provided",H65)))</formula>
    </cfRule>
    <cfRule type="containsText" dxfId="3690" priority="603" operator="containsText" text="Not yet due">
      <formula>NOT(ISERROR(SEARCH("Not yet due",H65)))</formula>
    </cfRule>
    <cfRule type="containsText" dxfId="3689" priority="604" operator="containsText" text="Completed Behind Schedule">
      <formula>NOT(ISERROR(SEARCH("Completed Behind Schedule",H65)))</formula>
    </cfRule>
    <cfRule type="containsText" dxfId="3688" priority="605" operator="containsText" text="Off Target">
      <formula>NOT(ISERROR(SEARCH("Off Target",H65)))</formula>
    </cfRule>
    <cfRule type="containsText" dxfId="3687" priority="607" operator="containsText" text="On Track to be Achieved">
      <formula>NOT(ISERROR(SEARCH("On Track to be Achieved",H65)))</formula>
    </cfRule>
    <cfRule type="containsText" dxfId="3686" priority="608" operator="containsText" text="Fully Achieved">
      <formula>NOT(ISERROR(SEARCH("Fully Achieved",H65)))</formula>
    </cfRule>
  </conditionalFormatting>
  <conditionalFormatting sqref="H65:H86">
    <cfRule type="containsText" dxfId="3685" priority="595" operator="containsText" text="Deferred">
      <formula>NOT(ISERROR(SEARCH("Deferred",H65)))</formula>
    </cfRule>
    <cfRule type="containsText" dxfId="3684" priority="596" operator="containsText" text="Deleted">
      <formula>NOT(ISERROR(SEARCH("Deleted",H65)))</formula>
    </cfRule>
    <cfRule type="containsText" dxfId="3683" priority="597" operator="containsText" text="In Danger of Falling Behind Target">
      <formula>NOT(ISERROR(SEARCH("In Danger of Falling Behind Target",H65)))</formula>
    </cfRule>
    <cfRule type="containsText" dxfId="3682" priority="598" operator="containsText" text="Not yet due">
      <formula>NOT(ISERROR(SEARCH("Not yet due",H65)))</formula>
    </cfRule>
  </conditionalFormatting>
  <conditionalFormatting sqref="H88:H123">
    <cfRule type="containsText" dxfId="3681" priority="587" operator="containsText" text="Fully Achieved">
      <formula>NOT(ISERROR(SEARCH("Fully Achieved",H88)))</formula>
    </cfRule>
    <cfRule type="containsText" dxfId="3680" priority="588" operator="containsText" text="Fully Achieved">
      <formula>NOT(ISERROR(SEARCH("Fully Achieved",H88)))</formula>
    </cfRule>
  </conditionalFormatting>
  <conditionalFormatting sqref="H88:H123">
    <cfRule type="containsText" dxfId="3679" priority="580" operator="containsText" text="Update not Provided">
      <formula>NOT(ISERROR(SEARCH("Update not Provided",H88)))</formula>
    </cfRule>
    <cfRule type="containsText" dxfId="3678" priority="581" operator="containsText" text="Not yet due">
      <formula>NOT(ISERROR(SEARCH("Not yet due",H88)))</formula>
    </cfRule>
    <cfRule type="containsText" dxfId="3677" priority="582" operator="containsText" text="Completed Behind Schedule">
      <formula>NOT(ISERROR(SEARCH("Completed Behind Schedule",H88)))</formula>
    </cfRule>
    <cfRule type="containsText" dxfId="3676" priority="583" operator="containsText" text="Off Target">
      <formula>NOT(ISERROR(SEARCH("Off Target",H88)))</formula>
    </cfRule>
    <cfRule type="containsText" dxfId="3675" priority="584" operator="containsText" text="In Danger of Falling Behind Target">
      <formula>NOT(ISERROR(SEARCH("In Danger of Falling Behind Target",H88)))</formula>
    </cfRule>
    <cfRule type="containsText" dxfId="3674" priority="585" operator="containsText" text="On Track to be Achieved">
      <formula>NOT(ISERROR(SEARCH("On Track to be Achieved",H88)))</formula>
    </cfRule>
    <cfRule type="containsText" dxfId="3673" priority="586" operator="containsText" text="Fully Achieved">
      <formula>NOT(ISERROR(SEARCH("Fully Achieved",H88)))</formula>
    </cfRule>
  </conditionalFormatting>
  <conditionalFormatting sqref="H88:H123">
    <cfRule type="containsText" dxfId="3672" priority="568" operator="containsText" text="Update not Provided">
      <formula>NOT(ISERROR(SEARCH("Update not Provided",H88)))</formula>
    </cfRule>
    <cfRule type="containsText" dxfId="3671" priority="570" operator="containsText" text="Completed Behind Schedule">
      <formula>NOT(ISERROR(SEARCH("Completed Behind Schedule",H88)))</formula>
    </cfRule>
    <cfRule type="containsText" dxfId="3670" priority="571" operator="containsText" text="Off Target">
      <formula>NOT(ISERROR(SEARCH("Off Target",H88)))</formula>
    </cfRule>
    <cfRule type="containsText" dxfId="3669" priority="572" operator="containsText" text="In Danger of Falling Behind Target">
      <formula>NOT(ISERROR(SEARCH("In Danger of Falling Behind Target",H88)))</formula>
    </cfRule>
    <cfRule type="containsText" dxfId="3668" priority="573" operator="containsText" text="On Track to be Achieved">
      <formula>NOT(ISERROR(SEARCH("On Track to be Achieved",H88)))</formula>
    </cfRule>
    <cfRule type="containsText" dxfId="3667" priority="574" operator="containsText" text="Fully Achieved">
      <formula>NOT(ISERROR(SEARCH("Fully Achieved",H88)))</formula>
    </cfRule>
  </conditionalFormatting>
  <conditionalFormatting sqref="H88:H123">
    <cfRule type="containsText" dxfId="3666" priority="552" operator="containsText" text="Not Yet Due">
      <formula>NOT(ISERROR(SEARCH("Not Yet Due",H88)))</formula>
    </cfRule>
    <cfRule type="containsText" dxfId="3665" priority="558" operator="containsText" text="Deferred">
      <formula>NOT(ISERROR(SEARCH("Deferred",H88)))</formula>
    </cfRule>
    <cfRule type="containsText" dxfId="3664" priority="559" operator="containsText" text="Deleted">
      <formula>NOT(ISERROR(SEARCH("Deleted",H88)))</formula>
    </cfRule>
    <cfRule type="containsText" dxfId="3663" priority="564" operator="containsText" text="In Danger of Falling Behind Target">
      <formula>NOT(ISERROR(SEARCH("In Danger of Falling Behind Target",H88)))</formula>
    </cfRule>
    <cfRule type="containsText" dxfId="3662" priority="569" operator="containsText" text="Not yet due">
      <formula>NOT(ISERROR(SEARCH("Not yet due",H88)))</formula>
    </cfRule>
  </conditionalFormatting>
  <conditionalFormatting sqref="H88:H123">
    <cfRule type="containsText" dxfId="3661" priority="567" operator="containsText" text="Not yet due">
      <formula>NOT(ISERROR(SEARCH("Not yet due",H88)))</formula>
    </cfRule>
  </conditionalFormatting>
  <conditionalFormatting sqref="H88:H123">
    <cfRule type="containsText" dxfId="3660" priority="560" operator="containsText" text="Update not Provided">
      <formula>NOT(ISERROR(SEARCH("Update not Provided",H88)))</formula>
    </cfRule>
    <cfRule type="containsText" dxfId="3659" priority="561" operator="containsText" text="Not yet due">
      <formula>NOT(ISERROR(SEARCH("Not yet due",H88)))</formula>
    </cfRule>
    <cfRule type="containsText" dxfId="3658" priority="562" operator="containsText" text="Completed Behind Schedule">
      <formula>NOT(ISERROR(SEARCH("Completed Behind Schedule",H88)))</formula>
    </cfRule>
    <cfRule type="containsText" dxfId="3657" priority="563" operator="containsText" text="Off Target">
      <formula>NOT(ISERROR(SEARCH("Off Target",H88)))</formula>
    </cfRule>
    <cfRule type="containsText" dxfId="3656" priority="565" operator="containsText" text="On Track to be Achieved">
      <formula>NOT(ISERROR(SEARCH("On Track to be Achieved",H88)))</formula>
    </cfRule>
    <cfRule type="containsText" dxfId="3655" priority="566" operator="containsText" text="Fully Achieved">
      <formula>NOT(ISERROR(SEARCH("Fully Achieved",H88)))</formula>
    </cfRule>
  </conditionalFormatting>
  <conditionalFormatting sqref="H88:H123">
    <cfRule type="containsText" dxfId="3654" priority="553" operator="containsText" text="Deferred">
      <formula>NOT(ISERROR(SEARCH("Deferred",H88)))</formula>
    </cfRule>
    <cfRule type="containsText" dxfId="3653" priority="554" operator="containsText" text="Deleted">
      <formula>NOT(ISERROR(SEARCH("Deleted",H88)))</formula>
    </cfRule>
    <cfRule type="containsText" dxfId="3652" priority="555" operator="containsText" text="In Danger of Falling Behind Target">
      <formula>NOT(ISERROR(SEARCH("In Danger of Falling Behind Target",H88)))</formula>
    </cfRule>
    <cfRule type="containsText" dxfId="3651" priority="556" operator="containsText" text="Not yet due">
      <formula>NOT(ISERROR(SEARCH("Not yet due",H88)))</formula>
    </cfRule>
  </conditionalFormatting>
  <conditionalFormatting sqref="M88:M98 M100:M101 M103 M107:M108 M110:M123">
    <cfRule type="containsText" dxfId="3650" priority="489" operator="containsText" text="Fully Achieved">
      <formula>NOT(ISERROR(SEARCH("Fully Achieved",M88)))</formula>
    </cfRule>
    <cfRule type="containsText" dxfId="3649" priority="490" operator="containsText" text="Fully Achieved">
      <formula>NOT(ISERROR(SEARCH("Fully Achieved",M88)))</formula>
    </cfRule>
  </conditionalFormatting>
  <conditionalFormatting sqref="M88:M98 M100:M101 M103 M107:M108 M110:M123">
    <cfRule type="containsText" dxfId="3648" priority="482" operator="containsText" text="Update not Provided">
      <formula>NOT(ISERROR(SEARCH("Update not Provided",M88)))</formula>
    </cfRule>
    <cfRule type="containsText" dxfId="3647" priority="483" operator="containsText" text="Not yet due">
      <formula>NOT(ISERROR(SEARCH("Not yet due",M88)))</formula>
    </cfRule>
    <cfRule type="containsText" dxfId="3646" priority="484" operator="containsText" text="Completed Behind Schedule">
      <formula>NOT(ISERROR(SEARCH("Completed Behind Schedule",M88)))</formula>
    </cfRule>
    <cfRule type="containsText" dxfId="3645" priority="485" operator="containsText" text="Off Target">
      <formula>NOT(ISERROR(SEARCH("Off Target",M88)))</formula>
    </cfRule>
    <cfRule type="containsText" dxfId="3644" priority="486" operator="containsText" text="In Danger of Falling Behind Target">
      <formula>NOT(ISERROR(SEARCH("In Danger of Falling Behind Target",M88)))</formula>
    </cfRule>
    <cfRule type="containsText" dxfId="3643" priority="487" operator="containsText" text="On Track to be Achieved">
      <formula>NOT(ISERROR(SEARCH("On Track to be Achieved",M88)))</formula>
    </cfRule>
    <cfRule type="containsText" dxfId="3642" priority="488" operator="containsText" text="Fully Achieved">
      <formula>NOT(ISERROR(SEARCH("Fully Achieved",M88)))</formula>
    </cfRule>
  </conditionalFormatting>
  <conditionalFormatting sqref="M88:M98 M100:M101 M103 M107:M108 M110:M123">
    <cfRule type="containsText" dxfId="3641" priority="475" operator="containsText" text="Update not Provided">
      <formula>NOT(ISERROR(SEARCH("Update not Provided",M88)))</formula>
    </cfRule>
    <cfRule type="containsText" dxfId="3640" priority="477" operator="containsText" text="Completed Behind Schedule">
      <formula>NOT(ISERROR(SEARCH("Completed Behind Schedule",M88)))</formula>
    </cfRule>
    <cfRule type="containsText" dxfId="3639" priority="478" operator="containsText" text="Off Target">
      <formula>NOT(ISERROR(SEARCH("Off Target",M88)))</formula>
    </cfRule>
    <cfRule type="containsText" dxfId="3638" priority="479" operator="containsText" text="In Danger of Falling Behind Target">
      <formula>NOT(ISERROR(SEARCH("In Danger of Falling Behind Target",M88)))</formula>
    </cfRule>
    <cfRule type="containsText" dxfId="3637" priority="480" operator="containsText" text="On Track to be Achieved">
      <formula>NOT(ISERROR(SEARCH("On Track to be Achieved",M88)))</formula>
    </cfRule>
    <cfRule type="containsText" dxfId="3636" priority="481" operator="containsText" text="Fully Achieved">
      <formula>NOT(ISERROR(SEARCH("Fully Achieved",M88)))</formula>
    </cfRule>
  </conditionalFormatting>
  <conditionalFormatting sqref="M88:M98 M100:M101 M103 M107:M108 M110:M123">
    <cfRule type="containsText" dxfId="3635" priority="460" operator="containsText" text="Not Yet Due">
      <formula>NOT(ISERROR(SEARCH("Not Yet Due",M88)))</formula>
    </cfRule>
    <cfRule type="containsText" dxfId="3634" priority="465" operator="containsText" text="Deferred">
      <formula>NOT(ISERROR(SEARCH("Deferred",M88)))</formula>
    </cfRule>
    <cfRule type="containsText" dxfId="3633" priority="466" operator="containsText" text="Deleted">
      <formula>NOT(ISERROR(SEARCH("Deleted",M88)))</formula>
    </cfRule>
    <cfRule type="containsText" dxfId="3632" priority="471" operator="containsText" text="In Danger of Falling Behind Target">
      <formula>NOT(ISERROR(SEARCH("In Danger of Falling Behind Target",M88)))</formula>
    </cfRule>
    <cfRule type="containsText" dxfId="3631" priority="476" operator="containsText" text="Not yet due">
      <formula>NOT(ISERROR(SEARCH("Not yet due",M88)))</formula>
    </cfRule>
  </conditionalFormatting>
  <conditionalFormatting sqref="M88:M98 M100:M101 M103 M107:M108 M110:M123">
    <cfRule type="containsText" dxfId="3630" priority="474" operator="containsText" text="Not yet due">
      <formula>NOT(ISERROR(SEARCH("Not yet due",M88)))</formula>
    </cfRule>
  </conditionalFormatting>
  <conditionalFormatting sqref="M88:M98 M100:M101 M103 M107:M108 M110:M123">
    <cfRule type="containsText" dxfId="3629" priority="467" operator="containsText" text="Update not Provided">
      <formula>NOT(ISERROR(SEARCH("Update not Provided",M88)))</formula>
    </cfRule>
    <cfRule type="containsText" dxfId="3628" priority="468" operator="containsText" text="Not yet due">
      <formula>NOT(ISERROR(SEARCH("Not yet due",M88)))</formula>
    </cfRule>
    <cfRule type="containsText" dxfId="3627" priority="469" operator="containsText" text="Completed Behind Schedule">
      <formula>NOT(ISERROR(SEARCH("Completed Behind Schedule",M88)))</formula>
    </cfRule>
    <cfRule type="containsText" dxfId="3626" priority="470" operator="containsText" text="Off Target">
      <formula>NOT(ISERROR(SEARCH("Off Target",M88)))</formula>
    </cfRule>
    <cfRule type="containsText" dxfId="3625" priority="472" operator="containsText" text="On Track to be Achieved">
      <formula>NOT(ISERROR(SEARCH("On Track to be Achieved",M88)))</formula>
    </cfRule>
    <cfRule type="containsText" dxfId="3624" priority="473" operator="containsText" text="Fully Achieved">
      <formula>NOT(ISERROR(SEARCH("Fully Achieved",M88)))</formula>
    </cfRule>
  </conditionalFormatting>
  <conditionalFormatting sqref="M88:M98 M100:M101 M103 M107:M108 M110:M123">
    <cfRule type="containsText" dxfId="3623" priority="461" operator="containsText" text="Deferred">
      <formula>NOT(ISERROR(SEARCH("Deferred",M88)))</formula>
    </cfRule>
    <cfRule type="containsText" dxfId="3622" priority="462" operator="containsText" text="Deleted">
      <formula>NOT(ISERROR(SEARCH("Deleted",M88)))</formula>
    </cfRule>
    <cfRule type="containsText" dxfId="3621" priority="463" operator="containsText" text="In Danger of Falling Behind Target">
      <formula>NOT(ISERROR(SEARCH("In Danger of Falling Behind Target",M88)))</formula>
    </cfRule>
    <cfRule type="containsText" dxfId="3620" priority="464" operator="containsText" text="Not yet due">
      <formula>NOT(ISERROR(SEARCH("Not yet due",M88)))</formula>
    </cfRule>
  </conditionalFormatting>
  <conditionalFormatting sqref="M66:M69 M71:M72 M74:M86">
    <cfRule type="containsText" dxfId="3619" priority="371" operator="containsText" text="Fully Achieved">
      <formula>NOT(ISERROR(SEARCH("Fully Achieved",M66)))</formula>
    </cfRule>
    <cfRule type="containsText" dxfId="3618" priority="372" operator="containsText" text="Fully Achieved">
      <formula>NOT(ISERROR(SEARCH("Fully Achieved",M66)))</formula>
    </cfRule>
  </conditionalFormatting>
  <conditionalFormatting sqref="M66:M69 M71:M72 M74:M86">
    <cfRule type="containsText" dxfId="3617" priority="364" operator="containsText" text="Update not Provided">
      <formula>NOT(ISERROR(SEARCH("Update not Provided",M66)))</formula>
    </cfRule>
    <cfRule type="containsText" dxfId="3616" priority="365" operator="containsText" text="Not yet due">
      <formula>NOT(ISERROR(SEARCH("Not yet due",M66)))</formula>
    </cfRule>
    <cfRule type="containsText" dxfId="3615" priority="366" operator="containsText" text="Completed Behind Schedule">
      <formula>NOT(ISERROR(SEARCH("Completed Behind Schedule",M66)))</formula>
    </cfRule>
    <cfRule type="containsText" dxfId="3614" priority="367" operator="containsText" text="Off Target">
      <formula>NOT(ISERROR(SEARCH("Off Target",M66)))</formula>
    </cfRule>
    <cfRule type="containsText" dxfId="3613" priority="368" operator="containsText" text="In Danger of Falling Behind Target">
      <formula>NOT(ISERROR(SEARCH("In Danger of Falling Behind Target",M66)))</formula>
    </cfRule>
    <cfRule type="containsText" dxfId="3612" priority="369" operator="containsText" text="On Track to be Achieved">
      <formula>NOT(ISERROR(SEARCH("On Track to be Achieved",M66)))</formula>
    </cfRule>
    <cfRule type="containsText" dxfId="3611" priority="370" operator="containsText" text="Fully Achieved">
      <formula>NOT(ISERROR(SEARCH("Fully Achieved",M66)))</formula>
    </cfRule>
  </conditionalFormatting>
  <conditionalFormatting sqref="M66:M69 M71:M72 M74:M86">
    <cfRule type="containsText" dxfId="3610" priority="357" operator="containsText" text="Update not Provided">
      <formula>NOT(ISERROR(SEARCH("Update not Provided",M66)))</formula>
    </cfRule>
    <cfRule type="containsText" dxfId="3609" priority="359" operator="containsText" text="Completed Behind Schedule">
      <formula>NOT(ISERROR(SEARCH("Completed Behind Schedule",M66)))</formula>
    </cfRule>
    <cfRule type="containsText" dxfId="3608" priority="360" operator="containsText" text="Off Target">
      <formula>NOT(ISERROR(SEARCH("Off Target",M66)))</formula>
    </cfRule>
    <cfRule type="containsText" dxfId="3607" priority="361" operator="containsText" text="In Danger of Falling Behind Target">
      <formula>NOT(ISERROR(SEARCH("In Danger of Falling Behind Target",M66)))</formula>
    </cfRule>
    <cfRule type="containsText" dxfId="3606" priority="362" operator="containsText" text="On Track to be Achieved">
      <formula>NOT(ISERROR(SEARCH("On Track to be Achieved",M66)))</formula>
    </cfRule>
    <cfRule type="containsText" dxfId="3605" priority="363" operator="containsText" text="Fully Achieved">
      <formula>NOT(ISERROR(SEARCH("Fully Achieved",M66)))</formula>
    </cfRule>
  </conditionalFormatting>
  <conditionalFormatting sqref="M66:M69 M71:M72 M74:M86">
    <cfRule type="containsText" dxfId="3604" priority="342" operator="containsText" text="Not Yet Due">
      <formula>NOT(ISERROR(SEARCH("Not Yet Due",M66)))</formula>
    </cfRule>
    <cfRule type="containsText" dxfId="3603" priority="347" operator="containsText" text="Deferred">
      <formula>NOT(ISERROR(SEARCH("Deferred",M66)))</formula>
    </cfRule>
    <cfRule type="containsText" dxfId="3602" priority="348" operator="containsText" text="Deleted">
      <formula>NOT(ISERROR(SEARCH("Deleted",M66)))</formula>
    </cfRule>
    <cfRule type="containsText" dxfId="3601" priority="353" operator="containsText" text="In Danger of Falling Behind Target">
      <formula>NOT(ISERROR(SEARCH("In Danger of Falling Behind Target",M66)))</formula>
    </cfRule>
    <cfRule type="containsText" dxfId="3600" priority="358" operator="containsText" text="Not yet due">
      <formula>NOT(ISERROR(SEARCH("Not yet due",M66)))</formula>
    </cfRule>
  </conditionalFormatting>
  <conditionalFormatting sqref="M66:M69 M71:M72 M74:M86">
    <cfRule type="containsText" dxfId="3599" priority="356" operator="containsText" text="Not yet due">
      <formula>NOT(ISERROR(SEARCH("Not yet due",M66)))</formula>
    </cfRule>
  </conditionalFormatting>
  <conditionalFormatting sqref="M66:M69 M71:M72 M74:M86">
    <cfRule type="containsText" dxfId="3598" priority="349" operator="containsText" text="Update not Provided">
      <formula>NOT(ISERROR(SEARCH("Update not Provided",M66)))</formula>
    </cfRule>
    <cfRule type="containsText" dxfId="3597" priority="350" operator="containsText" text="Not yet due">
      <formula>NOT(ISERROR(SEARCH("Not yet due",M66)))</formula>
    </cfRule>
    <cfRule type="containsText" dxfId="3596" priority="351" operator="containsText" text="Completed Behind Schedule">
      <formula>NOT(ISERROR(SEARCH("Completed Behind Schedule",M66)))</formula>
    </cfRule>
    <cfRule type="containsText" dxfId="3595" priority="352" operator="containsText" text="Off Target">
      <formula>NOT(ISERROR(SEARCH("Off Target",M66)))</formula>
    </cfRule>
    <cfRule type="containsText" dxfId="3594" priority="354" operator="containsText" text="On Track to be Achieved">
      <formula>NOT(ISERROR(SEARCH("On Track to be Achieved",M66)))</formula>
    </cfRule>
    <cfRule type="containsText" dxfId="3593" priority="355" operator="containsText" text="Fully Achieved">
      <formula>NOT(ISERROR(SEARCH("Fully Achieved",M66)))</formula>
    </cfRule>
  </conditionalFormatting>
  <conditionalFormatting sqref="M66:M69 M71:M72 M74:M86">
    <cfRule type="containsText" dxfId="3592" priority="343" operator="containsText" text="Deferred">
      <formula>NOT(ISERROR(SEARCH("Deferred",M66)))</formula>
    </cfRule>
    <cfRule type="containsText" dxfId="3591" priority="344" operator="containsText" text="Deleted">
      <formula>NOT(ISERROR(SEARCH("Deleted",M66)))</formula>
    </cfRule>
    <cfRule type="containsText" dxfId="3590" priority="345" operator="containsText" text="In Danger of Falling Behind Target">
      <formula>NOT(ISERROR(SEARCH("In Danger of Falling Behind Target",M66)))</formula>
    </cfRule>
    <cfRule type="containsText" dxfId="3589" priority="346" operator="containsText" text="Not yet due">
      <formula>NOT(ISERROR(SEARCH("Not yet due",M66)))</formula>
    </cfRule>
  </conditionalFormatting>
  <conditionalFormatting sqref="M5:M65 M70 M73 M99 M102 M104:M106 M109">
    <cfRule type="containsText" dxfId="3588" priority="340" operator="containsText" text="Fully Achieved">
      <formula>NOT(ISERROR(SEARCH("Fully Achieved",M5)))</formula>
    </cfRule>
    <cfRule type="containsText" dxfId="3587" priority="341" operator="containsText" text="Fully Achieved">
      <formula>NOT(ISERROR(SEARCH("Fully Achieved",M5)))</formula>
    </cfRule>
  </conditionalFormatting>
  <conditionalFormatting sqref="M5:M65 M70 M73 M99 M102 M104:M106 M109">
    <cfRule type="containsText" dxfId="3586" priority="333" operator="containsText" text="Update not Provided">
      <formula>NOT(ISERROR(SEARCH("Update not Provided",M5)))</formula>
    </cfRule>
    <cfRule type="containsText" dxfId="3585" priority="334" operator="containsText" text="Not yet due">
      <formula>NOT(ISERROR(SEARCH("Not yet due",M5)))</formula>
    </cfRule>
    <cfRule type="containsText" dxfId="3584" priority="335" operator="containsText" text="Completed Behind Schedule">
      <formula>NOT(ISERROR(SEARCH("Completed Behind Schedule",M5)))</formula>
    </cfRule>
    <cfRule type="containsText" dxfId="3583" priority="336" operator="containsText" text="Off Target">
      <formula>NOT(ISERROR(SEARCH("Off Target",M5)))</formula>
    </cfRule>
    <cfRule type="containsText" dxfId="3582" priority="337" operator="containsText" text="In Danger of Falling Behind Target">
      <formula>NOT(ISERROR(SEARCH("In Danger of Falling Behind Target",M5)))</formula>
    </cfRule>
    <cfRule type="containsText" dxfId="3581" priority="338" operator="containsText" text="On Track to be Achieved">
      <formula>NOT(ISERROR(SEARCH("On Track to be Achieved",M5)))</formula>
    </cfRule>
    <cfRule type="containsText" dxfId="3580" priority="339" operator="containsText" text="Fully Achieved">
      <formula>NOT(ISERROR(SEARCH("Fully Achieved",M5)))</formula>
    </cfRule>
  </conditionalFormatting>
  <conditionalFormatting sqref="M5:M65 M70 M73 M99 M102 M104:M106 M109">
    <cfRule type="containsText" dxfId="3579" priority="326" operator="containsText" text="Update not Provided">
      <formula>NOT(ISERROR(SEARCH("Update not Provided",M5)))</formula>
    </cfRule>
    <cfRule type="containsText" dxfId="3578" priority="328" operator="containsText" text="Completed Behind Schedule">
      <formula>NOT(ISERROR(SEARCH("Completed Behind Schedule",M5)))</formula>
    </cfRule>
    <cfRule type="containsText" dxfId="3577" priority="329" operator="containsText" text="Off Target">
      <formula>NOT(ISERROR(SEARCH("Off Target",M5)))</formula>
    </cfRule>
    <cfRule type="containsText" dxfId="3576" priority="330" operator="containsText" text="In Danger of Falling Behind Target">
      <formula>NOT(ISERROR(SEARCH("In Danger of Falling Behind Target",M5)))</formula>
    </cfRule>
    <cfRule type="containsText" dxfId="3575" priority="331" operator="containsText" text="On Track to be Achieved">
      <formula>NOT(ISERROR(SEARCH("On Track to be Achieved",M5)))</formula>
    </cfRule>
    <cfRule type="containsText" dxfId="3574" priority="332" operator="containsText" text="Fully Achieved">
      <formula>NOT(ISERROR(SEARCH("Fully Achieved",M5)))</formula>
    </cfRule>
  </conditionalFormatting>
  <conditionalFormatting sqref="M5:M65 M70 M73 M99 M102 M104:M106 M109">
    <cfRule type="containsText" dxfId="3573" priority="311" operator="containsText" text="Not Yet Due">
      <formula>NOT(ISERROR(SEARCH("Not Yet Due",M5)))</formula>
    </cfRule>
    <cfRule type="containsText" dxfId="3572" priority="316" operator="containsText" text="Deferred">
      <formula>NOT(ISERROR(SEARCH("Deferred",M5)))</formula>
    </cfRule>
    <cfRule type="containsText" dxfId="3571" priority="317" operator="containsText" text="Deleted">
      <formula>NOT(ISERROR(SEARCH("Deleted",M5)))</formula>
    </cfRule>
    <cfRule type="containsText" dxfId="3570" priority="322" operator="containsText" text="In Danger of Falling Behind Target">
      <formula>NOT(ISERROR(SEARCH("In Danger of Falling Behind Target",M5)))</formula>
    </cfRule>
    <cfRule type="containsText" dxfId="3569" priority="327" operator="containsText" text="Not yet due">
      <formula>NOT(ISERROR(SEARCH("Not yet due",M5)))</formula>
    </cfRule>
  </conditionalFormatting>
  <conditionalFormatting sqref="M5:M65 M70 M73 M99 M102 M104:M106 M109">
    <cfRule type="containsText" dxfId="3568" priority="325" operator="containsText" text="Not yet due">
      <formula>NOT(ISERROR(SEARCH("Not yet due",M5)))</formula>
    </cfRule>
  </conditionalFormatting>
  <conditionalFormatting sqref="M5:M65 M70 M73 M99 M102 M104:M106 M109">
    <cfRule type="containsText" dxfId="3567" priority="318" operator="containsText" text="Update not Provided">
      <formula>NOT(ISERROR(SEARCH("Update not Provided",M5)))</formula>
    </cfRule>
    <cfRule type="containsText" dxfId="3566" priority="319" operator="containsText" text="Not yet due">
      <formula>NOT(ISERROR(SEARCH("Not yet due",M5)))</formula>
    </cfRule>
    <cfRule type="containsText" dxfId="3565" priority="320" operator="containsText" text="Completed Behind Schedule">
      <formula>NOT(ISERROR(SEARCH("Completed Behind Schedule",M5)))</formula>
    </cfRule>
    <cfRule type="containsText" dxfId="3564" priority="321" operator="containsText" text="Off Target">
      <formula>NOT(ISERROR(SEARCH("Off Target",M5)))</formula>
    </cfRule>
    <cfRule type="containsText" dxfId="3563" priority="323" operator="containsText" text="On Track to be Achieved">
      <formula>NOT(ISERROR(SEARCH("On Track to be Achieved",M5)))</formula>
    </cfRule>
    <cfRule type="containsText" dxfId="3562" priority="324" operator="containsText" text="Fully Achieved">
      <formula>NOT(ISERROR(SEARCH("Fully Achieved",M5)))</formula>
    </cfRule>
  </conditionalFormatting>
  <conditionalFormatting sqref="M5:M65 M70 M73 M99 M102 M104:M106 M109">
    <cfRule type="containsText" dxfId="3561" priority="312" operator="containsText" text="Deferred">
      <formula>NOT(ISERROR(SEARCH("Deferred",M5)))</formula>
    </cfRule>
    <cfRule type="containsText" dxfId="3560" priority="313" operator="containsText" text="Deleted">
      <formula>NOT(ISERROR(SEARCH("Deleted",M5)))</formula>
    </cfRule>
    <cfRule type="containsText" dxfId="3559" priority="314" operator="containsText" text="In Danger of Falling Behind Target">
      <formula>NOT(ISERROR(SEARCH("In Danger of Falling Behind Target",M5)))</formula>
    </cfRule>
    <cfRule type="containsText" dxfId="3558" priority="315" operator="containsText" text="Not yet due">
      <formula>NOT(ISERROR(SEARCH("Not yet due",M5)))</formula>
    </cfRule>
  </conditionalFormatting>
  <conditionalFormatting sqref="R5:R63">
    <cfRule type="containsText" dxfId="3557" priority="309" operator="containsText" text="Fully Achieved">
      <formula>NOT(ISERROR(SEARCH("Fully Achieved",R5)))</formula>
    </cfRule>
    <cfRule type="containsText" dxfId="3556" priority="310" operator="containsText" text="Fully Achieved">
      <formula>NOT(ISERROR(SEARCH("Fully Achieved",R5)))</formula>
    </cfRule>
  </conditionalFormatting>
  <conditionalFormatting sqref="R5:R63">
    <cfRule type="containsText" dxfId="3555" priority="302" operator="containsText" text="Update not Provided">
      <formula>NOT(ISERROR(SEARCH("Update not Provided",R5)))</formula>
    </cfRule>
    <cfRule type="containsText" dxfId="3554" priority="303" operator="containsText" text="Not yet due">
      <formula>NOT(ISERROR(SEARCH("Not yet due",R5)))</formula>
    </cfRule>
    <cfRule type="containsText" dxfId="3553" priority="304" operator="containsText" text="Completed Behind Schedule">
      <formula>NOT(ISERROR(SEARCH("Completed Behind Schedule",R5)))</formula>
    </cfRule>
    <cfRule type="containsText" dxfId="3552" priority="305" operator="containsText" text="Off Target">
      <formula>NOT(ISERROR(SEARCH("Off Target",R5)))</formula>
    </cfRule>
    <cfRule type="containsText" dxfId="3551" priority="306" operator="containsText" text="In Danger of Falling Behind Target">
      <formula>NOT(ISERROR(SEARCH("In Danger of Falling Behind Target",R5)))</formula>
    </cfRule>
    <cfRule type="containsText" dxfId="3550" priority="307" operator="containsText" text="On Track to be Achieved">
      <formula>NOT(ISERROR(SEARCH("On Track to be Achieved",R5)))</formula>
    </cfRule>
    <cfRule type="containsText" dxfId="3549" priority="308" operator="containsText" text="Fully Achieved">
      <formula>NOT(ISERROR(SEARCH("Fully Achieved",R5)))</formula>
    </cfRule>
  </conditionalFormatting>
  <conditionalFormatting sqref="R5:R63">
    <cfRule type="containsText" dxfId="3548" priority="295" operator="containsText" text="Update not Provided">
      <formula>NOT(ISERROR(SEARCH("Update not Provided",R5)))</formula>
    </cfRule>
    <cfRule type="containsText" dxfId="3547" priority="297" operator="containsText" text="Completed Behind Schedule">
      <formula>NOT(ISERROR(SEARCH("Completed Behind Schedule",R5)))</formula>
    </cfRule>
    <cfRule type="containsText" dxfId="3546" priority="298" operator="containsText" text="Off Target">
      <formula>NOT(ISERROR(SEARCH("Off Target",R5)))</formula>
    </cfRule>
    <cfRule type="containsText" dxfId="3545" priority="299" operator="containsText" text="In Danger of Falling Behind Target">
      <formula>NOT(ISERROR(SEARCH("In Danger of Falling Behind Target",R5)))</formula>
    </cfRule>
    <cfRule type="containsText" dxfId="3544" priority="300" operator="containsText" text="On Track to be Achieved">
      <formula>NOT(ISERROR(SEARCH("On Track to be Achieved",R5)))</formula>
    </cfRule>
    <cfRule type="containsText" dxfId="3543" priority="301" operator="containsText" text="Fully Achieved">
      <formula>NOT(ISERROR(SEARCH("Fully Achieved",R5)))</formula>
    </cfRule>
  </conditionalFormatting>
  <conditionalFormatting sqref="R5:R63">
    <cfRule type="containsText" dxfId="3542" priority="280" operator="containsText" text="Not Yet Due">
      <formula>NOT(ISERROR(SEARCH("Not Yet Due",R5)))</formula>
    </cfRule>
    <cfRule type="containsText" dxfId="3541" priority="285" operator="containsText" text="Deferred">
      <formula>NOT(ISERROR(SEARCH("Deferred",R5)))</formula>
    </cfRule>
    <cfRule type="containsText" dxfId="3540" priority="286" operator="containsText" text="Deleted">
      <formula>NOT(ISERROR(SEARCH("Deleted",R5)))</formula>
    </cfRule>
    <cfRule type="containsText" dxfId="3539" priority="291" operator="containsText" text="In Danger of Falling Behind Target">
      <formula>NOT(ISERROR(SEARCH("In Danger of Falling Behind Target",R5)))</formula>
    </cfRule>
    <cfRule type="containsText" dxfId="3538" priority="296" operator="containsText" text="Not yet due">
      <formula>NOT(ISERROR(SEARCH("Not yet due",R5)))</formula>
    </cfRule>
  </conditionalFormatting>
  <conditionalFormatting sqref="R5:R63">
    <cfRule type="containsText" dxfId="3537" priority="294" operator="containsText" text="Not yet due">
      <formula>NOT(ISERROR(SEARCH("Not yet due",R5)))</formula>
    </cfRule>
  </conditionalFormatting>
  <conditionalFormatting sqref="R5:R63">
    <cfRule type="containsText" dxfId="3536" priority="287" operator="containsText" text="Update not Provided">
      <formula>NOT(ISERROR(SEARCH("Update not Provided",R5)))</formula>
    </cfRule>
    <cfRule type="containsText" dxfId="3535" priority="288" operator="containsText" text="Not yet due">
      <formula>NOT(ISERROR(SEARCH("Not yet due",R5)))</formula>
    </cfRule>
    <cfRule type="containsText" dxfId="3534" priority="289" operator="containsText" text="Completed Behind Schedule">
      <formula>NOT(ISERROR(SEARCH("Completed Behind Schedule",R5)))</formula>
    </cfRule>
    <cfRule type="containsText" dxfId="3533" priority="290" operator="containsText" text="Off Target">
      <formula>NOT(ISERROR(SEARCH("Off Target",R5)))</formula>
    </cfRule>
    <cfRule type="containsText" dxfId="3532" priority="292" operator="containsText" text="On Track to be Achieved">
      <formula>NOT(ISERROR(SEARCH("On Track to be Achieved",R5)))</formula>
    </cfRule>
    <cfRule type="containsText" dxfId="3531" priority="293" operator="containsText" text="Fully Achieved">
      <formula>NOT(ISERROR(SEARCH("Fully Achieved",R5)))</formula>
    </cfRule>
  </conditionalFormatting>
  <conditionalFormatting sqref="R5:R63">
    <cfRule type="containsText" dxfId="3530" priority="281" operator="containsText" text="Deferred">
      <formula>NOT(ISERROR(SEARCH("Deferred",R5)))</formula>
    </cfRule>
    <cfRule type="containsText" dxfId="3529" priority="282" operator="containsText" text="Deleted">
      <formula>NOT(ISERROR(SEARCH("Deleted",R5)))</formula>
    </cfRule>
    <cfRule type="containsText" dxfId="3528" priority="283" operator="containsText" text="In Danger of Falling Behind Target">
      <formula>NOT(ISERROR(SEARCH("In Danger of Falling Behind Target",R5)))</formula>
    </cfRule>
    <cfRule type="containsText" dxfId="3527" priority="284" operator="containsText" text="Not yet due">
      <formula>NOT(ISERROR(SEARCH("Not yet due",R5)))</formula>
    </cfRule>
  </conditionalFormatting>
  <conditionalFormatting sqref="R65:R86">
    <cfRule type="containsText" dxfId="3526" priority="278" operator="containsText" text="Fully Achieved">
      <formula>NOT(ISERROR(SEARCH("Fully Achieved",R65)))</formula>
    </cfRule>
    <cfRule type="containsText" dxfId="3525" priority="279" operator="containsText" text="Fully Achieved">
      <formula>NOT(ISERROR(SEARCH("Fully Achieved",R65)))</formula>
    </cfRule>
  </conditionalFormatting>
  <conditionalFormatting sqref="R65:R86">
    <cfRule type="containsText" dxfId="3524" priority="271" operator="containsText" text="Update not Provided">
      <formula>NOT(ISERROR(SEARCH("Update not Provided",R65)))</formula>
    </cfRule>
    <cfRule type="containsText" dxfId="3523" priority="272" operator="containsText" text="Not yet due">
      <formula>NOT(ISERROR(SEARCH("Not yet due",R65)))</formula>
    </cfRule>
    <cfRule type="containsText" dxfId="3522" priority="273" operator="containsText" text="Completed Behind Schedule">
      <formula>NOT(ISERROR(SEARCH("Completed Behind Schedule",R65)))</formula>
    </cfRule>
    <cfRule type="containsText" dxfId="3521" priority="274" operator="containsText" text="Off Target">
      <formula>NOT(ISERROR(SEARCH("Off Target",R65)))</formula>
    </cfRule>
    <cfRule type="containsText" dxfId="3520" priority="275" operator="containsText" text="In Danger of Falling Behind Target">
      <formula>NOT(ISERROR(SEARCH("In Danger of Falling Behind Target",R65)))</formula>
    </cfRule>
    <cfRule type="containsText" dxfId="3519" priority="276" operator="containsText" text="On Track to be Achieved">
      <formula>NOT(ISERROR(SEARCH("On Track to be Achieved",R65)))</formula>
    </cfRule>
    <cfRule type="containsText" dxfId="3518" priority="277" operator="containsText" text="Fully Achieved">
      <formula>NOT(ISERROR(SEARCH("Fully Achieved",R65)))</formula>
    </cfRule>
  </conditionalFormatting>
  <conditionalFormatting sqref="R65:R86">
    <cfRule type="containsText" dxfId="3517" priority="264" operator="containsText" text="Update not Provided">
      <formula>NOT(ISERROR(SEARCH("Update not Provided",R65)))</formula>
    </cfRule>
    <cfRule type="containsText" dxfId="3516" priority="266" operator="containsText" text="Completed Behind Schedule">
      <formula>NOT(ISERROR(SEARCH("Completed Behind Schedule",R65)))</formula>
    </cfRule>
    <cfRule type="containsText" dxfId="3515" priority="267" operator="containsText" text="Off Target">
      <formula>NOT(ISERROR(SEARCH("Off Target",R65)))</formula>
    </cfRule>
    <cfRule type="containsText" dxfId="3514" priority="268" operator="containsText" text="In Danger of Falling Behind Target">
      <formula>NOT(ISERROR(SEARCH("In Danger of Falling Behind Target",R65)))</formula>
    </cfRule>
    <cfRule type="containsText" dxfId="3513" priority="269" operator="containsText" text="On Track to be Achieved">
      <formula>NOT(ISERROR(SEARCH("On Track to be Achieved",R65)))</formula>
    </cfRule>
    <cfRule type="containsText" dxfId="3512" priority="270" operator="containsText" text="Fully Achieved">
      <formula>NOT(ISERROR(SEARCH("Fully Achieved",R65)))</formula>
    </cfRule>
  </conditionalFormatting>
  <conditionalFormatting sqref="R65:R86">
    <cfRule type="containsText" dxfId="3511" priority="249" operator="containsText" text="Not Yet Due">
      <formula>NOT(ISERROR(SEARCH("Not Yet Due",R65)))</formula>
    </cfRule>
    <cfRule type="containsText" dxfId="3510" priority="254" operator="containsText" text="Deferred">
      <formula>NOT(ISERROR(SEARCH("Deferred",R65)))</formula>
    </cfRule>
    <cfRule type="containsText" dxfId="3509" priority="255" operator="containsText" text="Deleted">
      <formula>NOT(ISERROR(SEARCH("Deleted",R65)))</formula>
    </cfRule>
    <cfRule type="containsText" dxfId="3508" priority="260" operator="containsText" text="In Danger of Falling Behind Target">
      <formula>NOT(ISERROR(SEARCH("In Danger of Falling Behind Target",R65)))</formula>
    </cfRule>
    <cfRule type="containsText" dxfId="3507" priority="265" operator="containsText" text="Not yet due">
      <formula>NOT(ISERROR(SEARCH("Not yet due",R65)))</formula>
    </cfRule>
  </conditionalFormatting>
  <conditionalFormatting sqref="R65:R86">
    <cfRule type="containsText" dxfId="3506" priority="263" operator="containsText" text="Not yet due">
      <formula>NOT(ISERROR(SEARCH("Not yet due",R65)))</formula>
    </cfRule>
  </conditionalFormatting>
  <conditionalFormatting sqref="R65:R86">
    <cfRule type="containsText" dxfId="3505" priority="256" operator="containsText" text="Update not Provided">
      <formula>NOT(ISERROR(SEARCH("Update not Provided",R65)))</formula>
    </cfRule>
    <cfRule type="containsText" dxfId="3504" priority="257" operator="containsText" text="Not yet due">
      <formula>NOT(ISERROR(SEARCH("Not yet due",R65)))</formula>
    </cfRule>
    <cfRule type="containsText" dxfId="3503" priority="258" operator="containsText" text="Completed Behind Schedule">
      <formula>NOT(ISERROR(SEARCH("Completed Behind Schedule",R65)))</formula>
    </cfRule>
    <cfRule type="containsText" dxfId="3502" priority="259" operator="containsText" text="Off Target">
      <formula>NOT(ISERROR(SEARCH("Off Target",R65)))</formula>
    </cfRule>
    <cfRule type="containsText" dxfId="3501" priority="261" operator="containsText" text="On Track to be Achieved">
      <formula>NOT(ISERROR(SEARCH("On Track to be Achieved",R65)))</formula>
    </cfRule>
    <cfRule type="containsText" dxfId="3500" priority="262" operator="containsText" text="Fully Achieved">
      <formula>NOT(ISERROR(SEARCH("Fully Achieved",R65)))</formula>
    </cfRule>
  </conditionalFormatting>
  <conditionalFormatting sqref="R65:R86">
    <cfRule type="containsText" dxfId="3499" priority="250" operator="containsText" text="Deferred">
      <formula>NOT(ISERROR(SEARCH("Deferred",R65)))</formula>
    </cfRule>
    <cfRule type="containsText" dxfId="3498" priority="251" operator="containsText" text="Deleted">
      <formula>NOT(ISERROR(SEARCH("Deleted",R65)))</formula>
    </cfRule>
    <cfRule type="containsText" dxfId="3497" priority="252" operator="containsText" text="In Danger of Falling Behind Target">
      <formula>NOT(ISERROR(SEARCH("In Danger of Falling Behind Target",R65)))</formula>
    </cfRule>
    <cfRule type="containsText" dxfId="3496" priority="253" operator="containsText" text="Not yet due">
      <formula>NOT(ISERROR(SEARCH("Not yet due",R65)))</formula>
    </cfRule>
  </conditionalFormatting>
  <conditionalFormatting sqref="R88:R123">
    <cfRule type="containsText" dxfId="3495" priority="247" operator="containsText" text="Fully Achieved">
      <formula>NOT(ISERROR(SEARCH("Fully Achieved",R88)))</formula>
    </cfRule>
    <cfRule type="containsText" dxfId="3494" priority="248" operator="containsText" text="Fully Achieved">
      <formula>NOT(ISERROR(SEARCH("Fully Achieved",R88)))</formula>
    </cfRule>
  </conditionalFormatting>
  <conditionalFormatting sqref="R88:R123">
    <cfRule type="containsText" dxfId="3493" priority="240" operator="containsText" text="Update not Provided">
      <formula>NOT(ISERROR(SEARCH("Update not Provided",R88)))</formula>
    </cfRule>
    <cfRule type="containsText" dxfId="3492" priority="241" operator="containsText" text="Not yet due">
      <formula>NOT(ISERROR(SEARCH("Not yet due",R88)))</formula>
    </cfRule>
    <cfRule type="containsText" dxfId="3491" priority="242" operator="containsText" text="Completed Behind Schedule">
      <formula>NOT(ISERROR(SEARCH("Completed Behind Schedule",R88)))</formula>
    </cfRule>
    <cfRule type="containsText" dxfId="3490" priority="243" operator="containsText" text="Off Target">
      <formula>NOT(ISERROR(SEARCH("Off Target",R88)))</formula>
    </cfRule>
    <cfRule type="containsText" dxfId="3489" priority="244" operator="containsText" text="In Danger of Falling Behind Target">
      <formula>NOT(ISERROR(SEARCH("In Danger of Falling Behind Target",R88)))</formula>
    </cfRule>
    <cfRule type="containsText" dxfId="3488" priority="245" operator="containsText" text="On Track to be Achieved">
      <formula>NOT(ISERROR(SEARCH("On Track to be Achieved",R88)))</formula>
    </cfRule>
    <cfRule type="containsText" dxfId="3487" priority="246" operator="containsText" text="Fully Achieved">
      <formula>NOT(ISERROR(SEARCH("Fully Achieved",R88)))</formula>
    </cfRule>
  </conditionalFormatting>
  <conditionalFormatting sqref="R88:R123">
    <cfRule type="containsText" dxfId="3486" priority="233" operator="containsText" text="Update not Provided">
      <formula>NOT(ISERROR(SEARCH("Update not Provided",R88)))</formula>
    </cfRule>
    <cfRule type="containsText" dxfId="3485" priority="235" operator="containsText" text="Completed Behind Schedule">
      <formula>NOT(ISERROR(SEARCH("Completed Behind Schedule",R88)))</formula>
    </cfRule>
    <cfRule type="containsText" dxfId="3484" priority="236" operator="containsText" text="Off Target">
      <formula>NOT(ISERROR(SEARCH("Off Target",R88)))</formula>
    </cfRule>
    <cfRule type="containsText" dxfId="3483" priority="237" operator="containsText" text="In Danger of Falling Behind Target">
      <formula>NOT(ISERROR(SEARCH("In Danger of Falling Behind Target",R88)))</formula>
    </cfRule>
    <cfRule type="containsText" dxfId="3482" priority="238" operator="containsText" text="On Track to be Achieved">
      <formula>NOT(ISERROR(SEARCH("On Track to be Achieved",R88)))</formula>
    </cfRule>
    <cfRule type="containsText" dxfId="3481" priority="239" operator="containsText" text="Fully Achieved">
      <formula>NOT(ISERROR(SEARCH("Fully Achieved",R88)))</formula>
    </cfRule>
  </conditionalFormatting>
  <conditionalFormatting sqref="R88:R123">
    <cfRule type="containsText" dxfId="3480" priority="218" operator="containsText" text="Not Yet Due">
      <formula>NOT(ISERROR(SEARCH("Not Yet Due",R88)))</formula>
    </cfRule>
    <cfRule type="containsText" dxfId="3479" priority="223" operator="containsText" text="Deferred">
      <formula>NOT(ISERROR(SEARCH("Deferred",R88)))</formula>
    </cfRule>
    <cfRule type="containsText" dxfId="3478" priority="224" operator="containsText" text="Deleted">
      <formula>NOT(ISERROR(SEARCH("Deleted",R88)))</formula>
    </cfRule>
    <cfRule type="containsText" dxfId="3477" priority="229" operator="containsText" text="In Danger of Falling Behind Target">
      <formula>NOT(ISERROR(SEARCH("In Danger of Falling Behind Target",R88)))</formula>
    </cfRule>
    <cfRule type="containsText" dxfId="3476" priority="234" operator="containsText" text="Not yet due">
      <formula>NOT(ISERROR(SEARCH("Not yet due",R88)))</formula>
    </cfRule>
  </conditionalFormatting>
  <conditionalFormatting sqref="R88:R123">
    <cfRule type="containsText" dxfId="3475" priority="232" operator="containsText" text="Not yet due">
      <formula>NOT(ISERROR(SEARCH("Not yet due",R88)))</formula>
    </cfRule>
  </conditionalFormatting>
  <conditionalFormatting sqref="R88:R123">
    <cfRule type="containsText" dxfId="3474" priority="225" operator="containsText" text="Update not Provided">
      <formula>NOT(ISERROR(SEARCH("Update not Provided",R88)))</formula>
    </cfRule>
    <cfRule type="containsText" dxfId="3473" priority="226" operator="containsText" text="Not yet due">
      <formula>NOT(ISERROR(SEARCH("Not yet due",R88)))</formula>
    </cfRule>
    <cfRule type="containsText" dxfId="3472" priority="227" operator="containsText" text="Completed Behind Schedule">
      <formula>NOT(ISERROR(SEARCH("Completed Behind Schedule",R88)))</formula>
    </cfRule>
    <cfRule type="containsText" dxfId="3471" priority="228" operator="containsText" text="Off Target">
      <formula>NOT(ISERROR(SEARCH("Off Target",R88)))</formula>
    </cfRule>
    <cfRule type="containsText" dxfId="3470" priority="230" operator="containsText" text="On Track to be Achieved">
      <formula>NOT(ISERROR(SEARCH("On Track to be Achieved",R88)))</formula>
    </cfRule>
    <cfRule type="containsText" dxfId="3469" priority="231" operator="containsText" text="Fully Achieved">
      <formula>NOT(ISERROR(SEARCH("Fully Achieved",R88)))</formula>
    </cfRule>
  </conditionalFormatting>
  <conditionalFormatting sqref="R88:R123">
    <cfRule type="containsText" dxfId="3468" priority="219" operator="containsText" text="Deferred">
      <formula>NOT(ISERROR(SEARCH("Deferred",R88)))</formula>
    </cfRule>
    <cfRule type="containsText" dxfId="3467" priority="220" operator="containsText" text="Deleted">
      <formula>NOT(ISERROR(SEARCH("Deleted",R88)))</formula>
    </cfRule>
    <cfRule type="containsText" dxfId="3466" priority="221" operator="containsText" text="In Danger of Falling Behind Target">
      <formula>NOT(ISERROR(SEARCH("In Danger of Falling Behind Target",R88)))</formula>
    </cfRule>
    <cfRule type="containsText" dxfId="3465" priority="222" operator="containsText" text="Not yet due">
      <formula>NOT(ISERROR(SEARCH("Not yet due",R88)))</formula>
    </cfRule>
  </conditionalFormatting>
  <conditionalFormatting sqref="V88:V123">
    <cfRule type="containsText" dxfId="3464" priority="216" operator="containsText" text="Fully Achieved">
      <formula>NOT(ISERROR(SEARCH("Fully Achieved",V88)))</formula>
    </cfRule>
    <cfRule type="containsText" dxfId="3463" priority="217" operator="containsText" text="Fully Achieved">
      <formula>NOT(ISERROR(SEARCH("Fully Achieved",V88)))</formula>
    </cfRule>
  </conditionalFormatting>
  <conditionalFormatting sqref="V88:V123">
    <cfRule type="containsText" dxfId="3462" priority="209" operator="containsText" text="Update not Provided">
      <formula>NOT(ISERROR(SEARCH("Update not Provided",V88)))</formula>
    </cfRule>
    <cfRule type="containsText" dxfId="3461" priority="210" operator="containsText" text="Not yet due">
      <formula>NOT(ISERROR(SEARCH("Not yet due",V88)))</formula>
    </cfRule>
    <cfRule type="containsText" dxfId="3460" priority="211" operator="containsText" text="Completed Behind Schedule">
      <formula>NOT(ISERROR(SEARCH("Completed Behind Schedule",V88)))</formula>
    </cfRule>
    <cfRule type="containsText" dxfId="3459" priority="212" operator="containsText" text="Off Target">
      <formula>NOT(ISERROR(SEARCH("Off Target",V88)))</formula>
    </cfRule>
    <cfRule type="containsText" dxfId="3458" priority="213" operator="containsText" text="In Danger of Falling Behind Target">
      <formula>NOT(ISERROR(SEARCH("In Danger of Falling Behind Target",V88)))</formula>
    </cfRule>
    <cfRule type="containsText" dxfId="3457" priority="214" operator="containsText" text="On Track to be Achieved">
      <formula>NOT(ISERROR(SEARCH("On Track to be Achieved",V88)))</formula>
    </cfRule>
    <cfRule type="containsText" dxfId="3456" priority="215" operator="containsText" text="Fully Achieved">
      <formula>NOT(ISERROR(SEARCH("Fully Achieved",V88)))</formula>
    </cfRule>
  </conditionalFormatting>
  <conditionalFormatting sqref="V88:V123">
    <cfRule type="containsText" dxfId="3455" priority="202" operator="containsText" text="Update not Provided">
      <formula>NOT(ISERROR(SEARCH("Update not Provided",V88)))</formula>
    </cfRule>
    <cfRule type="containsText" dxfId="3454" priority="204" operator="containsText" text="Completed Behind Schedule">
      <formula>NOT(ISERROR(SEARCH("Completed Behind Schedule",V88)))</formula>
    </cfRule>
    <cfRule type="containsText" dxfId="3453" priority="205" operator="containsText" text="Off Target">
      <formula>NOT(ISERROR(SEARCH("Off Target",V88)))</formula>
    </cfRule>
    <cfRule type="containsText" dxfId="3452" priority="206" operator="containsText" text="In Danger of Falling Behind Target">
      <formula>NOT(ISERROR(SEARCH("In Danger of Falling Behind Target",V88)))</formula>
    </cfRule>
    <cfRule type="containsText" dxfId="3451" priority="207" operator="containsText" text="On Track to be Achieved">
      <formula>NOT(ISERROR(SEARCH("On Track to be Achieved",V88)))</formula>
    </cfRule>
    <cfRule type="containsText" dxfId="3450" priority="208" operator="containsText" text="Fully Achieved">
      <formula>NOT(ISERROR(SEARCH("Fully Achieved",V88)))</formula>
    </cfRule>
  </conditionalFormatting>
  <conditionalFormatting sqref="V88:V123">
    <cfRule type="containsText" dxfId="3449" priority="187" operator="containsText" text="Not Yet Due">
      <formula>NOT(ISERROR(SEARCH("Not Yet Due",V88)))</formula>
    </cfRule>
    <cfRule type="containsText" dxfId="3448" priority="192" operator="containsText" text="Deferred">
      <formula>NOT(ISERROR(SEARCH("Deferred",V88)))</formula>
    </cfRule>
    <cfRule type="containsText" dxfId="3447" priority="193" operator="containsText" text="Deleted">
      <formula>NOT(ISERROR(SEARCH("Deleted",V88)))</formula>
    </cfRule>
    <cfRule type="containsText" dxfId="3446" priority="198" operator="containsText" text="In Danger of Falling Behind Target">
      <formula>NOT(ISERROR(SEARCH("In Danger of Falling Behind Target",V88)))</formula>
    </cfRule>
    <cfRule type="containsText" dxfId="3445" priority="203" operator="containsText" text="Not yet due">
      <formula>NOT(ISERROR(SEARCH("Not yet due",V88)))</formula>
    </cfRule>
  </conditionalFormatting>
  <conditionalFormatting sqref="V88:V123">
    <cfRule type="containsText" dxfId="3444" priority="201" operator="containsText" text="Not yet due">
      <formula>NOT(ISERROR(SEARCH("Not yet due",V88)))</formula>
    </cfRule>
  </conditionalFormatting>
  <conditionalFormatting sqref="V88:V123">
    <cfRule type="containsText" dxfId="3443" priority="194" operator="containsText" text="Update not Provided">
      <formula>NOT(ISERROR(SEARCH("Update not Provided",V88)))</formula>
    </cfRule>
    <cfRule type="containsText" dxfId="3442" priority="195" operator="containsText" text="Not yet due">
      <formula>NOT(ISERROR(SEARCH("Not yet due",V88)))</formula>
    </cfRule>
    <cfRule type="containsText" dxfId="3441" priority="196" operator="containsText" text="Completed Behind Schedule">
      <formula>NOT(ISERROR(SEARCH("Completed Behind Schedule",V88)))</formula>
    </cfRule>
    <cfRule type="containsText" dxfId="3440" priority="197" operator="containsText" text="Off Target">
      <formula>NOT(ISERROR(SEARCH("Off Target",V88)))</formula>
    </cfRule>
    <cfRule type="containsText" dxfId="3439" priority="199" operator="containsText" text="On Track to be Achieved">
      <formula>NOT(ISERROR(SEARCH("On Track to be Achieved",V88)))</formula>
    </cfRule>
    <cfRule type="containsText" dxfId="3438" priority="200" operator="containsText" text="Fully Achieved">
      <formula>NOT(ISERROR(SEARCH("Fully Achieved",V88)))</formula>
    </cfRule>
  </conditionalFormatting>
  <conditionalFormatting sqref="V88:V123">
    <cfRule type="containsText" dxfId="3437" priority="188" operator="containsText" text="Deferred">
      <formula>NOT(ISERROR(SEARCH("Deferred",V88)))</formula>
    </cfRule>
    <cfRule type="containsText" dxfId="3436" priority="189" operator="containsText" text="Deleted">
      <formula>NOT(ISERROR(SEARCH("Deleted",V88)))</formula>
    </cfRule>
    <cfRule type="containsText" dxfId="3435" priority="190" operator="containsText" text="In Danger of Falling Behind Target">
      <formula>NOT(ISERROR(SEARCH("In Danger of Falling Behind Target",V88)))</formula>
    </cfRule>
    <cfRule type="containsText" dxfId="3434" priority="191" operator="containsText" text="Not yet due">
      <formula>NOT(ISERROR(SEARCH("Not yet due",V88)))</formula>
    </cfRule>
  </conditionalFormatting>
  <conditionalFormatting sqref="V65:V86">
    <cfRule type="containsText" dxfId="3433" priority="185" operator="containsText" text="Fully Achieved">
      <formula>NOT(ISERROR(SEARCH("Fully Achieved",V65)))</formula>
    </cfRule>
    <cfRule type="containsText" dxfId="3432" priority="186" operator="containsText" text="Fully Achieved">
      <formula>NOT(ISERROR(SEARCH("Fully Achieved",V65)))</formula>
    </cfRule>
  </conditionalFormatting>
  <conditionalFormatting sqref="V65:V86">
    <cfRule type="containsText" dxfId="3431" priority="178" operator="containsText" text="Update not Provided">
      <formula>NOT(ISERROR(SEARCH("Update not Provided",V65)))</formula>
    </cfRule>
    <cfRule type="containsText" dxfId="3430" priority="179" operator="containsText" text="Not yet due">
      <formula>NOT(ISERROR(SEARCH("Not yet due",V65)))</formula>
    </cfRule>
    <cfRule type="containsText" dxfId="3429" priority="180" operator="containsText" text="Completed Behind Schedule">
      <formula>NOT(ISERROR(SEARCH("Completed Behind Schedule",V65)))</formula>
    </cfRule>
    <cfRule type="containsText" dxfId="3428" priority="181" operator="containsText" text="Off Target">
      <formula>NOT(ISERROR(SEARCH("Off Target",V65)))</formula>
    </cfRule>
    <cfRule type="containsText" dxfId="3427" priority="182" operator="containsText" text="In Danger of Falling Behind Target">
      <formula>NOT(ISERROR(SEARCH("In Danger of Falling Behind Target",V65)))</formula>
    </cfRule>
    <cfRule type="containsText" dxfId="3426" priority="183" operator="containsText" text="On Track to be Achieved">
      <formula>NOT(ISERROR(SEARCH("On Track to be Achieved",V65)))</formula>
    </cfRule>
    <cfRule type="containsText" dxfId="3425" priority="184" operator="containsText" text="Fully Achieved">
      <formula>NOT(ISERROR(SEARCH("Fully Achieved",V65)))</formula>
    </cfRule>
  </conditionalFormatting>
  <conditionalFormatting sqref="V65:V86">
    <cfRule type="containsText" dxfId="3424" priority="171" operator="containsText" text="Update not Provided">
      <formula>NOT(ISERROR(SEARCH("Update not Provided",V65)))</formula>
    </cfRule>
    <cfRule type="containsText" dxfId="3423" priority="173" operator="containsText" text="Completed Behind Schedule">
      <formula>NOT(ISERROR(SEARCH("Completed Behind Schedule",V65)))</formula>
    </cfRule>
    <cfRule type="containsText" dxfId="3422" priority="174" operator="containsText" text="Off Target">
      <formula>NOT(ISERROR(SEARCH("Off Target",V65)))</formula>
    </cfRule>
    <cfRule type="containsText" dxfId="3421" priority="175" operator="containsText" text="In Danger of Falling Behind Target">
      <formula>NOT(ISERROR(SEARCH("In Danger of Falling Behind Target",V65)))</formula>
    </cfRule>
    <cfRule type="containsText" dxfId="3420" priority="176" operator="containsText" text="On Track to be Achieved">
      <formula>NOT(ISERROR(SEARCH("On Track to be Achieved",V65)))</formula>
    </cfRule>
    <cfRule type="containsText" dxfId="3419" priority="177" operator="containsText" text="Fully Achieved">
      <formula>NOT(ISERROR(SEARCH("Fully Achieved",V65)))</formula>
    </cfRule>
  </conditionalFormatting>
  <conditionalFormatting sqref="V65:V86">
    <cfRule type="containsText" dxfId="3418" priority="156" operator="containsText" text="Not Yet Due">
      <formula>NOT(ISERROR(SEARCH("Not Yet Due",V65)))</formula>
    </cfRule>
    <cfRule type="containsText" dxfId="3417" priority="161" operator="containsText" text="Deferred">
      <formula>NOT(ISERROR(SEARCH("Deferred",V65)))</formula>
    </cfRule>
    <cfRule type="containsText" dxfId="3416" priority="162" operator="containsText" text="Deleted">
      <formula>NOT(ISERROR(SEARCH("Deleted",V65)))</formula>
    </cfRule>
    <cfRule type="containsText" dxfId="3415" priority="167" operator="containsText" text="In Danger of Falling Behind Target">
      <formula>NOT(ISERROR(SEARCH("In Danger of Falling Behind Target",V65)))</formula>
    </cfRule>
    <cfRule type="containsText" dxfId="3414" priority="172" operator="containsText" text="Not yet due">
      <formula>NOT(ISERROR(SEARCH("Not yet due",V65)))</formula>
    </cfRule>
  </conditionalFormatting>
  <conditionalFormatting sqref="V65:V86">
    <cfRule type="containsText" dxfId="3413" priority="170" operator="containsText" text="Not yet due">
      <formula>NOT(ISERROR(SEARCH("Not yet due",V65)))</formula>
    </cfRule>
  </conditionalFormatting>
  <conditionalFormatting sqref="V65:V86">
    <cfRule type="containsText" dxfId="3412" priority="163" operator="containsText" text="Update not Provided">
      <formula>NOT(ISERROR(SEARCH("Update not Provided",V65)))</formula>
    </cfRule>
    <cfRule type="containsText" dxfId="3411" priority="164" operator="containsText" text="Not yet due">
      <formula>NOT(ISERROR(SEARCH("Not yet due",V65)))</formula>
    </cfRule>
    <cfRule type="containsText" dxfId="3410" priority="165" operator="containsText" text="Completed Behind Schedule">
      <formula>NOT(ISERROR(SEARCH("Completed Behind Schedule",V65)))</formula>
    </cfRule>
    <cfRule type="containsText" dxfId="3409" priority="166" operator="containsText" text="Off Target">
      <formula>NOT(ISERROR(SEARCH("Off Target",V65)))</formula>
    </cfRule>
    <cfRule type="containsText" dxfId="3408" priority="168" operator="containsText" text="On Track to be Achieved">
      <formula>NOT(ISERROR(SEARCH("On Track to be Achieved",V65)))</formula>
    </cfRule>
    <cfRule type="containsText" dxfId="3407" priority="169" operator="containsText" text="Fully Achieved">
      <formula>NOT(ISERROR(SEARCH("Fully Achieved",V65)))</formula>
    </cfRule>
  </conditionalFormatting>
  <conditionalFormatting sqref="V65:V86">
    <cfRule type="containsText" dxfId="3406" priority="157" operator="containsText" text="Deferred">
      <formula>NOT(ISERROR(SEARCH("Deferred",V65)))</formula>
    </cfRule>
    <cfRule type="containsText" dxfId="3405" priority="158" operator="containsText" text="Deleted">
      <formula>NOT(ISERROR(SEARCH("Deleted",V65)))</formula>
    </cfRule>
    <cfRule type="containsText" dxfId="3404" priority="159" operator="containsText" text="In Danger of Falling Behind Target">
      <formula>NOT(ISERROR(SEARCH("In Danger of Falling Behind Target",V65)))</formula>
    </cfRule>
    <cfRule type="containsText" dxfId="3403" priority="160" operator="containsText" text="Not yet due">
      <formula>NOT(ISERROR(SEARCH("Not yet due",V65)))</formula>
    </cfRule>
  </conditionalFormatting>
  <conditionalFormatting sqref="V5:V63">
    <cfRule type="containsText" dxfId="3402" priority="154" operator="containsText" text="Fully Achieved">
      <formula>NOT(ISERROR(SEARCH("Fully Achieved",V5)))</formula>
    </cfRule>
    <cfRule type="containsText" dxfId="3401" priority="155" operator="containsText" text="Fully Achieved">
      <formula>NOT(ISERROR(SEARCH("Fully Achieved",V5)))</formula>
    </cfRule>
  </conditionalFormatting>
  <conditionalFormatting sqref="V5:V63">
    <cfRule type="containsText" dxfId="3400" priority="147" operator="containsText" text="Update not Provided">
      <formula>NOT(ISERROR(SEARCH("Update not Provided",V5)))</formula>
    </cfRule>
    <cfRule type="containsText" dxfId="3399" priority="148" operator="containsText" text="Not yet due">
      <formula>NOT(ISERROR(SEARCH("Not yet due",V5)))</formula>
    </cfRule>
    <cfRule type="containsText" dxfId="3398" priority="149" operator="containsText" text="Completed Behind Schedule">
      <formula>NOT(ISERROR(SEARCH("Completed Behind Schedule",V5)))</formula>
    </cfRule>
    <cfRule type="containsText" dxfId="3397" priority="150" operator="containsText" text="Off Target">
      <formula>NOT(ISERROR(SEARCH("Off Target",V5)))</formula>
    </cfRule>
    <cfRule type="containsText" dxfId="3396" priority="151" operator="containsText" text="In Danger of Falling Behind Target">
      <formula>NOT(ISERROR(SEARCH("In Danger of Falling Behind Target",V5)))</formula>
    </cfRule>
    <cfRule type="containsText" dxfId="3395" priority="152" operator="containsText" text="On Track to be Achieved">
      <formula>NOT(ISERROR(SEARCH("On Track to be Achieved",V5)))</formula>
    </cfRule>
    <cfRule type="containsText" dxfId="3394" priority="153" operator="containsText" text="Fully Achieved">
      <formula>NOT(ISERROR(SEARCH("Fully Achieved",V5)))</formula>
    </cfRule>
  </conditionalFormatting>
  <conditionalFormatting sqref="V5:V63">
    <cfRule type="containsText" dxfId="3393" priority="140" operator="containsText" text="Update not Provided">
      <formula>NOT(ISERROR(SEARCH("Update not Provided",V5)))</formula>
    </cfRule>
    <cfRule type="containsText" dxfId="3392" priority="142" operator="containsText" text="Completed Behind Schedule">
      <formula>NOT(ISERROR(SEARCH("Completed Behind Schedule",V5)))</formula>
    </cfRule>
    <cfRule type="containsText" dxfId="3391" priority="143" operator="containsText" text="Off Target">
      <formula>NOT(ISERROR(SEARCH("Off Target",V5)))</formula>
    </cfRule>
    <cfRule type="containsText" dxfId="3390" priority="144" operator="containsText" text="In Danger of Falling Behind Target">
      <formula>NOT(ISERROR(SEARCH("In Danger of Falling Behind Target",V5)))</formula>
    </cfRule>
    <cfRule type="containsText" dxfId="3389" priority="145" operator="containsText" text="On Track to be Achieved">
      <formula>NOT(ISERROR(SEARCH("On Track to be Achieved",V5)))</formula>
    </cfRule>
    <cfRule type="containsText" dxfId="3388" priority="146" operator="containsText" text="Fully Achieved">
      <formula>NOT(ISERROR(SEARCH("Fully Achieved",V5)))</formula>
    </cfRule>
  </conditionalFormatting>
  <conditionalFormatting sqref="V5:V63">
    <cfRule type="containsText" dxfId="3387" priority="125" operator="containsText" text="Not Yet Due">
      <formula>NOT(ISERROR(SEARCH("Not Yet Due",V5)))</formula>
    </cfRule>
    <cfRule type="containsText" dxfId="3386" priority="130" operator="containsText" text="Deferred">
      <formula>NOT(ISERROR(SEARCH("Deferred",V5)))</formula>
    </cfRule>
    <cfRule type="containsText" dxfId="3385" priority="131" operator="containsText" text="Deleted">
      <formula>NOT(ISERROR(SEARCH("Deleted",V5)))</formula>
    </cfRule>
    <cfRule type="containsText" dxfId="3384" priority="136" operator="containsText" text="In Danger of Falling Behind Target">
      <formula>NOT(ISERROR(SEARCH("In Danger of Falling Behind Target",V5)))</formula>
    </cfRule>
    <cfRule type="containsText" dxfId="3383" priority="141" operator="containsText" text="Not yet due">
      <formula>NOT(ISERROR(SEARCH("Not yet due",V5)))</formula>
    </cfRule>
  </conditionalFormatting>
  <conditionalFormatting sqref="V5:V63">
    <cfRule type="containsText" dxfId="3382" priority="139" operator="containsText" text="Not yet due">
      <formula>NOT(ISERROR(SEARCH("Not yet due",V5)))</formula>
    </cfRule>
  </conditionalFormatting>
  <conditionalFormatting sqref="V5:V63">
    <cfRule type="containsText" dxfId="3381" priority="132" operator="containsText" text="Update not Provided">
      <formula>NOT(ISERROR(SEARCH("Update not Provided",V5)))</formula>
    </cfRule>
    <cfRule type="containsText" dxfId="3380" priority="133" operator="containsText" text="Not yet due">
      <formula>NOT(ISERROR(SEARCH("Not yet due",V5)))</formula>
    </cfRule>
    <cfRule type="containsText" dxfId="3379" priority="134" operator="containsText" text="Completed Behind Schedule">
      <formula>NOT(ISERROR(SEARCH("Completed Behind Schedule",V5)))</formula>
    </cfRule>
    <cfRule type="containsText" dxfId="3378" priority="135" operator="containsText" text="Off Target">
      <formula>NOT(ISERROR(SEARCH("Off Target",V5)))</formula>
    </cfRule>
    <cfRule type="containsText" dxfId="3377" priority="137" operator="containsText" text="On Track to be Achieved">
      <formula>NOT(ISERROR(SEARCH("On Track to be Achieved",V5)))</formula>
    </cfRule>
    <cfRule type="containsText" dxfId="3376" priority="138" operator="containsText" text="Fully Achieved">
      <formula>NOT(ISERROR(SEARCH("Fully Achieved",V5)))</formula>
    </cfRule>
  </conditionalFormatting>
  <conditionalFormatting sqref="V5:V63">
    <cfRule type="containsText" dxfId="3375" priority="126" operator="containsText" text="Deferred">
      <formula>NOT(ISERROR(SEARCH("Deferred",V5)))</formula>
    </cfRule>
    <cfRule type="containsText" dxfId="3374" priority="127" operator="containsText" text="Deleted">
      <formula>NOT(ISERROR(SEARCH("Deleted",V5)))</formula>
    </cfRule>
    <cfRule type="containsText" dxfId="3373" priority="128" operator="containsText" text="In Danger of Falling Behind Target">
      <formula>NOT(ISERROR(SEARCH("In Danger of Falling Behind Target",V5)))</formula>
    </cfRule>
    <cfRule type="containsText" dxfId="3372" priority="129" operator="containsText" text="Not yet due">
      <formula>NOT(ISERROR(SEARCH("Not yet due",V5)))</formula>
    </cfRule>
  </conditionalFormatting>
  <conditionalFormatting sqref="H87">
    <cfRule type="containsText" dxfId="3371" priority="123" operator="containsText" text="Fully Achieved">
      <formula>NOT(ISERROR(SEARCH("Fully Achieved",H87)))</formula>
    </cfRule>
    <cfRule type="containsText" dxfId="3370" priority="124" operator="containsText" text="Fully Achieved">
      <formula>NOT(ISERROR(SEARCH("Fully Achieved",H87)))</formula>
    </cfRule>
  </conditionalFormatting>
  <conditionalFormatting sqref="H87">
    <cfRule type="containsText" dxfId="3369" priority="116" operator="containsText" text="Update not Provided">
      <formula>NOT(ISERROR(SEARCH("Update not Provided",H87)))</formula>
    </cfRule>
    <cfRule type="containsText" dxfId="3368" priority="117" operator="containsText" text="Not yet due">
      <formula>NOT(ISERROR(SEARCH("Not yet due",H87)))</formula>
    </cfRule>
    <cfRule type="containsText" dxfId="3367" priority="118" operator="containsText" text="Completed Behind Schedule">
      <formula>NOT(ISERROR(SEARCH("Completed Behind Schedule",H87)))</formula>
    </cfRule>
    <cfRule type="containsText" dxfId="3366" priority="119" operator="containsText" text="Off Target">
      <formula>NOT(ISERROR(SEARCH("Off Target",H87)))</formula>
    </cfRule>
    <cfRule type="containsText" dxfId="3365" priority="120" operator="containsText" text="In Danger of Falling Behind Target">
      <formula>NOT(ISERROR(SEARCH("In Danger of Falling Behind Target",H87)))</formula>
    </cfRule>
    <cfRule type="containsText" dxfId="3364" priority="121" operator="containsText" text="On Track to be Achieved">
      <formula>NOT(ISERROR(SEARCH("On Track to be Achieved",H87)))</formula>
    </cfRule>
    <cfRule type="containsText" dxfId="3363" priority="122" operator="containsText" text="Fully Achieved">
      <formula>NOT(ISERROR(SEARCH("Fully Achieved",H87)))</formula>
    </cfRule>
  </conditionalFormatting>
  <conditionalFormatting sqref="H87">
    <cfRule type="containsText" dxfId="3362" priority="110" operator="containsText" text="Update not Provided">
      <formula>NOT(ISERROR(SEARCH("Update not Provided",H87)))</formula>
    </cfRule>
    <cfRule type="containsText" dxfId="3361" priority="111" operator="containsText" text="Completed Behind Schedule">
      <formula>NOT(ISERROR(SEARCH("Completed Behind Schedule",H87)))</formula>
    </cfRule>
    <cfRule type="containsText" dxfId="3360" priority="112" operator="containsText" text="Off Target">
      <formula>NOT(ISERROR(SEARCH("Off Target",H87)))</formula>
    </cfRule>
    <cfRule type="containsText" dxfId="3359" priority="113" operator="containsText" text="In Danger of Falling Behind Target">
      <formula>NOT(ISERROR(SEARCH("In Danger of Falling Behind Target",H87)))</formula>
    </cfRule>
    <cfRule type="containsText" dxfId="3358" priority="114" operator="containsText" text="On Track to be Achieved">
      <formula>NOT(ISERROR(SEARCH("On Track to be Achieved",H87)))</formula>
    </cfRule>
    <cfRule type="containsText" dxfId="3357" priority="115" operator="containsText" text="Fully Achieved">
      <formula>NOT(ISERROR(SEARCH("Fully Achieved",H87)))</formula>
    </cfRule>
  </conditionalFormatting>
  <conditionalFormatting sqref="H87">
    <cfRule type="containsText" dxfId="3356" priority="105" operator="containsText" text="Not Yet Due">
      <formula>NOT(ISERROR(SEARCH("Not Yet Due",H87)))</formula>
    </cfRule>
    <cfRule type="containsText" dxfId="3355" priority="106" operator="containsText" text="Deferred">
      <formula>NOT(ISERROR(SEARCH("Deferred",H87)))</formula>
    </cfRule>
    <cfRule type="containsText" dxfId="3354" priority="107" operator="containsText" text="Deleted">
      <formula>NOT(ISERROR(SEARCH("Deleted",H87)))</formula>
    </cfRule>
    <cfRule type="containsText" dxfId="3353" priority="108" operator="containsText" text="In Danger of Falling Behind Target">
      <formula>NOT(ISERROR(SEARCH("In Danger of Falling Behind Target",H87)))</formula>
    </cfRule>
    <cfRule type="containsText" dxfId="3352" priority="109" operator="containsText" text="Not yet due">
      <formula>NOT(ISERROR(SEARCH("Not yet due",H87)))</formula>
    </cfRule>
  </conditionalFormatting>
  <conditionalFormatting sqref="H87">
    <cfRule type="containsText" dxfId="3351" priority="104" operator="containsText" text="Not yet due">
      <formula>NOT(ISERROR(SEARCH("Not yet due",H87)))</formula>
    </cfRule>
  </conditionalFormatting>
  <conditionalFormatting sqref="H87">
    <cfRule type="containsText" dxfId="3350" priority="98" operator="containsText" text="Update not Provided">
      <formula>NOT(ISERROR(SEARCH("Update not Provided",H87)))</formula>
    </cfRule>
    <cfRule type="containsText" dxfId="3349" priority="99" operator="containsText" text="Not yet due">
      <formula>NOT(ISERROR(SEARCH("Not yet due",H87)))</formula>
    </cfRule>
    <cfRule type="containsText" dxfId="3348" priority="100" operator="containsText" text="Completed Behind Schedule">
      <formula>NOT(ISERROR(SEARCH("Completed Behind Schedule",H87)))</formula>
    </cfRule>
    <cfRule type="containsText" dxfId="3347" priority="101" operator="containsText" text="Off Target">
      <formula>NOT(ISERROR(SEARCH("Off Target",H87)))</formula>
    </cfRule>
    <cfRule type="containsText" dxfId="3346" priority="102" operator="containsText" text="On Track to be Achieved">
      <formula>NOT(ISERROR(SEARCH("On Track to be Achieved",H87)))</formula>
    </cfRule>
    <cfRule type="containsText" dxfId="3345" priority="103" operator="containsText" text="Fully Achieved">
      <formula>NOT(ISERROR(SEARCH("Fully Achieved",H87)))</formula>
    </cfRule>
  </conditionalFormatting>
  <conditionalFormatting sqref="H87">
    <cfRule type="containsText" dxfId="3344" priority="94" operator="containsText" text="Deferred">
      <formula>NOT(ISERROR(SEARCH("Deferred",H87)))</formula>
    </cfRule>
    <cfRule type="containsText" dxfId="3343" priority="95" operator="containsText" text="Deleted">
      <formula>NOT(ISERROR(SEARCH("Deleted",H87)))</formula>
    </cfRule>
    <cfRule type="containsText" dxfId="3342" priority="96" operator="containsText" text="In Danger of Falling Behind Target">
      <formula>NOT(ISERROR(SEARCH("In Danger of Falling Behind Target",H87)))</formula>
    </cfRule>
    <cfRule type="containsText" dxfId="3341" priority="97" operator="containsText" text="Not yet due">
      <formula>NOT(ISERROR(SEARCH("Not yet due",H87)))</formula>
    </cfRule>
  </conditionalFormatting>
  <conditionalFormatting sqref="H64">
    <cfRule type="containsText" dxfId="3340" priority="92" operator="containsText" text="Fully Achieved">
      <formula>NOT(ISERROR(SEARCH("Fully Achieved",H64)))</formula>
    </cfRule>
    <cfRule type="containsText" dxfId="3339" priority="93" operator="containsText" text="Fully Achieved">
      <formula>NOT(ISERROR(SEARCH("Fully Achieved",H64)))</formula>
    </cfRule>
  </conditionalFormatting>
  <conditionalFormatting sqref="H64">
    <cfRule type="containsText" dxfId="3338" priority="85" operator="containsText" text="Update not Provided">
      <formula>NOT(ISERROR(SEARCH("Update not Provided",H64)))</formula>
    </cfRule>
    <cfRule type="containsText" dxfId="3337" priority="86" operator="containsText" text="Not yet due">
      <formula>NOT(ISERROR(SEARCH("Not yet due",H64)))</formula>
    </cfRule>
    <cfRule type="containsText" dxfId="3336" priority="87" operator="containsText" text="Completed Behind Schedule">
      <formula>NOT(ISERROR(SEARCH("Completed Behind Schedule",H64)))</formula>
    </cfRule>
    <cfRule type="containsText" dxfId="3335" priority="88" operator="containsText" text="Off Target">
      <formula>NOT(ISERROR(SEARCH("Off Target",H64)))</formula>
    </cfRule>
    <cfRule type="containsText" dxfId="3334" priority="89" operator="containsText" text="In Danger of Falling Behind Target">
      <formula>NOT(ISERROR(SEARCH("In Danger of Falling Behind Target",H64)))</formula>
    </cfRule>
    <cfRule type="containsText" dxfId="3333" priority="90" operator="containsText" text="On Track to be Achieved">
      <formula>NOT(ISERROR(SEARCH("On Track to be Achieved",H64)))</formula>
    </cfRule>
    <cfRule type="containsText" dxfId="3332" priority="91" operator="containsText" text="Fully Achieved">
      <formula>NOT(ISERROR(SEARCH("Fully Achieved",H64)))</formula>
    </cfRule>
  </conditionalFormatting>
  <conditionalFormatting sqref="H64">
    <cfRule type="containsText" dxfId="3331" priority="79" operator="containsText" text="Update not Provided">
      <formula>NOT(ISERROR(SEARCH("Update not Provided",H64)))</formula>
    </cfRule>
    <cfRule type="containsText" dxfId="3330" priority="80" operator="containsText" text="Completed Behind Schedule">
      <formula>NOT(ISERROR(SEARCH("Completed Behind Schedule",H64)))</formula>
    </cfRule>
    <cfRule type="containsText" dxfId="3329" priority="81" operator="containsText" text="Off Target">
      <formula>NOT(ISERROR(SEARCH("Off Target",H64)))</formula>
    </cfRule>
    <cfRule type="containsText" dxfId="3328" priority="82" operator="containsText" text="In Danger of Falling Behind Target">
      <formula>NOT(ISERROR(SEARCH("In Danger of Falling Behind Target",H64)))</formula>
    </cfRule>
    <cfRule type="containsText" dxfId="3327" priority="83" operator="containsText" text="On Track to be Achieved">
      <formula>NOT(ISERROR(SEARCH("On Track to be Achieved",H64)))</formula>
    </cfRule>
    <cfRule type="containsText" dxfId="3326" priority="84" operator="containsText" text="Fully Achieved">
      <formula>NOT(ISERROR(SEARCH("Fully Achieved",H64)))</formula>
    </cfRule>
  </conditionalFormatting>
  <conditionalFormatting sqref="H64">
    <cfRule type="containsText" dxfId="3325" priority="74" operator="containsText" text="Not Yet Due">
      <formula>NOT(ISERROR(SEARCH("Not Yet Due",H64)))</formula>
    </cfRule>
    <cfRule type="containsText" dxfId="3324" priority="75" operator="containsText" text="Deferred">
      <formula>NOT(ISERROR(SEARCH("Deferred",H64)))</formula>
    </cfRule>
    <cfRule type="containsText" dxfId="3323" priority="76" operator="containsText" text="Deleted">
      <formula>NOT(ISERROR(SEARCH("Deleted",H64)))</formula>
    </cfRule>
    <cfRule type="containsText" dxfId="3322" priority="77" operator="containsText" text="In Danger of Falling Behind Target">
      <formula>NOT(ISERROR(SEARCH("In Danger of Falling Behind Target",H64)))</formula>
    </cfRule>
    <cfRule type="containsText" dxfId="3321" priority="78" operator="containsText" text="Not yet due">
      <formula>NOT(ISERROR(SEARCH("Not yet due",H64)))</formula>
    </cfRule>
  </conditionalFormatting>
  <conditionalFormatting sqref="H64">
    <cfRule type="containsText" dxfId="3320" priority="73" operator="containsText" text="Not yet due">
      <formula>NOT(ISERROR(SEARCH("Not yet due",H64)))</formula>
    </cfRule>
  </conditionalFormatting>
  <conditionalFormatting sqref="H64">
    <cfRule type="containsText" dxfId="3319" priority="67" operator="containsText" text="Update not Provided">
      <formula>NOT(ISERROR(SEARCH("Update not Provided",H64)))</formula>
    </cfRule>
    <cfRule type="containsText" dxfId="3318" priority="68" operator="containsText" text="Not yet due">
      <formula>NOT(ISERROR(SEARCH("Not yet due",H64)))</formula>
    </cfRule>
    <cfRule type="containsText" dxfId="3317" priority="69" operator="containsText" text="Completed Behind Schedule">
      <formula>NOT(ISERROR(SEARCH("Completed Behind Schedule",H64)))</formula>
    </cfRule>
    <cfRule type="containsText" dxfId="3316" priority="70" operator="containsText" text="Off Target">
      <formula>NOT(ISERROR(SEARCH("Off Target",H64)))</formula>
    </cfRule>
    <cfRule type="containsText" dxfId="3315" priority="71" operator="containsText" text="On Track to be Achieved">
      <formula>NOT(ISERROR(SEARCH("On Track to be Achieved",H64)))</formula>
    </cfRule>
    <cfRule type="containsText" dxfId="3314" priority="72" operator="containsText" text="Fully Achieved">
      <formula>NOT(ISERROR(SEARCH("Fully Achieved",H64)))</formula>
    </cfRule>
  </conditionalFormatting>
  <conditionalFormatting sqref="H64">
    <cfRule type="containsText" dxfId="3313" priority="63" operator="containsText" text="Deferred">
      <formula>NOT(ISERROR(SEARCH("Deferred",H64)))</formula>
    </cfRule>
    <cfRule type="containsText" dxfId="3312" priority="64" operator="containsText" text="Deleted">
      <formula>NOT(ISERROR(SEARCH("Deleted",H64)))</formula>
    </cfRule>
    <cfRule type="containsText" dxfId="3311" priority="65" operator="containsText" text="In Danger of Falling Behind Target">
      <formula>NOT(ISERROR(SEARCH("In Danger of Falling Behind Target",H64)))</formula>
    </cfRule>
    <cfRule type="containsText" dxfId="3310" priority="66" operator="containsText" text="Not yet due">
      <formula>NOT(ISERROR(SEARCH("Not yet due",H64)))</formula>
    </cfRule>
  </conditionalFormatting>
  <conditionalFormatting sqref="H64">
    <cfRule type="containsText" dxfId="3309" priority="61" operator="containsText" text="Fully Achieved">
      <formula>NOT(ISERROR(SEARCH("Fully Achieved",H64)))</formula>
    </cfRule>
    <cfRule type="containsText" dxfId="3308" priority="62" operator="containsText" text="Fully Achieved">
      <formula>NOT(ISERROR(SEARCH("Fully Achieved",H64)))</formula>
    </cfRule>
  </conditionalFormatting>
  <conditionalFormatting sqref="H64">
    <cfRule type="containsText" dxfId="3307" priority="54" operator="containsText" text="Update not Provided">
      <formula>NOT(ISERROR(SEARCH("Update not Provided",H64)))</formula>
    </cfRule>
    <cfRule type="containsText" dxfId="3306" priority="55" operator="containsText" text="Not yet due">
      <formula>NOT(ISERROR(SEARCH("Not yet due",H64)))</formula>
    </cfRule>
    <cfRule type="containsText" dxfId="3305" priority="56" operator="containsText" text="Completed Behind Schedule">
      <formula>NOT(ISERROR(SEARCH("Completed Behind Schedule",H64)))</formula>
    </cfRule>
    <cfRule type="containsText" dxfId="3304" priority="57" operator="containsText" text="Off Target">
      <formula>NOT(ISERROR(SEARCH("Off Target",H64)))</formula>
    </cfRule>
    <cfRule type="containsText" dxfId="3303" priority="58" operator="containsText" text="In Danger of Falling Behind Target">
      <formula>NOT(ISERROR(SEARCH("In Danger of Falling Behind Target",H64)))</formula>
    </cfRule>
    <cfRule type="containsText" dxfId="3302" priority="59" operator="containsText" text="On Track to be Achieved">
      <formula>NOT(ISERROR(SEARCH("On Track to be Achieved",H64)))</formula>
    </cfRule>
    <cfRule type="containsText" dxfId="3301" priority="60" operator="containsText" text="Fully Achieved">
      <formula>NOT(ISERROR(SEARCH("Fully Achieved",H64)))</formula>
    </cfRule>
  </conditionalFormatting>
  <conditionalFormatting sqref="H64">
    <cfRule type="containsText" dxfId="3300" priority="48" operator="containsText" text="Update not Provided">
      <formula>NOT(ISERROR(SEARCH("Update not Provided",H64)))</formula>
    </cfRule>
    <cfRule type="containsText" dxfId="3299" priority="49" operator="containsText" text="Completed Behind Schedule">
      <formula>NOT(ISERROR(SEARCH("Completed Behind Schedule",H64)))</formula>
    </cfRule>
    <cfRule type="containsText" dxfId="3298" priority="50" operator="containsText" text="Off Target">
      <formula>NOT(ISERROR(SEARCH("Off Target",H64)))</formula>
    </cfRule>
    <cfRule type="containsText" dxfId="3297" priority="51" operator="containsText" text="In Danger of Falling Behind Target">
      <formula>NOT(ISERROR(SEARCH("In Danger of Falling Behind Target",H64)))</formula>
    </cfRule>
    <cfRule type="containsText" dxfId="3296" priority="52" operator="containsText" text="On Track to be Achieved">
      <formula>NOT(ISERROR(SEARCH("On Track to be Achieved",H64)))</formula>
    </cfRule>
    <cfRule type="containsText" dxfId="3295" priority="53" operator="containsText" text="Fully Achieved">
      <formula>NOT(ISERROR(SEARCH("Fully Achieved",H64)))</formula>
    </cfRule>
  </conditionalFormatting>
  <conditionalFormatting sqref="H64">
    <cfRule type="containsText" dxfId="3294" priority="43" operator="containsText" text="Not Yet Due">
      <formula>NOT(ISERROR(SEARCH("Not Yet Due",H64)))</formula>
    </cfRule>
    <cfRule type="containsText" dxfId="3293" priority="44" operator="containsText" text="Deferred">
      <formula>NOT(ISERROR(SEARCH("Deferred",H64)))</formula>
    </cfRule>
    <cfRule type="containsText" dxfId="3292" priority="45" operator="containsText" text="Deleted">
      <formula>NOT(ISERROR(SEARCH("Deleted",H64)))</formula>
    </cfRule>
    <cfRule type="containsText" dxfId="3291" priority="46" operator="containsText" text="In Danger of Falling Behind Target">
      <formula>NOT(ISERROR(SEARCH("In Danger of Falling Behind Target",H64)))</formula>
    </cfRule>
    <cfRule type="containsText" dxfId="3290" priority="47" operator="containsText" text="Not yet due">
      <formula>NOT(ISERROR(SEARCH("Not yet due",H64)))</formula>
    </cfRule>
  </conditionalFormatting>
  <conditionalFormatting sqref="H64">
    <cfRule type="containsText" dxfId="3289" priority="42" operator="containsText" text="Not yet due">
      <formula>NOT(ISERROR(SEARCH("Not yet due",H64)))</formula>
    </cfRule>
  </conditionalFormatting>
  <conditionalFormatting sqref="H64">
    <cfRule type="containsText" dxfId="3288" priority="36" operator="containsText" text="Update not Provided">
      <formula>NOT(ISERROR(SEARCH("Update not Provided",H64)))</formula>
    </cfRule>
    <cfRule type="containsText" dxfId="3287" priority="37" operator="containsText" text="Not yet due">
      <formula>NOT(ISERROR(SEARCH("Not yet due",H64)))</formula>
    </cfRule>
    <cfRule type="containsText" dxfId="3286" priority="38" operator="containsText" text="Completed Behind Schedule">
      <formula>NOT(ISERROR(SEARCH("Completed Behind Schedule",H64)))</formula>
    </cfRule>
    <cfRule type="containsText" dxfId="3285" priority="39" operator="containsText" text="Off Target">
      <formula>NOT(ISERROR(SEARCH("Off Target",H64)))</formula>
    </cfRule>
    <cfRule type="containsText" dxfId="3284" priority="40" operator="containsText" text="On Track to be Achieved">
      <formula>NOT(ISERROR(SEARCH("On Track to be Achieved",H64)))</formula>
    </cfRule>
    <cfRule type="containsText" dxfId="3283" priority="41" operator="containsText" text="Fully Achieved">
      <formula>NOT(ISERROR(SEARCH("Fully Achieved",H64)))</formula>
    </cfRule>
  </conditionalFormatting>
  <conditionalFormatting sqref="H64">
    <cfRule type="containsText" dxfId="3282" priority="32" operator="containsText" text="Deferred">
      <formula>NOT(ISERROR(SEARCH("Deferred",H64)))</formula>
    </cfRule>
    <cfRule type="containsText" dxfId="3281" priority="33" operator="containsText" text="Deleted">
      <formula>NOT(ISERROR(SEARCH("Deleted",H64)))</formula>
    </cfRule>
    <cfRule type="containsText" dxfId="3280" priority="34" operator="containsText" text="In Danger of Falling Behind Target">
      <formula>NOT(ISERROR(SEARCH("In Danger of Falling Behind Target",H64)))</formula>
    </cfRule>
    <cfRule type="containsText" dxfId="3279" priority="35" operator="containsText" text="Not yet due">
      <formula>NOT(ISERROR(SEARCH("Not yet due",H64)))</formula>
    </cfRule>
  </conditionalFormatting>
  <conditionalFormatting sqref="M87">
    <cfRule type="containsText" dxfId="3278" priority="30" operator="containsText" text="Fully Achieved">
      <formula>NOT(ISERROR(SEARCH("Fully Achieved",M87)))</formula>
    </cfRule>
    <cfRule type="containsText" dxfId="3277" priority="31" operator="containsText" text="Fully Achieved">
      <formula>NOT(ISERROR(SEARCH("Fully Achieved",M87)))</formula>
    </cfRule>
  </conditionalFormatting>
  <conditionalFormatting sqref="M87">
    <cfRule type="containsText" dxfId="3276" priority="23" operator="containsText" text="Update not Provided">
      <formula>NOT(ISERROR(SEARCH("Update not Provided",M87)))</formula>
    </cfRule>
    <cfRule type="containsText" dxfId="3275" priority="24" operator="containsText" text="Not yet due">
      <formula>NOT(ISERROR(SEARCH("Not yet due",M87)))</formula>
    </cfRule>
    <cfRule type="containsText" dxfId="3274" priority="25" operator="containsText" text="Completed Behind Schedule">
      <formula>NOT(ISERROR(SEARCH("Completed Behind Schedule",M87)))</formula>
    </cfRule>
    <cfRule type="containsText" dxfId="3273" priority="26" operator="containsText" text="Off Target">
      <formula>NOT(ISERROR(SEARCH("Off Target",M87)))</formula>
    </cfRule>
    <cfRule type="containsText" dxfId="3272" priority="27" operator="containsText" text="In Danger of Falling Behind Target">
      <formula>NOT(ISERROR(SEARCH("In Danger of Falling Behind Target",M87)))</formula>
    </cfRule>
    <cfRule type="containsText" dxfId="3271" priority="28" operator="containsText" text="On Track to be Achieved">
      <formula>NOT(ISERROR(SEARCH("On Track to be Achieved",M87)))</formula>
    </cfRule>
    <cfRule type="containsText" dxfId="3270" priority="29" operator="containsText" text="Fully Achieved">
      <formula>NOT(ISERROR(SEARCH("Fully Achieved",M87)))</formula>
    </cfRule>
  </conditionalFormatting>
  <conditionalFormatting sqref="M87">
    <cfRule type="containsText" dxfId="3269" priority="16" operator="containsText" text="Update not Provided">
      <formula>NOT(ISERROR(SEARCH("Update not Provided",M87)))</formula>
    </cfRule>
    <cfRule type="containsText" dxfId="3268" priority="18" operator="containsText" text="Completed Behind Schedule">
      <formula>NOT(ISERROR(SEARCH("Completed Behind Schedule",M87)))</formula>
    </cfRule>
    <cfRule type="containsText" dxfId="3267" priority="19" operator="containsText" text="Off Target">
      <formula>NOT(ISERROR(SEARCH("Off Target",M87)))</formula>
    </cfRule>
    <cfRule type="containsText" dxfId="3266" priority="20" operator="containsText" text="In Danger of Falling Behind Target">
      <formula>NOT(ISERROR(SEARCH("In Danger of Falling Behind Target",M87)))</formula>
    </cfRule>
    <cfRule type="containsText" dxfId="3265" priority="21" operator="containsText" text="On Track to be Achieved">
      <formula>NOT(ISERROR(SEARCH("On Track to be Achieved",M87)))</formula>
    </cfRule>
    <cfRule type="containsText" dxfId="3264" priority="22" operator="containsText" text="Fully Achieved">
      <formula>NOT(ISERROR(SEARCH("Fully Achieved",M87)))</formula>
    </cfRule>
  </conditionalFormatting>
  <conditionalFormatting sqref="M87">
    <cfRule type="containsText" dxfId="3263" priority="1" operator="containsText" text="Not Yet Due">
      <formula>NOT(ISERROR(SEARCH("Not Yet Due",M87)))</formula>
    </cfRule>
    <cfRule type="containsText" dxfId="3262" priority="6" operator="containsText" text="Deferred">
      <formula>NOT(ISERROR(SEARCH("Deferred",M87)))</formula>
    </cfRule>
    <cfRule type="containsText" dxfId="3261" priority="7" operator="containsText" text="Deleted">
      <formula>NOT(ISERROR(SEARCH("Deleted",M87)))</formula>
    </cfRule>
    <cfRule type="containsText" dxfId="3260" priority="12" operator="containsText" text="In Danger of Falling Behind Target">
      <formula>NOT(ISERROR(SEARCH("In Danger of Falling Behind Target",M87)))</formula>
    </cfRule>
    <cfRule type="containsText" dxfId="3259" priority="17" operator="containsText" text="Not yet due">
      <formula>NOT(ISERROR(SEARCH("Not yet due",M87)))</formula>
    </cfRule>
  </conditionalFormatting>
  <conditionalFormatting sqref="M87">
    <cfRule type="containsText" dxfId="3258" priority="15" operator="containsText" text="Not yet due">
      <formula>NOT(ISERROR(SEARCH("Not yet due",M87)))</formula>
    </cfRule>
  </conditionalFormatting>
  <conditionalFormatting sqref="M87">
    <cfRule type="containsText" dxfId="3257" priority="8" operator="containsText" text="Update not Provided">
      <formula>NOT(ISERROR(SEARCH("Update not Provided",M87)))</formula>
    </cfRule>
    <cfRule type="containsText" dxfId="3256" priority="9" operator="containsText" text="Not yet due">
      <formula>NOT(ISERROR(SEARCH("Not yet due",M87)))</formula>
    </cfRule>
    <cfRule type="containsText" dxfId="3255" priority="10" operator="containsText" text="Completed Behind Schedule">
      <formula>NOT(ISERROR(SEARCH("Completed Behind Schedule",M87)))</formula>
    </cfRule>
    <cfRule type="containsText" dxfId="3254" priority="11" operator="containsText" text="Off Target">
      <formula>NOT(ISERROR(SEARCH("Off Target",M87)))</formula>
    </cfRule>
    <cfRule type="containsText" dxfId="3253" priority="13" operator="containsText" text="On Track to be Achieved">
      <formula>NOT(ISERROR(SEARCH("On Track to be Achieved",M87)))</formula>
    </cfRule>
    <cfRule type="containsText" dxfId="3252" priority="14" operator="containsText" text="Fully Achieved">
      <formula>NOT(ISERROR(SEARCH("Fully Achieved",M87)))</formula>
    </cfRule>
  </conditionalFormatting>
  <conditionalFormatting sqref="M87">
    <cfRule type="containsText" dxfId="3251" priority="2" operator="containsText" text="Deferred">
      <formula>NOT(ISERROR(SEARCH("Deferred",M87)))</formula>
    </cfRule>
    <cfRule type="containsText" dxfId="3250" priority="3" operator="containsText" text="Deleted">
      <formula>NOT(ISERROR(SEARCH("Deleted",M87)))</formula>
    </cfRule>
    <cfRule type="containsText" dxfId="3249" priority="4" operator="containsText" text="In Danger of Falling Behind Target">
      <formula>NOT(ISERROR(SEARCH("In Danger of Falling Behind Target",M87)))</formula>
    </cfRule>
    <cfRule type="containsText" dxfId="3248" priority="5" operator="containsText" text="Not yet due">
      <formula>NOT(ISERROR(SEARCH("Not yet due",M87)))</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V4">
      <formula1>$A$143:$A$152</formula1>
    </dataValidation>
    <dataValidation type="list" allowBlank="1" showInputMessage="1" showErrorMessage="1" promptTitle="Is target on track?" prompt="Please choose an option from the drop down list that best describes the current situation for this target." sqref="H65:H86 V5:V63 V65:V86 V88:V123 R88:R123 R65:R86 R4:R63 H4:H63 H88:H123 M4:M123">
      <formula1>$A$161:$A$168</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3" activePane="bottomLeft" state="frozen"/>
      <selection pane="bottomLeft" activeCell="B1" sqref="B1"/>
    </sheetView>
  </sheetViews>
  <sheetFormatPr defaultColWidth="9.140625" defaultRowHeight="15"/>
  <cols>
    <col min="1" max="1" width="12.85546875" style="35" customWidth="1"/>
    <col min="2" max="2" width="43.5703125" style="35" customWidth="1"/>
    <col min="3" max="3" width="28.42578125" style="45" customWidth="1"/>
    <col min="4" max="6" width="30.5703125" style="35" customWidth="1"/>
    <col min="7" max="10" width="30.5703125" style="35" hidden="1"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45" customFormat="1" ht="24" customHeight="1" thickBot="1">
      <c r="A1" s="244" t="s">
        <v>63</v>
      </c>
      <c r="C1" s="246"/>
    </row>
    <row r="2" spans="1:50" s="215" customFormat="1" ht="41.25" thickTop="1">
      <c r="A2" s="221" t="s">
        <v>3</v>
      </c>
      <c r="B2" s="216" t="s">
        <v>0</v>
      </c>
      <c r="C2" s="216" t="s">
        <v>0</v>
      </c>
      <c r="D2" s="217" t="s">
        <v>7</v>
      </c>
      <c r="E2" s="217" t="s">
        <v>10</v>
      </c>
      <c r="F2" s="217" t="s">
        <v>8</v>
      </c>
      <c r="G2" s="217" t="s">
        <v>11</v>
      </c>
      <c r="H2" s="217" t="s">
        <v>9</v>
      </c>
      <c r="I2" s="213" t="s">
        <v>12</v>
      </c>
      <c r="J2" s="213" t="s">
        <v>13</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50" s="55" customFormat="1" ht="25.5" customHeight="1">
      <c r="A3" s="208" t="s">
        <v>223</v>
      </c>
      <c r="B3" s="222"/>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20" t="s">
        <v>243</v>
      </c>
      <c r="F4" s="207" t="str">
        <f>'1. ALL DATA'!M5</f>
        <v>Fully Achieved</v>
      </c>
      <c r="G4" s="220"/>
      <c r="H4" s="145" t="str">
        <f>'1. ALL DATA'!R5</f>
        <v>Update not Provided</v>
      </c>
      <c r="I4" s="220"/>
      <c r="J4" s="145" t="str">
        <f>'1. ALL DATA'!V5</f>
        <v>Update not Provided</v>
      </c>
      <c r="O4" s="41" t="s">
        <v>80</v>
      </c>
    </row>
    <row r="5" spans="1:50" ht="99.75"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220" t="s">
        <v>243</v>
      </c>
      <c r="F5" s="207" t="str">
        <f>'1. ALL DATA'!M6</f>
        <v>Fully Achieved</v>
      </c>
      <c r="G5" s="399"/>
      <c r="H5" s="145" t="str">
        <f>'1. ALL DATA'!R6</f>
        <v>Update not Provided</v>
      </c>
      <c r="I5" s="399"/>
      <c r="J5" s="145" t="str">
        <f>'1. ALL DATA'!V6</f>
        <v>Update not Provided</v>
      </c>
      <c r="O5" s="41" t="s">
        <v>81</v>
      </c>
      <c r="Y5" s="220" t="s">
        <v>243</v>
      </c>
    </row>
    <row r="6" spans="1:50" ht="99.75"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220" t="s">
        <v>243</v>
      </c>
      <c r="F6" s="207" t="str">
        <f>'1. ALL DATA'!M7</f>
        <v>On Track to be Achieved</v>
      </c>
      <c r="G6" s="220"/>
      <c r="H6" s="145" t="str">
        <f>'1. ALL DATA'!R7</f>
        <v>Update not Provided</v>
      </c>
      <c r="I6" s="220"/>
      <c r="J6" s="145" t="str">
        <f>'1. ALL DATA'!V7</f>
        <v>Update not Provided</v>
      </c>
      <c r="O6" s="41" t="s">
        <v>82</v>
      </c>
      <c r="T6" s="218"/>
      <c r="Y6" s="398" t="s">
        <v>241</v>
      </c>
    </row>
    <row r="7" spans="1:50" ht="111.75"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20" t="s">
        <v>243</v>
      </c>
      <c r="F7" s="207" t="str">
        <f>'1. ALL DATA'!M8</f>
        <v>On Track to be Achieved</v>
      </c>
      <c r="G7" s="220"/>
      <c r="H7" s="145" t="str">
        <f>'1. ALL DATA'!R8</f>
        <v>Update not Provided</v>
      </c>
      <c r="I7" s="220"/>
      <c r="J7" s="145" t="str">
        <f>'1. ALL DATA'!V8</f>
        <v>Update not Provided</v>
      </c>
      <c r="O7" s="42" t="s">
        <v>48</v>
      </c>
      <c r="T7" s="219" t="s">
        <v>241</v>
      </c>
    </row>
    <row r="8" spans="1:50" ht="99.75"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20" t="s">
        <v>243</v>
      </c>
      <c r="F8" s="207" t="str">
        <f>'1. ALL DATA'!M9</f>
        <v>Fully Achieved</v>
      </c>
      <c r="G8" s="220"/>
      <c r="H8" s="145" t="str">
        <f>'1. ALL DATA'!R9</f>
        <v>Update not Provided</v>
      </c>
      <c r="I8" s="220"/>
      <c r="J8" s="145" t="str">
        <f>'1. ALL DATA'!V9</f>
        <v>Update not Provided</v>
      </c>
      <c r="T8" s="219" t="s">
        <v>242</v>
      </c>
    </row>
    <row r="9" spans="1:50" ht="99.75"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20" t="s">
        <v>243</v>
      </c>
      <c r="F9" s="207" t="str">
        <f>'1. ALL DATA'!M10</f>
        <v>Fully Achieved</v>
      </c>
      <c r="G9" s="220"/>
      <c r="H9" s="145" t="str">
        <f>'1. ALL DATA'!R10</f>
        <v>Update not Provided</v>
      </c>
      <c r="I9" s="220"/>
      <c r="J9" s="145" t="str">
        <f>'1. ALL DATA'!V10</f>
        <v>Update not Provided</v>
      </c>
      <c r="T9" s="219" t="s">
        <v>243</v>
      </c>
    </row>
    <row r="10" spans="1:50" ht="99.75"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20" t="s">
        <v>243</v>
      </c>
      <c r="F10" s="207" t="str">
        <f>'1. ALL DATA'!M11</f>
        <v>Fully Achieved</v>
      </c>
      <c r="G10" s="220"/>
      <c r="H10" s="145" t="str">
        <f>'1. ALL DATA'!R11</f>
        <v>Update not Provided</v>
      </c>
      <c r="I10" s="220"/>
      <c r="J10" s="145" t="str">
        <f>'1. ALL DATA'!V11</f>
        <v>Update not Provided</v>
      </c>
    </row>
    <row r="11" spans="1:50" ht="99.75"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20" t="s">
        <v>243</v>
      </c>
      <c r="F11" s="207" t="str">
        <f>'1. ALL DATA'!M12</f>
        <v>On Track to be Achieved</v>
      </c>
      <c r="G11" s="220"/>
      <c r="H11" s="145" t="str">
        <f>'1. ALL DATA'!R12</f>
        <v>Update not Provided</v>
      </c>
      <c r="I11" s="220"/>
      <c r="J11" s="145" t="str">
        <f>'1. ALL DATA'!V12</f>
        <v>Update not Provided</v>
      </c>
    </row>
    <row r="12" spans="1:50" ht="99.75"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20" t="s">
        <v>243</v>
      </c>
      <c r="F12" s="207" t="str">
        <f>'1. ALL DATA'!M13</f>
        <v>On Track to be Achieved</v>
      </c>
      <c r="G12" s="220"/>
      <c r="H12" s="145" t="str">
        <f>'1. ALL DATA'!R13</f>
        <v>Update not Provided</v>
      </c>
      <c r="I12" s="220"/>
      <c r="J12" s="145" t="str">
        <f>'1. ALL DATA'!V13</f>
        <v>Update not Provided</v>
      </c>
    </row>
    <row r="13" spans="1:50" ht="99.75"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20" t="s">
        <v>243</v>
      </c>
      <c r="F13" s="207" t="str">
        <f>'1. ALL DATA'!M14</f>
        <v>On Track to be Achieved</v>
      </c>
      <c r="G13" s="220"/>
      <c r="H13" s="145" t="str">
        <f>'1. ALL DATA'!R14</f>
        <v>Update not Provided</v>
      </c>
      <c r="I13" s="220"/>
      <c r="J13" s="145" t="str">
        <f>'1. ALL DATA'!V14</f>
        <v>Update not Provided</v>
      </c>
    </row>
    <row r="14" spans="1:50" ht="99.75"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20" t="s">
        <v>243</v>
      </c>
      <c r="F14" s="207" t="str">
        <f>'1. ALL DATA'!M15</f>
        <v>On Track to be Achieved</v>
      </c>
      <c r="G14" s="220"/>
      <c r="H14" s="145" t="str">
        <f>'1. ALL DATA'!R15</f>
        <v>Update not Provided</v>
      </c>
      <c r="I14" s="220"/>
      <c r="J14" s="145" t="str">
        <f>'1. ALL DATA'!V15</f>
        <v>Update not Provided</v>
      </c>
    </row>
    <row r="15" spans="1:50" ht="99.75"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20" t="s">
        <v>243</v>
      </c>
      <c r="F15" s="207" t="str">
        <f>'1. ALL DATA'!M16</f>
        <v>Fully Achieved</v>
      </c>
      <c r="G15" s="220"/>
      <c r="H15" s="145" t="str">
        <f>'1. ALL DATA'!R16</f>
        <v>Update not Provided</v>
      </c>
      <c r="I15" s="220"/>
      <c r="J15" s="145" t="str">
        <f>'1. ALL DATA'!V16</f>
        <v>Update not Provided</v>
      </c>
    </row>
    <row r="16" spans="1:50" ht="99.75"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20" t="s">
        <v>243</v>
      </c>
      <c r="F16" s="207" t="str">
        <f>'1. ALL DATA'!M17</f>
        <v>On Track to be Achieved</v>
      </c>
      <c r="G16" s="220"/>
      <c r="H16" s="145" t="str">
        <f>'1. ALL DATA'!R17</f>
        <v>Update not Provided</v>
      </c>
      <c r="I16" s="220"/>
      <c r="J16" s="145" t="str">
        <f>'1. ALL DATA'!V17</f>
        <v>Update not Provided</v>
      </c>
    </row>
    <row r="17" spans="1:10" ht="99.75"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20" t="s">
        <v>243</v>
      </c>
      <c r="F17" s="207" t="str">
        <f>'1. ALL DATA'!M18</f>
        <v>On Track to be Achieved</v>
      </c>
      <c r="G17" s="220"/>
      <c r="H17" s="145" t="str">
        <f>'1. ALL DATA'!R18</f>
        <v>Update not Provided</v>
      </c>
      <c r="I17" s="220"/>
      <c r="J17" s="145" t="str">
        <f>'1. ALL DATA'!V18</f>
        <v>Update not Provided</v>
      </c>
    </row>
    <row r="18" spans="1:10" ht="99.75"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20" t="s">
        <v>243</v>
      </c>
      <c r="F18" s="207" t="str">
        <f>'1. ALL DATA'!M19</f>
        <v>On Track to be Achieved</v>
      </c>
      <c r="G18" s="220"/>
      <c r="H18" s="145" t="str">
        <f>'1. ALL DATA'!R19</f>
        <v>Update not Provided</v>
      </c>
      <c r="I18" s="220"/>
      <c r="J18" s="145" t="str">
        <f>'1. ALL DATA'!V19</f>
        <v>Update not Provided</v>
      </c>
    </row>
    <row r="19" spans="1:10" ht="99.75"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20" t="s">
        <v>243</v>
      </c>
      <c r="F19" s="207" t="str">
        <f>'1. ALL DATA'!M20</f>
        <v>On Track to be Achieved</v>
      </c>
      <c r="G19" s="220"/>
      <c r="H19" s="145" t="str">
        <f>'1. ALL DATA'!R20</f>
        <v>Update not Provided</v>
      </c>
      <c r="I19" s="220"/>
      <c r="J19" s="145" t="str">
        <f>'1. ALL DATA'!V20</f>
        <v>Update not Provided</v>
      </c>
    </row>
    <row r="20" spans="1:10" ht="99.75"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20" t="s">
        <v>243</v>
      </c>
      <c r="F20" s="207" t="str">
        <f>'1. ALL DATA'!M21</f>
        <v>On Track to be Achieved</v>
      </c>
      <c r="G20" s="220"/>
      <c r="H20" s="145" t="str">
        <f>'1. ALL DATA'!R21</f>
        <v>Update not Provided</v>
      </c>
      <c r="I20" s="220"/>
      <c r="J20" s="145" t="str">
        <f>'1. ALL DATA'!V21</f>
        <v>Update not Provided</v>
      </c>
    </row>
    <row r="21" spans="1:10" ht="99.75"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20" t="s">
        <v>243</v>
      </c>
      <c r="F21" s="207" t="str">
        <f>'1. ALL DATA'!M22</f>
        <v>On Track to be Achieved</v>
      </c>
      <c r="G21" s="219"/>
      <c r="H21" s="145" t="str">
        <f>'1. ALL DATA'!R22</f>
        <v>Update not Provided</v>
      </c>
      <c r="I21" s="219"/>
      <c r="J21" s="145" t="str">
        <f>'1. ALL DATA'!V22</f>
        <v>Update not Provided</v>
      </c>
    </row>
    <row r="22" spans="1:10" ht="99.75"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20" t="s">
        <v>243</v>
      </c>
      <c r="F22" s="207" t="str">
        <f>'1. ALL DATA'!M23</f>
        <v>On Track to be Achieved</v>
      </c>
      <c r="G22" s="220"/>
      <c r="H22" s="145" t="str">
        <f>'1. ALL DATA'!R23</f>
        <v>Update not Provided</v>
      </c>
      <c r="I22" s="220"/>
      <c r="J22" s="145" t="str">
        <f>'1. ALL DATA'!V23</f>
        <v>Update not Provided</v>
      </c>
    </row>
    <row r="23" spans="1:10" ht="99.75"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20" t="s">
        <v>243</v>
      </c>
      <c r="F23" s="207" t="str">
        <f>'1. ALL DATA'!M24</f>
        <v>On Track to be Achieved</v>
      </c>
      <c r="G23" s="220"/>
      <c r="H23" s="145" t="str">
        <f>'1. ALL DATA'!R24</f>
        <v>Update not Provided</v>
      </c>
      <c r="I23" s="220"/>
      <c r="J23" s="145" t="str">
        <f>'1. ALL DATA'!V24</f>
        <v>Update not Provided</v>
      </c>
    </row>
    <row r="24" spans="1:10" ht="99.75"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9" t="s">
        <v>48</v>
      </c>
      <c r="F24" s="207" t="str">
        <f>'1. ALL DATA'!M25</f>
        <v>On Track to be Achieved</v>
      </c>
      <c r="G24" s="220"/>
      <c r="H24" s="145" t="str">
        <f>'1. ALL DATA'!R25</f>
        <v>Update not Provided</v>
      </c>
      <c r="I24" s="220"/>
      <c r="J24" s="145" t="str">
        <f>'1. ALL DATA'!V25</f>
        <v>Update not Provided</v>
      </c>
    </row>
    <row r="25" spans="1:10" ht="99.75"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220" t="s">
        <v>243</v>
      </c>
      <c r="F25" s="207" t="str">
        <f>'1. ALL DATA'!M26</f>
        <v>On Track to be Achieved</v>
      </c>
      <c r="G25" s="399"/>
      <c r="H25" s="145" t="str">
        <f>'1. ALL DATA'!R26</f>
        <v>Update not Provided</v>
      </c>
      <c r="I25" s="399"/>
      <c r="J25" s="145" t="str">
        <f>'1. ALL DATA'!V26</f>
        <v>Update not Provided</v>
      </c>
    </row>
    <row r="26" spans="1:10" ht="99.75"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20" t="s">
        <v>243</v>
      </c>
      <c r="F26" s="207" t="str">
        <f>'1. ALL DATA'!M27</f>
        <v>On Track to be Achieved</v>
      </c>
      <c r="G26" s="220"/>
      <c r="H26" s="145" t="str">
        <f>'1. ALL DATA'!R27</f>
        <v>Update not Provided</v>
      </c>
      <c r="I26" s="220"/>
      <c r="J26" s="145" t="str">
        <f>'1. ALL DATA'!V27</f>
        <v>Update not Provided</v>
      </c>
    </row>
    <row r="27" spans="1:10" ht="99.75"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20" t="s">
        <v>243</v>
      </c>
      <c r="F27" s="207" t="str">
        <f>'1. ALL DATA'!M28</f>
        <v>On Track to be Achieved</v>
      </c>
      <c r="G27" s="220"/>
      <c r="H27" s="145" t="str">
        <f>'1. ALL DATA'!R28</f>
        <v>Update not Provided</v>
      </c>
      <c r="I27" s="220"/>
      <c r="J27" s="145" t="str">
        <f>'1. ALL DATA'!V28</f>
        <v>Update not Provided</v>
      </c>
    </row>
    <row r="28" spans="1:10" ht="99.75"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20" t="s">
        <v>243</v>
      </c>
      <c r="F28" s="207" t="str">
        <f>'1. ALL DATA'!M29</f>
        <v>Fully Achieved</v>
      </c>
      <c r="G28" s="219"/>
      <c r="H28" s="145" t="str">
        <f>'1. ALL DATA'!R29</f>
        <v>Update not Provided</v>
      </c>
      <c r="I28" s="220"/>
      <c r="J28" s="145" t="str">
        <f>'1. ALL DATA'!V29</f>
        <v>Update not Provided</v>
      </c>
    </row>
    <row r="29" spans="1:10" ht="99.75" customHeight="1">
      <c r="A29" s="204" t="str">
        <f>'1. ALL DATA'!A30</f>
        <v>VFM26</v>
      </c>
      <c r="B29" s="205" t="str">
        <f>'1. ALL DATA'!C30</f>
        <v>Set budget for 2018/19</v>
      </c>
      <c r="C29" s="206" t="str">
        <f>'1. ALL DATA'!D30</f>
        <v>Set budget for Council approval  
(February 2018)</v>
      </c>
      <c r="D29" s="207" t="str">
        <f>'1. ALL DATA'!H30</f>
        <v>Not yet due</v>
      </c>
      <c r="E29" s="399" t="s">
        <v>48</v>
      </c>
      <c r="F29" s="207" t="str">
        <f>'1. ALL DATA'!M30</f>
        <v>On Track to be Achieved</v>
      </c>
      <c r="G29" s="220"/>
      <c r="H29" s="145" t="str">
        <f>'1. ALL DATA'!R30</f>
        <v>Update not Provided</v>
      </c>
      <c r="I29" s="220"/>
      <c r="J29" s="145" t="str">
        <f>'1. ALL DATA'!V30</f>
        <v>Update not Provided</v>
      </c>
    </row>
    <row r="30" spans="1:10" ht="99.75"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9" t="s">
        <v>48</v>
      </c>
      <c r="F30" s="207" t="str">
        <f>'1. ALL DATA'!M31</f>
        <v>Not yet due</v>
      </c>
      <c r="G30" s="399"/>
      <c r="H30" s="145" t="str">
        <f>'1. ALL DATA'!R31</f>
        <v>Update not Provided</v>
      </c>
      <c r="I30" s="220"/>
      <c r="J30" s="145" t="str">
        <f>'1. ALL DATA'!V31</f>
        <v>Update not Provided</v>
      </c>
    </row>
    <row r="31" spans="1:10" ht="99.75"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9" t="s">
        <v>48</v>
      </c>
      <c r="F31" s="207" t="str">
        <f>'1. ALL DATA'!M32</f>
        <v>On Track to be Achieved</v>
      </c>
      <c r="G31" s="220"/>
      <c r="H31" s="145" t="str">
        <f>'1. ALL DATA'!R32</f>
        <v>Update not Provided</v>
      </c>
      <c r="I31" s="220"/>
      <c r="J31" s="145" t="str">
        <f>'1. ALL DATA'!V32</f>
        <v>Update not Provided</v>
      </c>
    </row>
    <row r="32" spans="1:10" ht="99.75"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220" t="s">
        <v>243</v>
      </c>
      <c r="F32" s="207" t="str">
        <f>'1. ALL DATA'!M33</f>
        <v>Fully Achieved</v>
      </c>
      <c r="G32" s="220"/>
      <c r="H32" s="145" t="str">
        <f>'1. ALL DATA'!R33</f>
        <v>Update not Provided</v>
      </c>
      <c r="I32" s="220"/>
      <c r="J32" s="145" t="str">
        <f>'1. ALL DATA'!V33</f>
        <v>Update not Provided</v>
      </c>
    </row>
    <row r="33" spans="1:10" ht="99.75"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9" t="s">
        <v>48</v>
      </c>
      <c r="F33" s="207" t="str">
        <f>'1. ALL DATA'!M34</f>
        <v>Fully Achieved</v>
      </c>
      <c r="G33" s="220"/>
      <c r="H33" s="145" t="str">
        <f>'1. ALL DATA'!R34</f>
        <v>Update not Provided</v>
      </c>
      <c r="I33" s="220"/>
      <c r="J33" s="145" t="str">
        <f>'1. ALL DATA'!V34</f>
        <v>Update not Provided</v>
      </c>
    </row>
    <row r="34" spans="1:10" ht="99.75"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399" t="s">
        <v>48</v>
      </c>
      <c r="F34" s="207" t="str">
        <f>'1. ALL DATA'!M35</f>
        <v>Fully Achieved</v>
      </c>
      <c r="G34" s="220"/>
      <c r="H34" s="145" t="str">
        <f>'1. ALL DATA'!R35</f>
        <v>Update not Provided</v>
      </c>
      <c r="I34" s="220"/>
      <c r="J34" s="145" t="str">
        <f>'1. ALL DATA'!V35</f>
        <v>Update not Provided</v>
      </c>
    </row>
    <row r="35" spans="1:10" ht="99.75"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220" t="s">
        <v>243</v>
      </c>
      <c r="F35" s="207" t="str">
        <f>'1. ALL DATA'!M36</f>
        <v>Fully Achieved</v>
      </c>
      <c r="G35" s="399"/>
      <c r="H35" s="145" t="str">
        <f>'1. ALL DATA'!R36</f>
        <v>Update not Provided</v>
      </c>
      <c r="I35" s="220"/>
      <c r="J35" s="145" t="str">
        <f>'1. ALL DATA'!V36</f>
        <v>Update not Provided</v>
      </c>
    </row>
    <row r="36" spans="1:10" ht="99.75"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399" t="s">
        <v>48</v>
      </c>
      <c r="F36" s="207" t="str">
        <f>'1. ALL DATA'!M37</f>
        <v>On Track to be Achieved</v>
      </c>
      <c r="G36" s="220"/>
      <c r="H36" s="145" t="str">
        <f>'1. ALL DATA'!R37</f>
        <v>Update not Provided</v>
      </c>
      <c r="I36" s="220"/>
      <c r="J36" s="145" t="str">
        <f>'1. ALL DATA'!V37</f>
        <v>Update not Provided</v>
      </c>
    </row>
    <row r="37" spans="1:10" ht="99.75"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9" t="s">
        <v>48</v>
      </c>
      <c r="F37" s="207" t="str">
        <f>'1. ALL DATA'!M38</f>
        <v>On Track to be Achieved</v>
      </c>
      <c r="G37" s="399"/>
      <c r="H37" s="145" t="str">
        <f>'1. ALL DATA'!R38</f>
        <v>Update not Provided</v>
      </c>
      <c r="I37" s="220"/>
      <c r="J37" s="145" t="str">
        <f>'1. ALL DATA'!V38</f>
        <v>Update not Provided</v>
      </c>
    </row>
    <row r="38" spans="1:10" ht="99.75"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20" t="s">
        <v>243</v>
      </c>
      <c r="F38" s="207" t="str">
        <f>'1. ALL DATA'!M39</f>
        <v>On Track to be Achieved</v>
      </c>
      <c r="G38" s="220"/>
      <c r="H38" s="145" t="str">
        <f>'1. ALL DATA'!R39</f>
        <v>Update not Provided</v>
      </c>
      <c r="I38" s="220"/>
      <c r="J38" s="145" t="str">
        <f>'1. ALL DATA'!V39</f>
        <v>Update not Provided</v>
      </c>
    </row>
    <row r="39" spans="1:10" ht="99.75"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9" t="s">
        <v>48</v>
      </c>
      <c r="F39" s="207" t="str">
        <f>'1. ALL DATA'!M40</f>
        <v>Not yet due</v>
      </c>
      <c r="G39" s="219"/>
      <c r="H39" s="145" t="str">
        <f>'1. ALL DATA'!R40</f>
        <v>Update not Provided</v>
      </c>
      <c r="I39" s="220"/>
      <c r="J39" s="145" t="str">
        <f>'1. ALL DATA'!V40</f>
        <v>Update not Provided</v>
      </c>
    </row>
    <row r="40" spans="1:10" ht="99.75"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9" t="s">
        <v>48</v>
      </c>
      <c r="F40" s="207" t="str">
        <f>'1. ALL DATA'!M41</f>
        <v>Not yet due</v>
      </c>
      <c r="G40" s="220"/>
      <c r="H40" s="145" t="str">
        <f>'1. ALL DATA'!R41</f>
        <v>Update not Provided</v>
      </c>
      <c r="I40" s="220"/>
      <c r="J40" s="145" t="str">
        <f>'1. ALL DATA'!V41</f>
        <v>Update not Provided</v>
      </c>
    </row>
    <row r="41" spans="1:10" ht="99.75"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220" t="s">
        <v>243</v>
      </c>
      <c r="F41" s="207" t="str">
        <f>'1. ALL DATA'!M42</f>
        <v>Fully Achieved</v>
      </c>
      <c r="G41" s="399"/>
      <c r="H41" s="145" t="str">
        <f>'1. ALL DATA'!R42</f>
        <v>Update not Provided</v>
      </c>
      <c r="I41" s="399"/>
      <c r="J41" s="145" t="str">
        <f>'1. ALL DATA'!V42</f>
        <v>Update not Provided</v>
      </c>
    </row>
    <row r="42" spans="1:10" ht="99.75"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399" t="s">
        <v>48</v>
      </c>
      <c r="F42" s="207" t="str">
        <f>'1. ALL DATA'!M43</f>
        <v>On Track to be Achieved</v>
      </c>
      <c r="G42" s="220"/>
      <c r="H42" s="145" t="str">
        <f>'1. ALL DATA'!R43</f>
        <v>Update not Provided</v>
      </c>
      <c r="I42" s="220"/>
      <c r="J42" s="145" t="str">
        <f>'1. ALL DATA'!V43</f>
        <v>Update not Provided</v>
      </c>
    </row>
    <row r="43" spans="1:10" ht="99.75"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399" t="s">
        <v>48</v>
      </c>
      <c r="F43" s="207" t="str">
        <f>'1. ALL DATA'!M44</f>
        <v>Not yet due</v>
      </c>
      <c r="G43" s="220"/>
      <c r="H43" s="145" t="str">
        <f>'1. ALL DATA'!R44</f>
        <v>Update not Provided</v>
      </c>
      <c r="I43" s="220"/>
      <c r="J43" s="145" t="str">
        <f>'1. ALL DATA'!V44</f>
        <v>Update not Provided</v>
      </c>
    </row>
    <row r="44" spans="1:10" ht="99.75"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20" t="s">
        <v>243</v>
      </c>
      <c r="F44" s="207" t="str">
        <f>'1. ALL DATA'!M45</f>
        <v>On Track to be Achieved</v>
      </c>
      <c r="G44" s="220"/>
      <c r="H44" s="145" t="str">
        <f>'1. ALL DATA'!R45</f>
        <v>Update not Provided</v>
      </c>
      <c r="I44" s="220"/>
      <c r="J44" s="145" t="str">
        <f>'1. ALL DATA'!V45</f>
        <v>Update not Provided</v>
      </c>
    </row>
    <row r="45" spans="1:10" ht="99.75"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20" t="s">
        <v>243</v>
      </c>
      <c r="F45" s="207" t="str">
        <f>'1. ALL DATA'!M46</f>
        <v>On Track to be Achieved</v>
      </c>
      <c r="G45" s="220"/>
      <c r="H45" s="145" t="str">
        <f>'1. ALL DATA'!R46</f>
        <v>Update not Provided</v>
      </c>
      <c r="I45" s="220"/>
      <c r="J45" s="145" t="str">
        <f>'1. ALL DATA'!V46</f>
        <v>Update not Provided</v>
      </c>
    </row>
    <row r="46" spans="1:10" ht="99.75" customHeight="1">
      <c r="A46" s="204" t="str">
        <f>'1. ALL DATA'!A47</f>
        <v>VFM43</v>
      </c>
      <c r="B46" s="205" t="str">
        <f>'1. ALL DATA'!C47</f>
        <v xml:space="preserve">Improve On The Average Time To Pay Creditors </v>
      </c>
      <c r="C46" s="206" t="str">
        <f>'1. ALL DATA'!D47</f>
        <v>13 days</v>
      </c>
      <c r="D46" s="207" t="str">
        <f>'1. ALL DATA'!H47</f>
        <v>On Track to be Achieved</v>
      </c>
      <c r="E46" s="220" t="s">
        <v>243</v>
      </c>
      <c r="F46" s="207" t="str">
        <f>'1. ALL DATA'!M47</f>
        <v>On Track to be Achieved</v>
      </c>
      <c r="G46" s="220"/>
      <c r="H46" s="145" t="str">
        <f>'1. ALL DATA'!R47</f>
        <v>Update not Provided</v>
      </c>
      <c r="I46" s="220"/>
      <c r="J46" s="145" t="str">
        <f>'1. ALL DATA'!V47</f>
        <v>Update not Provided</v>
      </c>
    </row>
    <row r="47" spans="1:10" ht="99.75"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220" t="s">
        <v>243</v>
      </c>
      <c r="F47" s="207" t="str">
        <f>'1. ALL DATA'!M48</f>
        <v>Fully Achieved</v>
      </c>
      <c r="G47" s="399"/>
      <c r="H47" s="145" t="str">
        <f>'1. ALL DATA'!R48</f>
        <v>Update not Provided</v>
      </c>
      <c r="I47" s="220"/>
      <c r="J47" s="145" t="str">
        <f>'1. ALL DATA'!V48</f>
        <v>Update not Provided</v>
      </c>
    </row>
    <row r="48" spans="1:10" ht="99.75" customHeight="1">
      <c r="A48" s="204" t="str">
        <f>'1. ALL DATA'!A49</f>
        <v>VFM45</v>
      </c>
      <c r="B48" s="205" t="str">
        <f>'1. ALL DATA'!C49</f>
        <v xml:space="preserve">Accommodation Review </v>
      </c>
      <c r="C48" s="206" t="str">
        <f>'1. ALL DATA'!D49</f>
        <v>Complete the accommodation works 
(March 2018)</v>
      </c>
      <c r="D48" s="207" t="str">
        <f>'1. ALL DATA'!H49</f>
        <v>Not yet due</v>
      </c>
      <c r="E48" s="399" t="s">
        <v>48</v>
      </c>
      <c r="F48" s="207" t="str">
        <f>'1. ALL DATA'!M49</f>
        <v>On Track to be Achieved</v>
      </c>
      <c r="G48" s="220"/>
      <c r="H48" s="145" t="str">
        <f>'1. ALL DATA'!R49</f>
        <v>Update not Provided</v>
      </c>
      <c r="I48" s="220"/>
      <c r="J48" s="145" t="str">
        <f>'1. ALL DATA'!V49</f>
        <v>Update not Provided</v>
      </c>
    </row>
    <row r="49" spans="1:47" ht="99.75"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20" t="s">
        <v>243</v>
      </c>
      <c r="F49" s="207" t="str">
        <f>'1. ALL DATA'!M50</f>
        <v>Fully Achieved</v>
      </c>
      <c r="G49" s="220"/>
      <c r="H49" s="145" t="str">
        <f>'1. ALL DATA'!R50</f>
        <v>Update not Provided</v>
      </c>
      <c r="I49" s="220"/>
      <c r="J49" s="145" t="str">
        <f>'1. ALL DATA'!V50</f>
        <v>Update not Provided</v>
      </c>
    </row>
    <row r="50" spans="1:47" ht="99.75"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20" t="s">
        <v>243</v>
      </c>
      <c r="F50" s="207" t="str">
        <f>'1. ALL DATA'!M51</f>
        <v>On Track to be Achieved</v>
      </c>
      <c r="G50" s="220"/>
      <c r="H50" s="145" t="str">
        <f>'1. ALL DATA'!R51</f>
        <v>Update not Provided</v>
      </c>
      <c r="I50" s="220"/>
      <c r="J50" s="145" t="str">
        <f>'1. ALL DATA'!V51</f>
        <v>Update not Provided</v>
      </c>
    </row>
    <row r="51" spans="1:47" ht="99.75"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399" t="s">
        <v>48</v>
      </c>
      <c r="F51" s="207" t="str">
        <f>'1. ALL DATA'!M52</f>
        <v>Not yet due</v>
      </c>
      <c r="G51" s="220"/>
      <c r="H51" s="145" t="str">
        <f>'1. ALL DATA'!R52</f>
        <v>Update not Provided</v>
      </c>
      <c r="I51" s="220"/>
      <c r="J51" s="145" t="str">
        <f>'1. ALL DATA'!V52</f>
        <v>Update not Provided</v>
      </c>
    </row>
    <row r="52" spans="1:47" ht="99.75"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20" t="s">
        <v>243</v>
      </c>
      <c r="F52" s="207" t="str">
        <f>'1. ALL DATA'!M53</f>
        <v>Fully Achieved</v>
      </c>
      <c r="G52" s="220"/>
      <c r="H52" s="145" t="str">
        <f>'1. ALL DATA'!R53</f>
        <v>Update not Provided</v>
      </c>
      <c r="I52" s="220"/>
      <c r="J52" s="145" t="str">
        <f>'1. ALL DATA'!V53</f>
        <v>Update not Provided</v>
      </c>
    </row>
    <row r="53" spans="1:47" ht="99.75"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20" t="s">
        <v>243</v>
      </c>
      <c r="F53" s="207" t="str">
        <f>'1. ALL DATA'!M54</f>
        <v>On Track to be Achieved</v>
      </c>
      <c r="G53" s="220"/>
      <c r="H53" s="145" t="str">
        <f>'1. ALL DATA'!R54</f>
        <v>Update not Provided</v>
      </c>
      <c r="I53" s="220"/>
      <c r="J53" s="145" t="str">
        <f>'1. ALL DATA'!V54</f>
        <v>Update not Provided</v>
      </c>
    </row>
    <row r="54" spans="1:47" ht="99.75"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20" t="s">
        <v>243</v>
      </c>
      <c r="F54" s="207" t="str">
        <f>'1. ALL DATA'!M55</f>
        <v>Fully Achieved</v>
      </c>
      <c r="G54" s="220"/>
      <c r="H54" s="145" t="str">
        <f>'1. ALL DATA'!R55</f>
        <v>Update not Provided</v>
      </c>
      <c r="I54" s="220"/>
      <c r="J54" s="145" t="str">
        <f>'1. ALL DATA'!V55</f>
        <v>Update not Provided</v>
      </c>
    </row>
    <row r="55" spans="1:47" ht="94.5">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399" t="s">
        <v>48</v>
      </c>
      <c r="F55" s="207" t="str">
        <f>'1. ALL DATA'!M56</f>
        <v>Not yet due</v>
      </c>
      <c r="G55" s="220"/>
      <c r="H55" s="145" t="str">
        <f>'1. ALL DATA'!R56</f>
        <v>Update not Provided</v>
      </c>
      <c r="I55" s="220"/>
      <c r="J55" s="145" t="str">
        <f>'1. ALL DATA'!V56</f>
        <v>Update not Provided</v>
      </c>
    </row>
    <row r="56" spans="1:47" ht="99.75"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20" t="s">
        <v>243</v>
      </c>
      <c r="F56" s="207" t="str">
        <f>'1. ALL DATA'!M57</f>
        <v>On Track to be Achieved</v>
      </c>
      <c r="G56" s="220"/>
      <c r="H56" s="145" t="str">
        <f>'1. ALL DATA'!R57</f>
        <v>Update not Provided</v>
      </c>
      <c r="I56" s="220"/>
      <c r="J56" s="145" t="str">
        <f>'1. ALL DATA'!V57</f>
        <v>Update not Provided</v>
      </c>
    </row>
    <row r="57" spans="1:47" ht="99.75"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20" t="s">
        <v>243</v>
      </c>
      <c r="F57" s="207" t="str">
        <f>'1. ALL DATA'!M58</f>
        <v>Fully Achieved</v>
      </c>
      <c r="G57" s="220"/>
      <c r="H57" s="145" t="str">
        <f>'1. ALL DATA'!R58</f>
        <v>Update not Provided</v>
      </c>
      <c r="I57" s="220"/>
      <c r="J57" s="145" t="str">
        <f>'1. ALL DATA'!V58</f>
        <v>Update not Provided</v>
      </c>
      <c r="AU57" s="34"/>
    </row>
    <row r="58" spans="1:47" s="161" customFormat="1" ht="87.75">
      <c r="A58" s="204" t="str">
        <f>'1. ALL DATA'!A59</f>
        <v>VFM55</v>
      </c>
      <c r="B58" s="205" t="str">
        <f>'1. ALL DATA'!C59</f>
        <v>Permits on Council-owned car parks</v>
      </c>
      <c r="C58" s="206" t="str">
        <f>'1. ALL DATA'!D59</f>
        <v>Complete options report of payment methods 
(July 2017)</v>
      </c>
      <c r="D58" s="207" t="str">
        <f>'1. ALL DATA'!H59</f>
        <v>Fully Achieved</v>
      </c>
      <c r="E58" s="220" t="s">
        <v>243</v>
      </c>
      <c r="F58" s="207" t="str">
        <f>'1. ALL DATA'!M59</f>
        <v>Fully Achieved</v>
      </c>
      <c r="G58" s="220"/>
      <c r="H58" s="145" t="str">
        <f>'1. ALL DATA'!R59</f>
        <v>Update not Provided</v>
      </c>
      <c r="I58" s="220"/>
      <c r="J58" s="145" t="str">
        <f>'1. ALL DATA'!V59</f>
        <v>Update not Provided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20" t="s">
        <v>243</v>
      </c>
      <c r="F59" s="207" t="str">
        <f>'1. ALL DATA'!M60</f>
        <v>Fully Achieved</v>
      </c>
      <c r="G59" s="220"/>
      <c r="H59" s="145" t="str">
        <f>'1. ALL DATA'!R60</f>
        <v>Update not Provided</v>
      </c>
      <c r="I59" s="220"/>
      <c r="J59" s="145" t="str">
        <f>'1. ALL DATA'!V60</f>
        <v>Update not Provided</v>
      </c>
    </row>
    <row r="60" spans="1:47" ht="99.75"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20" t="s">
        <v>243</v>
      </c>
      <c r="F60" s="207" t="str">
        <f>'1. ALL DATA'!M61</f>
        <v>On Track to be Achieved</v>
      </c>
      <c r="G60" s="220"/>
      <c r="H60" s="145" t="str">
        <f>'1. ALL DATA'!R61</f>
        <v>Update not Provided</v>
      </c>
      <c r="I60" s="220"/>
      <c r="J60" s="145" t="str">
        <f>'1. ALL DATA'!V61</f>
        <v>Update not Provided</v>
      </c>
    </row>
    <row r="61" spans="1:47" ht="99.75"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20" t="s">
        <v>243</v>
      </c>
      <c r="F61" s="207" t="str">
        <f>'1. ALL DATA'!M62</f>
        <v>On Track to be Achieved</v>
      </c>
      <c r="G61" s="220"/>
      <c r="H61" s="145" t="str">
        <f>'1. ALL DATA'!R62</f>
        <v>Update not Provided</v>
      </c>
      <c r="I61" s="220"/>
      <c r="J61" s="145" t="str">
        <f>'1. ALL DATA'!V62</f>
        <v>Update not Provided</v>
      </c>
    </row>
    <row r="62" spans="1:47" ht="99.75" customHeight="1">
      <c r="A62" s="204" t="str">
        <f>'1. ALL DATA'!A63</f>
        <v>VFM59</v>
      </c>
      <c r="B62" s="292" t="str">
        <f>'1. ALL DATA'!C63</f>
        <v>Mobile working arrangements for Staff</v>
      </c>
      <c r="C62" s="293" t="str">
        <f>'1. ALL DATA'!D63</f>
        <v>Produce a plan to introduce mobile working where it is appropriate to do so
(November 2017)</v>
      </c>
      <c r="D62" s="294" t="str">
        <f>'1. ALL DATA'!H63</f>
        <v>Not yet due</v>
      </c>
      <c r="E62" s="399" t="s">
        <v>48</v>
      </c>
      <c r="F62" s="294" t="str">
        <f>'1. ALL DATA'!M63</f>
        <v>On Track to be Achieved</v>
      </c>
      <c r="G62" s="422"/>
      <c r="H62" s="211" t="str">
        <f>'1. ALL DATA'!R63</f>
        <v>Update not Provided</v>
      </c>
      <c r="I62" s="422"/>
      <c r="J62" s="211" t="str">
        <f>'1. ALL DATA'!V63</f>
        <v>Update not Provided</v>
      </c>
    </row>
    <row r="63" spans="1:47" s="431" customFormat="1" ht="25.5" customHeight="1">
      <c r="A63" s="424" t="str">
        <f>'1. ALL DATA'!A64</f>
        <v>Promoting Local Economic Growth - To Benefit Local People by Turning Aspiration into Reality</v>
      </c>
      <c r="B63" s="425"/>
      <c r="C63" s="426"/>
      <c r="D63" s="427"/>
      <c r="E63" s="428"/>
      <c r="F63" s="427"/>
      <c r="G63" s="428"/>
      <c r="H63" s="427"/>
      <c r="I63" s="428"/>
      <c r="J63" s="429"/>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220" t="s">
        <v>243</v>
      </c>
      <c r="F64" s="207" t="str">
        <f>'1. ALL DATA'!M65</f>
        <v>Fully Achieved</v>
      </c>
      <c r="G64" s="423"/>
      <c r="H64" s="207" t="str">
        <f>'1. ALL DATA'!R65</f>
        <v>Update not Provided</v>
      </c>
      <c r="I64" s="423"/>
      <c r="J64" s="207" t="str">
        <f>'1. ALL DATA'!V65</f>
        <v>Update not Provided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220" t="s">
        <v>243</v>
      </c>
      <c r="F65" s="207" t="str">
        <f>'1. ALL DATA'!M66</f>
        <v>Fully Achieved</v>
      </c>
      <c r="G65" s="399"/>
      <c r="H65" s="145" t="str">
        <f>'1. ALL DATA'!R66</f>
        <v>Update not Provided</v>
      </c>
      <c r="I65" s="219"/>
      <c r="J65" s="145" t="str">
        <f>'1. ALL DATA'!V66</f>
        <v>Update not Provided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20" t="s">
        <v>243</v>
      </c>
      <c r="F66" s="207" t="str">
        <f>'1. ALL DATA'!M67</f>
        <v>On Track to be Achieved</v>
      </c>
      <c r="G66" s="220"/>
      <c r="H66" s="145" t="str">
        <f>'1. ALL DATA'!R67</f>
        <v>Update not Provided</v>
      </c>
      <c r="I66" s="220"/>
      <c r="J66" s="145" t="str">
        <f>'1. ALL DATA'!V67</f>
        <v>Update not Provided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220" t="s">
        <v>243</v>
      </c>
      <c r="F67" s="207" t="str">
        <f>'1. ALL DATA'!M68</f>
        <v>On Track to be Achieved</v>
      </c>
      <c r="G67" s="220"/>
      <c r="H67" s="145" t="str">
        <f>'1. ALL DATA'!R68</f>
        <v>Update not Provided</v>
      </c>
      <c r="I67" s="220"/>
      <c r="J67" s="145" t="str">
        <f>'1. ALL DATA'!V68</f>
        <v>Update not Provided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220" t="s">
        <v>243</v>
      </c>
      <c r="F68" s="207" t="str">
        <f>'1. ALL DATA'!M69</f>
        <v>Fully Achieved</v>
      </c>
      <c r="G68" s="220"/>
      <c r="H68" s="145" t="str">
        <f>'1. ALL DATA'!R69</f>
        <v>Update not Provided</v>
      </c>
      <c r="I68" s="220"/>
      <c r="J68" s="145" t="str">
        <f>'1. ALL DATA'!V69</f>
        <v>Update not Provided</v>
      </c>
    </row>
    <row r="69" spans="1:10" ht="99.75" customHeight="1">
      <c r="A69" s="204" t="str">
        <f>'1. ALL DATA'!A70</f>
        <v>PLEG06</v>
      </c>
      <c r="B69" s="205" t="str">
        <f>'1. ALL DATA'!C70</f>
        <v>Finalise Options for Lynwood Road Site</v>
      </c>
      <c r="C69" s="206" t="str">
        <f>'1. ALL DATA'!D70</f>
        <v xml:space="preserve">Complete Ecological Surveys 
(September 2017
</v>
      </c>
      <c r="D69" s="207" t="str">
        <f>'1. ALL DATA'!H70</f>
        <v>Fully Achieved</v>
      </c>
      <c r="E69" s="220" t="s">
        <v>243</v>
      </c>
      <c r="F69" s="207" t="str">
        <f>'1. ALL DATA'!M70</f>
        <v>Fully Achieved</v>
      </c>
      <c r="G69" s="220"/>
      <c r="H69" s="145" t="str">
        <f>'1. ALL DATA'!R70</f>
        <v>Update not Provided</v>
      </c>
      <c r="I69" s="220"/>
      <c r="J69" s="145" t="str">
        <f>'1. ALL DATA'!V70</f>
        <v>Update not Provided</v>
      </c>
    </row>
    <row r="70" spans="1:10" ht="99.75" customHeight="1">
      <c r="A70" s="204" t="str">
        <f>'1. ALL DATA'!A71</f>
        <v>PLEG07</v>
      </c>
      <c r="B70" s="205" t="str">
        <f>'1. ALL DATA'!C71</f>
        <v>Finalise Options for Lynwood Road Site</v>
      </c>
      <c r="C70" s="206" t="str">
        <f>'1. ALL DATA'!D71</f>
        <v>Submit Planning Application 
(October 2017)</v>
      </c>
      <c r="D70" s="207" t="str">
        <f>'1. ALL DATA'!H71</f>
        <v>On Track to be Achieved</v>
      </c>
      <c r="E70" s="220" t="s">
        <v>243</v>
      </c>
      <c r="F70" s="207" t="str">
        <f>'1. ALL DATA'!M71</f>
        <v>On Track to be Achieved</v>
      </c>
      <c r="G70" s="220"/>
      <c r="H70" s="145" t="str">
        <f>'1. ALL DATA'!R71</f>
        <v>Update not Provided</v>
      </c>
      <c r="I70" s="220"/>
      <c r="J70" s="145" t="str">
        <f>'1. ALL DATA'!V71</f>
        <v>Update not Provided</v>
      </c>
    </row>
    <row r="71" spans="1:10" ht="99.75" customHeight="1">
      <c r="A71" s="204" t="str">
        <f>'1. ALL DATA'!A72</f>
        <v>PLEG08</v>
      </c>
      <c r="B71" s="205" t="str">
        <f>'1. ALL DATA'!C72</f>
        <v>Finalise Options for Lynwood Road Site</v>
      </c>
      <c r="C71" s="206" t="str">
        <f>'1. ALL DATA'!D72</f>
        <v>Identify a Preferred Developer 
(March 2018)</v>
      </c>
      <c r="D71" s="207" t="str">
        <f>'1. ALL DATA'!H72</f>
        <v>Not yet due</v>
      </c>
      <c r="E71" s="399" t="s">
        <v>48</v>
      </c>
      <c r="F71" s="207" t="str">
        <f>'1. ALL DATA'!M72</f>
        <v>Not yet due</v>
      </c>
      <c r="G71" s="220"/>
      <c r="H71" s="145" t="str">
        <f>'1. ALL DATA'!R72</f>
        <v>Update not Provided</v>
      </c>
      <c r="I71" s="220"/>
      <c r="J71" s="145" t="str">
        <f>'1. ALL DATA'!V72</f>
        <v>Update not Provided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399" t="s">
        <v>48</v>
      </c>
      <c r="F72" s="207" t="str">
        <f>'1. ALL DATA'!M73</f>
        <v>Deleted</v>
      </c>
      <c r="G72" s="220"/>
      <c r="H72" s="145" t="str">
        <f>'1. ALL DATA'!R73</f>
        <v>Update not Provided</v>
      </c>
      <c r="I72" s="220"/>
      <c r="J72" s="145" t="str">
        <f>'1. ALL DATA'!V73</f>
        <v>Update not Provided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399" t="s">
        <v>48</v>
      </c>
      <c r="F73" s="207" t="str">
        <f>'1. ALL DATA'!M74</f>
        <v>Not yet due</v>
      </c>
      <c r="G73" s="220"/>
      <c r="H73" s="145" t="str">
        <f>'1. ALL DATA'!R74</f>
        <v>Update not Provided</v>
      </c>
      <c r="I73" s="220"/>
      <c r="J73" s="145" t="str">
        <f>'1. ALL DATA'!V74</f>
        <v>Update not Provided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399" t="s">
        <v>48</v>
      </c>
      <c r="F74" s="207" t="str">
        <f>'1. ALL DATA'!M75</f>
        <v>Fully Achieved</v>
      </c>
      <c r="G74" s="220"/>
      <c r="H74" s="145" t="str">
        <f>'1. ALL DATA'!R75</f>
        <v>Update not Provided</v>
      </c>
      <c r="I74" s="220"/>
      <c r="J74" s="145" t="str">
        <f>'1. ALL DATA'!V75</f>
        <v>Update not Provided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20" t="s">
        <v>243</v>
      </c>
      <c r="F75" s="207" t="str">
        <f>'1. ALL DATA'!M76</f>
        <v>On Track to be Achieved</v>
      </c>
      <c r="G75" s="220"/>
      <c r="H75" s="145" t="str">
        <f>'1. ALL DATA'!R76</f>
        <v>Update not Provided</v>
      </c>
      <c r="I75" s="220"/>
      <c r="J75" s="145" t="str">
        <f>'1. ALL DATA'!V76</f>
        <v>Update not Provided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399" t="s">
        <v>48</v>
      </c>
      <c r="F76" s="207" t="str">
        <f>'1. ALL DATA'!M77</f>
        <v>Not yet due</v>
      </c>
      <c r="G76" s="220"/>
      <c r="H76" s="145" t="str">
        <f>'1. ALL DATA'!R77</f>
        <v>Update not Provided</v>
      </c>
      <c r="I76" s="220"/>
      <c r="J76" s="145" t="str">
        <f>'1. ALL DATA'!V77</f>
        <v>Update not Provided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20" t="s">
        <v>243</v>
      </c>
      <c r="F77" s="207" t="str">
        <f>'1. ALL DATA'!M78</f>
        <v>On Track to be Achieved</v>
      </c>
      <c r="G77" s="220"/>
      <c r="H77" s="145" t="str">
        <f>'1. ALL DATA'!R78</f>
        <v>Update not Provided</v>
      </c>
      <c r="I77" s="220"/>
      <c r="J77" s="145" t="str">
        <f>'1. ALL DATA'!V78</f>
        <v>Update not Provided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20" t="s">
        <v>243</v>
      </c>
      <c r="F78" s="207" t="str">
        <f>'1. ALL DATA'!M79</f>
        <v>On Track to be Achieved</v>
      </c>
      <c r="G78" s="220"/>
      <c r="H78" s="145" t="str">
        <f>'1. ALL DATA'!R79</f>
        <v>Update not Provided</v>
      </c>
      <c r="I78" s="220"/>
      <c r="J78" s="145" t="str">
        <f>'1. ALL DATA'!V79</f>
        <v>Update not Provided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20" t="s">
        <v>243</v>
      </c>
      <c r="F79" s="207" t="str">
        <f>'1. ALL DATA'!M80</f>
        <v>On Track to be Achieved</v>
      </c>
      <c r="G79" s="220"/>
      <c r="H79" s="145" t="str">
        <f>'1. ALL DATA'!R80</f>
        <v>Update not Provided</v>
      </c>
      <c r="I79" s="220"/>
      <c r="J79" s="145" t="str">
        <f>'1. ALL DATA'!V80</f>
        <v>Update not Provided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20" t="s">
        <v>243</v>
      </c>
      <c r="F80" s="207" t="str">
        <f>'1. ALL DATA'!M81</f>
        <v>On Track to be Achieved</v>
      </c>
      <c r="G80" s="220"/>
      <c r="H80" s="145" t="str">
        <f>'1. ALL DATA'!R81</f>
        <v>Update not Provided</v>
      </c>
      <c r="I80" s="220"/>
      <c r="J80" s="145" t="str">
        <f>'1. ALL DATA'!V81</f>
        <v>Update not Provided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20" t="s">
        <v>243</v>
      </c>
      <c r="F81" s="207" t="str">
        <f>'1. ALL DATA'!M82</f>
        <v>On Track to be Achieved</v>
      </c>
      <c r="G81" s="220"/>
      <c r="H81" s="145" t="str">
        <f>'1. ALL DATA'!R82</f>
        <v>Update not Provided</v>
      </c>
      <c r="I81" s="220"/>
      <c r="J81" s="145" t="str">
        <f>'1. ALL DATA'!V82</f>
        <v>Update not Provided</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220" t="s">
        <v>243</v>
      </c>
      <c r="F82" s="207" t="str">
        <f>'1. ALL DATA'!M83</f>
        <v>Fully Achieved</v>
      </c>
      <c r="G82" s="220"/>
      <c r="H82" s="145" t="str">
        <f>'1. ALL DATA'!R83</f>
        <v>Update not Provided</v>
      </c>
      <c r="I82" s="220"/>
      <c r="J82" s="145" t="str">
        <f>'1. ALL DATA'!V83</f>
        <v>Update not Provided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220" t="s">
        <v>243</v>
      </c>
      <c r="F83" s="207" t="str">
        <f>'1. ALL DATA'!M84</f>
        <v>On Track to be Achieved</v>
      </c>
      <c r="G83" s="399"/>
      <c r="H83" s="145" t="str">
        <f>'1. ALL DATA'!R84</f>
        <v>Update not Provided</v>
      </c>
      <c r="I83" s="399"/>
      <c r="J83" s="145" t="str">
        <f>'1. ALL DATA'!V84</f>
        <v>Update not Provided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399" t="s">
        <v>48</v>
      </c>
      <c r="F84" s="207" t="str">
        <f>'1. ALL DATA'!M85</f>
        <v>On Track to be Achieved</v>
      </c>
      <c r="G84" s="220"/>
      <c r="H84" s="145" t="str">
        <f>'1. ALL DATA'!R85</f>
        <v>Update not Provided</v>
      </c>
      <c r="I84" s="220"/>
      <c r="J84" s="145" t="str">
        <f>'1. ALL DATA'!V85</f>
        <v>Update not Provided</v>
      </c>
    </row>
    <row r="85" spans="1:46" s="161" customFormat="1" ht="87.75">
      <c r="A85" s="295" t="str">
        <f>'1. ALL DATA'!A86</f>
        <v>PLEG22</v>
      </c>
      <c r="B85" s="292" t="str">
        <f>'1. ALL DATA'!C86</f>
        <v>Providing More Appropriate  Ways for Services to be Delivered</v>
      </c>
      <c r="C85" s="293" t="str">
        <f>'1. ALL DATA'!D86</f>
        <v>Implement Shopmobility Review findings
(June 2017)</v>
      </c>
      <c r="D85" s="294" t="str">
        <f>'1. ALL DATA'!H86</f>
        <v>Fully Achieved</v>
      </c>
      <c r="E85" s="220" t="s">
        <v>243</v>
      </c>
      <c r="F85" s="294" t="str">
        <f>'1. ALL DATA'!M86</f>
        <v>Fully Achieved</v>
      </c>
      <c r="G85" s="422"/>
      <c r="H85" s="211" t="str">
        <f>'1. ALL DATA'!R86</f>
        <v>Update not Provided</v>
      </c>
      <c r="I85" s="422"/>
      <c r="J85" s="211" t="str">
        <f>'1. ALL DATA'!V86</f>
        <v>Update not Provided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31" customFormat="1" ht="25.5" customHeight="1">
      <c r="A86" s="208" t="str">
        <f>'1. ALL DATA'!A87</f>
        <v>Protecting and Strengthening Communities - Love Where you Live</v>
      </c>
      <c r="B86" s="432"/>
      <c r="C86" s="426"/>
      <c r="D86" s="427"/>
      <c r="E86" s="433"/>
      <c r="F86" s="427"/>
      <c r="G86" s="428"/>
      <c r="H86" s="427"/>
      <c r="I86" s="428"/>
      <c r="J86" s="429"/>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220" t="s">
        <v>243</v>
      </c>
      <c r="F87" s="207" t="str">
        <f>'1. ALL DATA'!M88</f>
        <v>On Track to be Achieved</v>
      </c>
      <c r="G87" s="423"/>
      <c r="H87" s="207" t="str">
        <f>'1. ALL DATA'!R88</f>
        <v>Update not Provided</v>
      </c>
      <c r="I87" s="423"/>
      <c r="J87" s="207" t="str">
        <f>'1. ALL DATA'!V88</f>
        <v>Update not Provided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20" t="s">
        <v>243</v>
      </c>
      <c r="F88" s="207" t="str">
        <f>'1. ALL DATA'!M89</f>
        <v>On Track to be Achieved</v>
      </c>
      <c r="G88" s="220"/>
      <c r="H88" s="145" t="str">
        <f>'1. ALL DATA'!R89</f>
        <v>Update not Provided</v>
      </c>
      <c r="I88" s="220"/>
      <c r="J88" s="145" t="str">
        <f>'1. ALL DATA'!V89</f>
        <v>Update not Provided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9" t="s">
        <v>48</v>
      </c>
      <c r="F89" s="207" t="str">
        <f>'1. ALL DATA'!M90</f>
        <v>Not yet due</v>
      </c>
      <c r="G89" s="220"/>
      <c r="H89" s="145" t="str">
        <f>'1. ALL DATA'!R90</f>
        <v>Update not Provided</v>
      </c>
      <c r="I89" s="220"/>
      <c r="J89" s="145" t="str">
        <f>'1. ALL DATA'!V90</f>
        <v>Update not Provided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220" t="s">
        <v>243</v>
      </c>
      <c r="F90" s="207" t="str">
        <f>'1. ALL DATA'!M91</f>
        <v>Fully Achieved</v>
      </c>
      <c r="G90" s="399"/>
      <c r="H90" s="145" t="str">
        <f>'1. ALL DATA'!R91</f>
        <v>Update not Provided</v>
      </c>
      <c r="I90" s="220"/>
      <c r="J90" s="145" t="str">
        <f>'1. ALL DATA'!V91</f>
        <v>Update not Provided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220" t="s">
        <v>243</v>
      </c>
      <c r="F91" s="207" t="str">
        <f>'1. ALL DATA'!M92</f>
        <v>On Track to be Achieved</v>
      </c>
      <c r="G91" s="399"/>
      <c r="H91" s="145" t="str">
        <f>'1. ALL DATA'!R92</f>
        <v>Update not Provided</v>
      </c>
      <c r="I91" s="220"/>
      <c r="J91" s="145" t="str">
        <f>'1. ALL DATA'!V92</f>
        <v>Update not Provided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20" t="s">
        <v>243</v>
      </c>
      <c r="F92" s="207" t="str">
        <f>'1. ALL DATA'!M93</f>
        <v>On Track to be Achieved</v>
      </c>
      <c r="G92" s="220"/>
      <c r="H92" s="145" t="str">
        <f>'1. ALL DATA'!R93</f>
        <v>Update not Provided</v>
      </c>
      <c r="I92" s="220"/>
      <c r="J92" s="145" t="str">
        <f>'1. ALL DATA'!V93</f>
        <v>Update not Provided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20" t="s">
        <v>243</v>
      </c>
      <c r="F93" s="207" t="str">
        <f>'1. ALL DATA'!M94</f>
        <v>Fully Achieved</v>
      </c>
      <c r="G93" s="220"/>
      <c r="H93" s="145" t="str">
        <f>'1. ALL DATA'!R94</f>
        <v>Update not Provided</v>
      </c>
      <c r="I93" s="220"/>
      <c r="J93" s="145" t="str">
        <f>'1. ALL DATA'!V94</f>
        <v>Update not Provided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20" t="s">
        <v>243</v>
      </c>
      <c r="F94" s="207" t="str">
        <f>'1. ALL DATA'!M95</f>
        <v>On Track to be Achieved</v>
      </c>
      <c r="G94" s="220"/>
      <c r="H94" s="145" t="str">
        <f>'1. ALL DATA'!R95</f>
        <v>Update not Provided</v>
      </c>
      <c r="I94" s="220"/>
      <c r="J94" s="145" t="str">
        <f>'1. ALL DATA'!V95</f>
        <v>Update not Provided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399" t="s">
        <v>48</v>
      </c>
      <c r="F95" s="207" t="str">
        <f>'1. ALL DATA'!M96</f>
        <v>Fully Achieved</v>
      </c>
      <c r="G95" s="220"/>
      <c r="H95" s="145" t="str">
        <f>'1. ALL DATA'!R96</f>
        <v>Update not Provided</v>
      </c>
      <c r="I95" s="220"/>
      <c r="J95" s="145" t="str">
        <f>'1. ALL DATA'!V96</f>
        <v>Update not Provided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20" t="s">
        <v>243</v>
      </c>
      <c r="F96" s="207" t="str">
        <f>'1. ALL DATA'!M97</f>
        <v>Fully Achieved</v>
      </c>
      <c r="G96" s="220"/>
      <c r="H96" s="145" t="str">
        <f>'1. ALL DATA'!R97</f>
        <v>Update not Provided</v>
      </c>
      <c r="I96" s="220"/>
      <c r="J96" s="145" t="str">
        <f>'1. ALL DATA'!V97</f>
        <v>Update not Provided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9" t="s">
        <v>48</v>
      </c>
      <c r="F97" s="207" t="str">
        <f>'1. ALL DATA'!M98</f>
        <v>On Track to be Achieved</v>
      </c>
      <c r="G97" s="220"/>
      <c r="H97" s="145" t="str">
        <f>'1. ALL DATA'!R98</f>
        <v>Update not Provided</v>
      </c>
      <c r="I97" s="220"/>
      <c r="J97" s="145" t="str">
        <f>'1. ALL DATA'!V98</f>
        <v>Update not Provided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9" t="s">
        <v>48</v>
      </c>
      <c r="F98" s="207" t="str">
        <f>'1. ALL DATA'!M99</f>
        <v>On Track to be Achieved</v>
      </c>
      <c r="G98" s="220"/>
      <c r="H98" s="145" t="str">
        <f>'1. ALL DATA'!R99</f>
        <v>Update not Provided</v>
      </c>
      <c r="I98" s="220"/>
      <c r="J98" s="145" t="str">
        <f>'1. ALL DATA'!V99</f>
        <v>Update not Provided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9" t="s">
        <v>48</v>
      </c>
      <c r="F99" s="207" t="str">
        <f>'1. ALL DATA'!M100</f>
        <v>On Track to be Achieved</v>
      </c>
      <c r="G99" s="220"/>
      <c r="H99" s="145" t="str">
        <f>'1. ALL DATA'!R100</f>
        <v>Update not Provided</v>
      </c>
      <c r="I99" s="220"/>
      <c r="J99" s="145" t="str">
        <f>'1. ALL DATA'!V100</f>
        <v>Update not Provided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9" t="s">
        <v>48</v>
      </c>
      <c r="F100" s="207" t="str">
        <f>'1. ALL DATA'!M101</f>
        <v>On Track to be Achieved</v>
      </c>
      <c r="G100" s="220"/>
      <c r="H100" s="145" t="str">
        <f>'1. ALL DATA'!R101</f>
        <v>Update not Provided</v>
      </c>
      <c r="I100" s="220"/>
      <c r="J100" s="145" t="str">
        <f>'1. ALL DATA'!V101</f>
        <v>Update not Provided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399" t="s">
        <v>48</v>
      </c>
      <c r="F101" s="207" t="str">
        <f>'1. ALL DATA'!M102</f>
        <v>Not yet due</v>
      </c>
      <c r="G101" s="220"/>
      <c r="H101" s="145" t="str">
        <f>'1. ALL DATA'!R102</f>
        <v>Update not Provided</v>
      </c>
      <c r="I101" s="219"/>
      <c r="J101" s="145" t="str">
        <f>'1. ALL DATA'!V102</f>
        <v>Update not Provided</v>
      </c>
    </row>
    <row r="102" spans="1:10" ht="99.75" customHeight="1">
      <c r="A102" s="204" t="str">
        <f>'1. ALL DATA'!A103</f>
        <v>PSC16</v>
      </c>
      <c r="B102" s="205" t="str">
        <f>'1. ALL DATA'!C103</f>
        <v xml:space="preserve">Maintain Top Quartile Performance on Recycling </v>
      </c>
      <c r="C102" s="206" t="str">
        <f>'1. ALL DATA'!D103</f>
        <v>Household waste recycled and composted per household: 455kg</v>
      </c>
      <c r="D102" s="207" t="str">
        <f>'1. ALL DATA'!H103</f>
        <v>On Track to be Achieved</v>
      </c>
      <c r="E102" s="220" t="s">
        <v>243</v>
      </c>
      <c r="F102" s="207" t="str">
        <f>'1. ALL DATA'!M103</f>
        <v>On Track to be Achieved</v>
      </c>
      <c r="G102" s="220"/>
      <c r="H102" s="145" t="str">
        <f>'1. ALL DATA'!R103</f>
        <v>Update not Provided</v>
      </c>
      <c r="I102" s="220"/>
      <c r="J102" s="145" t="str">
        <f>'1. ALL DATA'!V103</f>
        <v>Update not Provided</v>
      </c>
    </row>
    <row r="103" spans="1:10" ht="99.75" customHeight="1">
      <c r="A103" s="204" t="str">
        <f>'1. ALL DATA'!A104</f>
        <v>PSC17</v>
      </c>
      <c r="B103" s="205" t="str">
        <f>'1. ALL DATA'!C104</f>
        <v xml:space="preserve">Maintain Top Quartile Performance on Waste Reduction </v>
      </c>
      <c r="C103" s="206" t="str">
        <f>'1. ALL DATA'!D104</f>
        <v>Residual household waste per household: 50%</v>
      </c>
      <c r="D103" s="207" t="str">
        <f>'1. ALL DATA'!H104</f>
        <v>On Track to be Achieved</v>
      </c>
      <c r="E103" s="220" t="s">
        <v>243</v>
      </c>
      <c r="F103" s="207" t="str">
        <f>'1. ALL DATA'!M104</f>
        <v>On Track to be Achieved</v>
      </c>
      <c r="G103" s="220"/>
      <c r="H103" s="145" t="str">
        <f>'1. ALL DATA'!R104</f>
        <v>Update not Provided</v>
      </c>
      <c r="I103" s="220"/>
      <c r="J103" s="145" t="str">
        <f>'1. ALL DATA'!V104</f>
        <v>Update not Provided</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220" t="s">
        <v>243</v>
      </c>
      <c r="F104" s="207" t="str">
        <f>'1. ALL DATA'!M105</f>
        <v>On Track to be Achieved</v>
      </c>
      <c r="G104" s="220"/>
      <c r="H104" s="145" t="str">
        <f>'1. ALL DATA'!R105</f>
        <v>Update not Provided</v>
      </c>
      <c r="I104" s="220"/>
      <c r="J104" s="145" t="str">
        <f>'1. ALL DATA'!V105</f>
        <v>Update not Provided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20" t="s">
        <v>243</v>
      </c>
      <c r="F105" s="207" t="str">
        <f>'1. ALL DATA'!M106</f>
        <v>On Track to be Achieved</v>
      </c>
      <c r="G105" s="220"/>
      <c r="H105" s="145" t="str">
        <f>'1. ALL DATA'!R106</f>
        <v>Update not Provided</v>
      </c>
      <c r="I105" s="220"/>
      <c r="J105" s="145" t="str">
        <f>'1. ALL DATA'!V106</f>
        <v>Update not Provided</v>
      </c>
    </row>
    <row r="106" spans="1:10" ht="99.75" customHeight="1">
      <c r="A106" s="203" t="str">
        <f>'1. ALL DATA'!A107</f>
        <v>PSC20</v>
      </c>
      <c r="B106" s="419" t="str">
        <f>'1. ALL DATA'!C107</f>
        <v>Supporting Homeless Residents</v>
      </c>
      <c r="C106" s="420" t="str">
        <f>'1. ALL DATA'!D107</f>
        <v>Average waiting time of 5 working days for homelessness appointments 
(March 2018)</v>
      </c>
      <c r="D106" s="145" t="str">
        <f>'1. ALL DATA'!H107</f>
        <v>On Track to be Achieved</v>
      </c>
      <c r="E106" s="220" t="s">
        <v>243</v>
      </c>
      <c r="F106" s="145" t="str">
        <f>'1. ALL DATA'!M107</f>
        <v>On Track to be Achieved</v>
      </c>
      <c r="G106" s="220"/>
      <c r="H106" s="145" t="str">
        <f>'1. ALL DATA'!R107</f>
        <v>Update not Provided</v>
      </c>
      <c r="I106" s="220"/>
      <c r="J106" s="145" t="str">
        <f>'1. ALL DATA'!V107</f>
        <v>Update not Provided</v>
      </c>
    </row>
    <row r="107" spans="1:10" ht="99.75" customHeight="1">
      <c r="A107" s="203" t="str">
        <f>'1. ALL DATA'!A108</f>
        <v>PSC21</v>
      </c>
      <c r="B107" s="419" t="str">
        <f>'1. ALL DATA'!C108</f>
        <v>Rough Sleepers Outreach Service</v>
      </c>
      <c r="C107" s="420" t="str">
        <f>'1. ALL DATA'!D108</f>
        <v>Respond to 100% of referrals within 2 working days 
(March 2018)</v>
      </c>
      <c r="D107" s="145" t="str">
        <f>'1. ALL DATA'!H108</f>
        <v>On Track to be Achieved</v>
      </c>
      <c r="E107" s="220" t="s">
        <v>243</v>
      </c>
      <c r="F107" s="145" t="str">
        <f>'1. ALL DATA'!M108</f>
        <v>On Track to be Achieved</v>
      </c>
      <c r="G107" s="220"/>
      <c r="H107" s="145" t="str">
        <f>'1. ALL DATA'!R108</f>
        <v>Update not Provided</v>
      </c>
      <c r="I107" s="220"/>
      <c r="J107" s="145" t="str">
        <f>'1. ALL DATA'!V108</f>
        <v>Update not Provided</v>
      </c>
    </row>
    <row r="108" spans="1:10" ht="99.75" customHeight="1">
      <c r="A108" s="203" t="str">
        <f>'1. ALL DATA'!A109</f>
        <v>PSC22</v>
      </c>
      <c r="B108" s="419" t="str">
        <f>'1. ALL DATA'!C109</f>
        <v>Reduce the number of Empty homes</v>
      </c>
      <c r="C108" s="420" t="str">
        <f>'1. ALL DATA'!D109</f>
        <v>Produce a business plan to tackle empty homes 
(July 2017)</v>
      </c>
      <c r="D108" s="145" t="str">
        <f>'1. ALL DATA'!H109</f>
        <v>On Track to be Achieved</v>
      </c>
      <c r="E108" s="220" t="s">
        <v>243</v>
      </c>
      <c r="F108" s="145" t="str">
        <f>'1. ALL DATA'!M109</f>
        <v>Fully Achieved</v>
      </c>
      <c r="G108" s="220"/>
      <c r="H108" s="145" t="str">
        <f>'1. ALL DATA'!R109</f>
        <v>Update not Provided</v>
      </c>
      <c r="I108" s="220"/>
      <c r="J108" s="145" t="str">
        <f>'1. ALL DATA'!V109</f>
        <v>Update not Provided</v>
      </c>
    </row>
    <row r="109" spans="1:10" ht="99.75" customHeight="1">
      <c r="A109" s="203" t="str">
        <f>'1. ALL DATA'!A110</f>
        <v>PSC23</v>
      </c>
      <c r="B109" s="419" t="str">
        <f>'1. ALL DATA'!C110</f>
        <v>Introduce a Jam Jar scheme</v>
      </c>
      <c r="C109" s="420" t="str">
        <f>'1. ALL DATA'!D110</f>
        <v>Produce business plan to inform delivery options 
(May 2017)</v>
      </c>
      <c r="D109" s="145" t="str">
        <f>'1. ALL DATA'!H110</f>
        <v>Fully Achieved</v>
      </c>
      <c r="E109" s="220" t="s">
        <v>243</v>
      </c>
      <c r="F109" s="145" t="str">
        <f>'1. ALL DATA'!M110</f>
        <v>Fully Achieved</v>
      </c>
      <c r="G109" s="220"/>
      <c r="H109" s="145" t="str">
        <f>'1. ALL DATA'!R110</f>
        <v>Update not Provided</v>
      </c>
      <c r="I109" s="220"/>
      <c r="J109" s="145" t="str">
        <f>'1. ALL DATA'!V110</f>
        <v>Update not Provided</v>
      </c>
    </row>
    <row r="110" spans="1:10" ht="99.75" customHeight="1">
      <c r="A110" s="203" t="str">
        <f>'1. ALL DATA'!A111</f>
        <v>PSC24</v>
      </c>
      <c r="B110" s="419" t="str">
        <f>'1. ALL DATA'!C111</f>
        <v xml:space="preserve">Deliver County Council Election </v>
      </c>
      <c r="C110" s="420" t="str">
        <f>'1. ALL DATA'!D111</f>
        <v>Complete in accordance with statutory requirements</v>
      </c>
      <c r="D110" s="145" t="str">
        <f>'1. ALL DATA'!H111</f>
        <v>Fully Achieved</v>
      </c>
      <c r="E110" s="220" t="s">
        <v>243</v>
      </c>
      <c r="F110" s="145" t="str">
        <f>'1. ALL DATA'!M111</f>
        <v>Fully Achieved</v>
      </c>
      <c r="G110" s="220"/>
      <c r="H110" s="145" t="str">
        <f>'1. ALL DATA'!R111</f>
        <v>Update not Provided</v>
      </c>
      <c r="I110" s="220"/>
      <c r="J110" s="145" t="str">
        <f>'1. ALL DATA'!V111</f>
        <v>Update not Provided</v>
      </c>
    </row>
    <row r="111" spans="1:10" ht="99.75" customHeight="1">
      <c r="A111" s="203" t="str">
        <f>'1. ALL DATA'!A112</f>
        <v>PSC25</v>
      </c>
      <c r="B111" s="419" t="str">
        <f>'1. ALL DATA'!C112</f>
        <v xml:space="preserve">To Carry Out Necessary Work With Reference to Planning Legislative Changes </v>
      </c>
      <c r="C111" s="420" t="str">
        <f>'1. ALL DATA'!D112</f>
        <v>Completed in accordance with any legislative changes and requirements
(March 2018)</v>
      </c>
      <c r="D111" s="145" t="str">
        <f>'1. ALL DATA'!H112</f>
        <v>On Track to be Achieved</v>
      </c>
      <c r="E111" s="220" t="s">
        <v>243</v>
      </c>
      <c r="F111" s="145" t="str">
        <f>'1. ALL DATA'!M112</f>
        <v>On Track to be Achieved</v>
      </c>
      <c r="G111" s="220"/>
      <c r="H111" s="145" t="str">
        <f>'1. ALL DATA'!R112</f>
        <v>Update not Provided</v>
      </c>
      <c r="I111" s="220"/>
      <c r="J111" s="145" t="str">
        <f>'1. ALL DATA'!V112</f>
        <v>Update not Provided</v>
      </c>
    </row>
    <row r="112" spans="1:10" ht="99.75" customHeight="1">
      <c r="A112" s="203" t="str">
        <f>'1. ALL DATA'!A113</f>
        <v>PSC26</v>
      </c>
      <c r="B112" s="419" t="str">
        <f>'1. ALL DATA'!C113</f>
        <v xml:space="preserve">Monitor Local Plan Performance </v>
      </c>
      <c r="C112" s="420" t="str">
        <f>'1. ALL DATA'!D113</f>
        <v xml:space="preserve">Two Progress Reports during the year </v>
      </c>
      <c r="D112" s="145" t="str">
        <f>'1. ALL DATA'!H113</f>
        <v>On Track to be Achieved</v>
      </c>
      <c r="E112" s="220" t="s">
        <v>243</v>
      </c>
      <c r="F112" s="145" t="str">
        <f>'1. ALL DATA'!M113</f>
        <v>On Track to be Achieved</v>
      </c>
      <c r="G112" s="220"/>
      <c r="H112" s="145" t="str">
        <f>'1. ALL DATA'!R113</f>
        <v>Update not Provided</v>
      </c>
      <c r="I112" s="220"/>
      <c r="J112" s="145" t="str">
        <f>'1. ALL DATA'!V113</f>
        <v>Update not Provided</v>
      </c>
    </row>
    <row r="113" spans="1:10" ht="99.75" customHeight="1">
      <c r="A113" s="203" t="str">
        <f>'1. ALL DATA'!A114</f>
        <v>PSC27</v>
      </c>
      <c r="B113" s="419" t="str">
        <f>'1. ALL DATA'!C114</f>
        <v>Regenerating East Staffordshire Town Centres</v>
      </c>
      <c r="C113" s="420" t="str">
        <f>'1. ALL DATA'!D114</f>
        <v>Hold Stakeholder Workshop
(June 2017)</v>
      </c>
      <c r="D113" s="145" t="str">
        <f>'1. ALL DATA'!H114</f>
        <v>Completed Behind Schedule</v>
      </c>
      <c r="E113" s="220" t="s">
        <v>243</v>
      </c>
      <c r="F113" s="145" t="str">
        <f>'1. ALL DATA'!M114</f>
        <v>Completed Behind Schedule</v>
      </c>
      <c r="G113" s="220"/>
      <c r="H113" s="145" t="str">
        <f>'1. ALL DATA'!R114</f>
        <v>Update not Provided</v>
      </c>
      <c r="I113" s="220"/>
      <c r="J113" s="145" t="str">
        <f>'1. ALL DATA'!V114</f>
        <v>Update not Provided</v>
      </c>
    </row>
    <row r="114" spans="1:10" ht="99.75" customHeight="1">
      <c r="A114" s="203" t="str">
        <f>'1. ALL DATA'!A115</f>
        <v>PSC28</v>
      </c>
      <c r="B114" s="419" t="str">
        <f>'1. ALL DATA'!C115</f>
        <v>Regenerating East Staffordshire Town Centres</v>
      </c>
      <c r="C114" s="420" t="str">
        <f>'1. ALL DATA'!D115</f>
        <v>Deliver the ESTCR Programme and report against progress on a quarterly basis
(March 2018)</v>
      </c>
      <c r="D114" s="145" t="str">
        <f>'1. ALL DATA'!H115</f>
        <v>On Track to be Achieved</v>
      </c>
      <c r="E114" s="220" t="s">
        <v>243</v>
      </c>
      <c r="F114" s="145" t="str">
        <f>'1. ALL DATA'!M115</f>
        <v>On Track to be Achieved</v>
      </c>
      <c r="G114" s="220"/>
      <c r="H114" s="145" t="str">
        <f>'1. ALL DATA'!R115</f>
        <v>Update not Provided</v>
      </c>
      <c r="I114" s="220"/>
      <c r="J114" s="145" t="str">
        <f>'1. ALL DATA'!V115</f>
        <v>Update not Provided</v>
      </c>
    </row>
    <row r="115" spans="1:10" ht="99.75" customHeight="1">
      <c r="A115" s="203" t="str">
        <f>'1. ALL DATA'!A116</f>
        <v>PSC29</v>
      </c>
      <c r="B115" s="419" t="str">
        <f>'1. ALL DATA'!C116</f>
        <v>Delivery of Strategic Sites</v>
      </c>
      <c r="C115" s="420" t="str">
        <f>'1. ALL DATA'!D116</f>
        <v>Two Progress Reports during the year</v>
      </c>
      <c r="D115" s="145" t="str">
        <f>'1. ALL DATA'!H116</f>
        <v>On Track to be Achieved</v>
      </c>
      <c r="E115" s="220" t="s">
        <v>243</v>
      </c>
      <c r="F115" s="145" t="str">
        <f>'1. ALL DATA'!M116</f>
        <v>On Track to be Achieved</v>
      </c>
      <c r="G115" s="220"/>
      <c r="H115" s="145" t="str">
        <f>'1. ALL DATA'!R116</f>
        <v>Update not Provided</v>
      </c>
      <c r="I115" s="220"/>
      <c r="J115" s="145" t="str">
        <f>'1. ALL DATA'!V116</f>
        <v>Update not Provided</v>
      </c>
    </row>
    <row r="116" spans="1:10" s="34" customFormat="1" ht="141.75">
      <c r="A116" s="203" t="str">
        <f>'1. ALL DATA'!A117</f>
        <v>PSC30</v>
      </c>
      <c r="B116" s="419" t="str">
        <f>'1. ALL DATA'!C117</f>
        <v>Host a Tourism Consultation Event</v>
      </c>
      <c r="C116" s="420" t="str">
        <f>'1. ALL DATA'!D117</f>
        <v>Working with the Destination Management Partnership, host an event to understand needs of local tourism businesses 
(March 2018)</v>
      </c>
      <c r="D116" s="145" t="str">
        <f>'1. ALL DATA'!H117</f>
        <v>On Track to be Achieved</v>
      </c>
      <c r="E116" s="220" t="s">
        <v>243</v>
      </c>
      <c r="F116" s="145" t="str">
        <f>'1. ALL DATA'!M117</f>
        <v>On Track to be Achieved</v>
      </c>
      <c r="G116" s="220"/>
      <c r="H116" s="145" t="str">
        <f>'1. ALL DATA'!R117</f>
        <v>Update not Provided</v>
      </c>
      <c r="I116" s="220"/>
      <c r="J116" s="145" t="str">
        <f>'1. ALL DATA'!V117</f>
        <v>Update not Provided</v>
      </c>
    </row>
    <row r="117" spans="1:10" s="34" customFormat="1" ht="141.75">
      <c r="A117" s="203" t="str">
        <f>'1. ALL DATA'!A118</f>
        <v>PSC31</v>
      </c>
      <c r="B117" s="419" t="str">
        <f>'1. ALL DATA'!C118</f>
        <v>Appraise The Value Of Digital Marketing To Support The Local Tourism Industry</v>
      </c>
      <c r="C117" s="420" t="str">
        <f>'1. ALL DATA'!D118</f>
        <v>Working with the Destination Management Partnership and the National Forest, complete an appraisal of digital marketing 
(March 2018)</v>
      </c>
      <c r="D117" s="145" t="str">
        <f>'1. ALL DATA'!H118</f>
        <v>On Track to be Achieved</v>
      </c>
      <c r="E117" s="220" t="s">
        <v>243</v>
      </c>
      <c r="F117" s="145" t="str">
        <f>'1. ALL DATA'!M118</f>
        <v>On Track to be Achieved</v>
      </c>
      <c r="G117" s="421"/>
      <c r="H117" s="145" t="str">
        <f>'1. ALL DATA'!R118</f>
        <v>Update not Provided</v>
      </c>
      <c r="I117" s="421"/>
      <c r="J117" s="145" t="str">
        <f>'1. ALL DATA'!V118</f>
        <v>Update not Provided</v>
      </c>
    </row>
    <row r="118" spans="1:10" s="34" customFormat="1" ht="110.25">
      <c r="A118" s="203" t="str">
        <f>'1. ALL DATA'!A119</f>
        <v>PSC32</v>
      </c>
      <c r="B118" s="419" t="str">
        <f>'1. ALL DATA'!C119</f>
        <v>“No Smoking” Zones In Children’s Play Areas</v>
      </c>
      <c r="C118" s="420" t="str">
        <f>'1. ALL DATA'!D119</f>
        <v>Complete an investigation into where it would be appropriate to introduce such measures 
(November 2017)</v>
      </c>
      <c r="D118" s="145" t="str">
        <f>'1. ALL DATA'!H119</f>
        <v>On Track to be Achieved</v>
      </c>
      <c r="E118" s="220" t="s">
        <v>243</v>
      </c>
      <c r="F118" s="145" t="str">
        <f>'1. ALL DATA'!M119</f>
        <v>Fully Achieved</v>
      </c>
      <c r="G118" s="421"/>
      <c r="H118" s="145" t="str">
        <f>'1. ALL DATA'!R119</f>
        <v>Update not Provided</v>
      </c>
      <c r="I118" s="421"/>
      <c r="J118" s="145" t="str">
        <f>'1. ALL DATA'!V119</f>
        <v>Update not Provided</v>
      </c>
    </row>
    <row r="119" spans="1:10" s="34" customFormat="1" ht="110.25">
      <c r="A119" s="203" t="str">
        <f>'1. ALL DATA'!A120</f>
        <v>PSC33</v>
      </c>
      <c r="B119" s="419" t="str">
        <f>'1. ALL DATA'!C120</f>
        <v>“No Smoking” Zones In Town Centre Areas</v>
      </c>
      <c r="C119" s="420" t="str">
        <f>'1. ALL DATA'!D120</f>
        <v>Complete an investigation into where it would be appropriate to introduce such measures 
(March 2018)</v>
      </c>
      <c r="D119" s="145" t="str">
        <f>'1. ALL DATA'!H120</f>
        <v>On Track to be Achieved</v>
      </c>
      <c r="E119" s="220" t="s">
        <v>243</v>
      </c>
      <c r="F119" s="145" t="str">
        <f>'1. ALL DATA'!M120</f>
        <v>Fully Achieved</v>
      </c>
      <c r="G119" s="421"/>
      <c r="H119" s="145" t="str">
        <f>'1. ALL DATA'!R120</f>
        <v>Update not Provided</v>
      </c>
      <c r="I119" s="421"/>
      <c r="J119" s="145" t="str">
        <f>'1. ALL DATA'!V120</f>
        <v>Update not Provided</v>
      </c>
    </row>
    <row r="120" spans="1:10" s="34" customFormat="1" ht="87.75">
      <c r="A120" s="203" t="str">
        <f>'1. ALL DATA'!A121</f>
        <v>PSC34</v>
      </c>
      <c r="B120" s="419" t="str">
        <f>'1. ALL DATA'!C121</f>
        <v>Build on “Great British Spring Clean”</v>
      </c>
      <c r="C120" s="420" t="str">
        <f>'1. ALL DATA'!D121</f>
        <v>Complete a community engagement plan 
(November 2017)</v>
      </c>
      <c r="D120" s="145" t="str">
        <f>'1. ALL DATA'!H121</f>
        <v>On Track to be Achieved</v>
      </c>
      <c r="E120" s="220" t="s">
        <v>243</v>
      </c>
      <c r="F120" s="145" t="str">
        <f>'1. ALL DATA'!M121</f>
        <v>On Track to be Achieved</v>
      </c>
      <c r="G120" s="421"/>
      <c r="H120" s="145" t="str">
        <f>'1. ALL DATA'!R121</f>
        <v>Update not Provided</v>
      </c>
      <c r="I120" s="421"/>
      <c r="J120" s="145" t="str">
        <f>'1. ALL DATA'!V121</f>
        <v>Update not Provided</v>
      </c>
    </row>
    <row r="121" spans="1:10" s="34" customFormat="1" ht="87.75">
      <c r="A121" s="203" t="str">
        <f>'1. ALL DATA'!A122</f>
        <v>PSC35</v>
      </c>
      <c r="B121" s="419" t="str">
        <f>'1. ALL DATA'!C122</f>
        <v>Selective Licensing Pilot</v>
      </c>
      <c r="C121" s="420" t="str">
        <f>'1. ALL DATA'!D122</f>
        <v>Launch a pilot scheme in the area of focus 
(October 2017)</v>
      </c>
      <c r="D121" s="145" t="str">
        <f>'1. ALL DATA'!H122</f>
        <v>On Track to be Achieved</v>
      </c>
      <c r="E121" s="220" t="s">
        <v>243</v>
      </c>
      <c r="F121" s="145" t="str">
        <f>'1. ALL DATA'!M122</f>
        <v>Fully Achieved</v>
      </c>
      <c r="G121" s="421"/>
      <c r="H121" s="145" t="str">
        <f>'1. ALL DATA'!R122</f>
        <v>Update not Provided</v>
      </c>
      <c r="I121" s="421"/>
      <c r="J121" s="145" t="str">
        <f>'1. ALL DATA'!V122</f>
        <v>Update not Provided</v>
      </c>
    </row>
    <row r="122" spans="1:10" s="34" customFormat="1" ht="94.5">
      <c r="A122" s="203" t="str">
        <f>'1. ALL DATA'!A123</f>
        <v>PSC36</v>
      </c>
      <c r="B122" s="419" t="str">
        <f>'1. ALL DATA'!C123</f>
        <v>Car Cruising Monitoring</v>
      </c>
      <c r="C122" s="420" t="str">
        <f>'1. ALL DATA'!D123</f>
        <v>Understand any positive and negative impacts of any such events through 2017/18 
(March 2018)</v>
      </c>
      <c r="D122" s="145" t="str">
        <f>'1. ALL DATA'!H123</f>
        <v>Not yet due</v>
      </c>
      <c r="E122" s="399" t="s">
        <v>48</v>
      </c>
      <c r="F122" s="145" t="str">
        <f>'1. ALL DATA'!M123</f>
        <v>Not yet due</v>
      </c>
      <c r="G122" s="421"/>
      <c r="H122" s="145" t="str">
        <f>'1. ALL DATA'!R123</f>
        <v>Update not Provided</v>
      </c>
      <c r="I122" s="421"/>
      <c r="J122" s="145" t="str">
        <f>'1. ALL DATA'!V123</f>
        <v>Update not Provided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22"/>
  <conditionalFormatting sqref="V85">
    <cfRule type="containsText" dxfId="3247" priority="3866" operator="containsText" text="Numerical Outturn Within 10% Tolerance">
      <formula>NOT(ISERROR(SEARCH("Numerical Outturn Within 10% Tolerance",V85)))</formula>
    </cfRule>
    <cfRule type="containsText" dxfId="3246" priority="3867" operator="containsText" text="Numerical Outturn Within 5% Tolerance">
      <formula>NOT(ISERROR(SEARCH("Numerical Outturn Within 5% Tolerance",V85)))</formula>
    </cfRule>
    <cfRule type="containsText" dxfId="3245" priority="3868" operator="containsText" text="Target Achieved / Exceeded">
      <formula>NOT(ISERROR(SEARCH("Target Achieved / Exceeded",V85)))</formula>
    </cfRule>
    <cfRule type="containsText" dxfId="3244" priority="3869" operator="containsText" text="Full Update Not Yet Available">
      <formula>NOT(ISERROR(SEARCH("Full Update Not Yet Available",V85)))</formula>
    </cfRule>
    <cfRule type="containsText" dxfId="3243" priority="3870" operator="containsText" text="Full Update Not Yet Available">
      <formula>NOT(ISERROR(SEARCH("Full Update Not Yet Available",V85)))</formula>
    </cfRule>
  </conditionalFormatting>
  <conditionalFormatting sqref="M85 R85">
    <cfRule type="containsText" dxfId="3242" priority="3837" operator="containsText" text="Deferred">
      <formula>NOT(ISERROR(SEARCH("Deferred",M85)))</formula>
    </cfRule>
  </conditionalFormatting>
  <conditionalFormatting sqref="G4:G20 G22:G27 G29:G38 I4:I20 I102:I116 D4:D122 H4:H122 J4:J122 I66:I100 G40:G116 I22:I64 F4:F122 E24 E86 E29:E31 E33:E34 E36:E37 E39:E40 E42:E43 E48 E51 E55 E62:E63 E71:E74 E76 E84 E89 E95 E97:E101">
    <cfRule type="containsText" dxfId="3241" priority="3819" operator="containsText" text="On track to be achieved">
      <formula>NOT(ISERROR(SEARCH("On track to be achieved",D4)))</formula>
    </cfRule>
    <cfRule type="containsText" dxfId="3240" priority="3832" operator="containsText" text="Deferred">
      <formula>NOT(ISERROR(SEARCH("Deferred",D4)))</formula>
    </cfRule>
    <cfRule type="containsText" dxfId="3239" priority="3833" operator="containsText" text="Deleted">
      <formula>NOT(ISERROR(SEARCH("Deleted",D4)))</formula>
    </cfRule>
    <cfRule type="containsText" dxfId="3238" priority="3834" operator="containsText" text="In Danger of Falling Behind Target">
      <formula>NOT(ISERROR(SEARCH("In Danger of Falling Behind Target",D4)))</formula>
    </cfRule>
    <cfRule type="containsText" dxfId="3237" priority="3835" operator="containsText" text="Not yet due">
      <formula>NOT(ISERROR(SEARCH("Not yet due",D4)))</formula>
    </cfRule>
    <cfRule type="containsText" dxfId="3236" priority="3838" operator="containsText" text="Update not Provided">
      <formula>NOT(ISERROR(SEARCH("Update not Provided",D4)))</formula>
    </cfRule>
    <cfRule type="containsText" dxfId="3235" priority="3839" operator="containsText" text="Not yet due">
      <formula>NOT(ISERROR(SEARCH("Not yet due",D4)))</formula>
    </cfRule>
    <cfRule type="containsText" dxfId="3234" priority="3840" operator="containsText" text="Completed Behind Schedule">
      <formula>NOT(ISERROR(SEARCH("Completed Behind Schedule",D4)))</formula>
    </cfRule>
    <cfRule type="containsText" dxfId="3233" priority="3841" operator="containsText" text="Off Target">
      <formula>NOT(ISERROR(SEARCH("Off Target",D4)))</formula>
    </cfRule>
    <cfRule type="containsText" dxfId="3232" priority="3842" operator="containsText" text="On Track to be Achieved">
      <formula>NOT(ISERROR(SEARCH("On Track to be Achieved",D4)))</formula>
    </cfRule>
    <cfRule type="containsText" dxfId="3231" priority="3843" operator="containsText" text="Fully Achieved">
      <formula>NOT(ISERROR(SEARCH("Fully Achieved",D4)))</formula>
    </cfRule>
    <cfRule type="containsText" dxfId="3230" priority="3844" operator="containsText" text="Not yet due">
      <formula>NOT(ISERROR(SEARCH("Not yet due",D4)))</formula>
    </cfRule>
    <cfRule type="containsText" dxfId="3229" priority="3845" operator="containsText" text="Not Yet Due">
      <formula>NOT(ISERROR(SEARCH("Not Yet Due",D4)))</formula>
    </cfRule>
    <cfRule type="containsText" dxfId="3228" priority="3846" operator="containsText" text="Deferred">
      <formula>NOT(ISERROR(SEARCH("Deferred",D4)))</formula>
    </cfRule>
    <cfRule type="containsText" dxfId="3227" priority="3847" operator="containsText" text="Deleted">
      <formula>NOT(ISERROR(SEARCH("Deleted",D4)))</formula>
    </cfRule>
    <cfRule type="containsText" dxfId="3226" priority="3848" operator="containsText" text="In Danger of Falling Behind Target">
      <formula>NOT(ISERROR(SEARCH("In Danger of Falling Behind Target",D4)))</formula>
    </cfRule>
    <cfRule type="containsText" dxfId="3225" priority="3849" operator="containsText" text="Not yet due">
      <formula>NOT(ISERROR(SEARCH("Not yet due",D4)))</formula>
    </cfRule>
    <cfRule type="containsText" dxfId="3224" priority="3851" operator="containsText" text="Completed Behind Schedule">
      <formula>NOT(ISERROR(SEARCH("Completed Behind Schedule",D4)))</formula>
    </cfRule>
    <cfRule type="containsText" dxfId="3223" priority="3852" operator="containsText" text="Off Target">
      <formula>NOT(ISERROR(SEARCH("Off Target",D4)))</formula>
    </cfRule>
    <cfRule type="containsText" dxfId="3222" priority="3853" operator="containsText" text="In Danger of Falling Behind Target">
      <formula>NOT(ISERROR(SEARCH("In Danger of Falling Behind Target",D4)))</formula>
    </cfRule>
    <cfRule type="containsText" dxfId="3221" priority="3854" operator="containsText" text="On Track to be Achieved">
      <formula>NOT(ISERROR(SEARCH("On Track to be Achieved",D4)))</formula>
    </cfRule>
    <cfRule type="containsText" dxfId="3220" priority="3855" operator="containsText" text="Fully Achieved">
      <formula>NOT(ISERROR(SEARCH("Fully Achieved",D4)))</formula>
    </cfRule>
    <cfRule type="containsText" dxfId="3219" priority="3871" operator="containsText" text="Update not Provided">
      <formula>NOT(ISERROR(SEARCH("Update not Provided",D4)))</formula>
    </cfRule>
    <cfRule type="containsText" dxfId="3218" priority="3872" operator="containsText" text="Not yet due">
      <formula>NOT(ISERROR(SEARCH("Not yet due",D4)))</formula>
    </cfRule>
    <cfRule type="containsText" dxfId="3217" priority="3873" operator="containsText" text="Completed Behind Schedule">
      <formula>NOT(ISERROR(SEARCH("Completed Behind Schedule",D4)))</formula>
    </cfRule>
    <cfRule type="containsText" dxfId="3216" priority="3874" operator="containsText" text="Off Target">
      <formula>NOT(ISERROR(SEARCH("Off Target",D4)))</formula>
    </cfRule>
    <cfRule type="containsText" dxfId="3215" priority="3875" operator="containsText" text="In Danger of Falling Behind Target">
      <formula>NOT(ISERROR(SEARCH("In Danger of Falling Behind Target",D4)))</formula>
    </cfRule>
    <cfRule type="containsText" dxfId="3214" priority="3876" operator="containsText" text="On Track to be Achieved">
      <formula>NOT(ISERROR(SEARCH("On Track to be Achieved",D4)))</formula>
    </cfRule>
    <cfRule type="containsText" dxfId="3213" priority="3877" operator="containsText" text="Fully Achieved">
      <formula>NOT(ISERROR(SEARCH("Fully Achieved",D4)))</formula>
    </cfRule>
    <cfRule type="containsText" dxfId="3212" priority="3878" operator="containsText" text="Fully Achieved">
      <formula>NOT(ISERROR(SEARCH("Fully Achieved",D4)))</formula>
    </cfRule>
    <cfRule type="containsText" dxfId="3211" priority="3879" operator="containsText" text="Fully Achieved">
      <formula>NOT(ISERROR(SEARCH("Fully Achieved",D4)))</formula>
    </cfRule>
    <cfRule type="containsText" dxfId="3210" priority="3899" operator="containsText" text="Deferred">
      <formula>NOT(ISERROR(SEARCH("Deferred",D4)))</formula>
    </cfRule>
    <cfRule type="containsText" dxfId="3209" priority="3900" operator="containsText" text="Deleted">
      <formula>NOT(ISERROR(SEARCH("Deleted",D4)))</formula>
    </cfRule>
    <cfRule type="containsText" dxfId="3208" priority="3901" operator="containsText" text="In Danger of Falling Behind Target">
      <formula>NOT(ISERROR(SEARCH("In Danger of Falling Behind Target",D4)))</formula>
    </cfRule>
    <cfRule type="containsText" dxfId="3207" priority="3902" operator="containsText" text="Not yet due">
      <formula>NOT(ISERROR(SEARCH("Not yet due",D4)))</formula>
    </cfRule>
    <cfRule type="containsText" dxfId="3206" priority="3903" operator="containsText" text="Update not Provided">
      <formula>NOT(ISERROR(SEARCH("Update not Provided",D4)))</formula>
    </cfRule>
  </conditionalFormatting>
  <conditionalFormatting sqref="Y5:Y6">
    <cfRule type="containsText" dxfId="3205" priority="3783" operator="containsText" text="On track to be achieved">
      <formula>NOT(ISERROR(SEARCH("On track to be achieved",Y5)))</formula>
    </cfRule>
    <cfRule type="containsText" dxfId="3204" priority="3784" operator="containsText" text="Deferred">
      <formula>NOT(ISERROR(SEARCH("Deferred",Y5)))</formula>
    </cfRule>
    <cfRule type="containsText" dxfId="3203" priority="3785" operator="containsText" text="Deleted">
      <formula>NOT(ISERROR(SEARCH("Deleted",Y5)))</formula>
    </cfRule>
    <cfRule type="containsText" dxfId="3202" priority="3786" operator="containsText" text="In Danger of Falling Behind Target">
      <formula>NOT(ISERROR(SEARCH("In Danger of Falling Behind Target",Y5)))</formula>
    </cfRule>
    <cfRule type="containsText" dxfId="3201" priority="3787" operator="containsText" text="Not yet due">
      <formula>NOT(ISERROR(SEARCH("Not yet due",Y5)))</formula>
    </cfRule>
    <cfRule type="containsText" dxfId="3200" priority="3788" operator="containsText" text="Update not Provided">
      <formula>NOT(ISERROR(SEARCH("Update not Provided",Y5)))</formula>
    </cfRule>
    <cfRule type="containsText" dxfId="3199" priority="3789" operator="containsText" text="Not yet due">
      <formula>NOT(ISERROR(SEARCH("Not yet due",Y5)))</formula>
    </cfRule>
    <cfRule type="containsText" dxfId="3198" priority="3790" operator="containsText" text="Completed Behind Schedule">
      <formula>NOT(ISERROR(SEARCH("Completed Behind Schedule",Y5)))</formula>
    </cfRule>
    <cfRule type="containsText" dxfId="3197" priority="3791" operator="containsText" text="Off Target">
      <formula>NOT(ISERROR(SEARCH("Off Target",Y5)))</formula>
    </cfRule>
    <cfRule type="containsText" dxfId="3196" priority="3792" operator="containsText" text="On Track to be Achieved">
      <formula>NOT(ISERROR(SEARCH("On Track to be Achieved",Y5)))</formula>
    </cfRule>
    <cfRule type="containsText" dxfId="3195" priority="3793" operator="containsText" text="Fully Achieved">
      <formula>NOT(ISERROR(SEARCH("Fully Achieved",Y5)))</formula>
    </cfRule>
    <cfRule type="containsText" dxfId="3194" priority="3794" operator="containsText" text="Not yet due">
      <formula>NOT(ISERROR(SEARCH("Not yet due",Y5)))</formula>
    </cfRule>
    <cfRule type="containsText" dxfId="3193" priority="3795" operator="containsText" text="Not Yet Due">
      <formula>NOT(ISERROR(SEARCH("Not Yet Due",Y5)))</formula>
    </cfRule>
    <cfRule type="containsText" dxfId="3192" priority="3796" operator="containsText" text="Deferred">
      <formula>NOT(ISERROR(SEARCH("Deferred",Y5)))</formula>
    </cfRule>
    <cfRule type="containsText" dxfId="3191" priority="3797" operator="containsText" text="Deleted">
      <formula>NOT(ISERROR(SEARCH("Deleted",Y5)))</formula>
    </cfRule>
    <cfRule type="containsText" dxfId="3190" priority="3798" operator="containsText" text="In Danger of Falling Behind Target">
      <formula>NOT(ISERROR(SEARCH("In Danger of Falling Behind Target",Y5)))</formula>
    </cfRule>
    <cfRule type="containsText" dxfId="3189" priority="3799" operator="containsText" text="Not yet due">
      <formula>NOT(ISERROR(SEARCH("Not yet due",Y5)))</formula>
    </cfRule>
    <cfRule type="containsText" dxfId="3188" priority="3800" operator="containsText" text="Completed Behind Schedule">
      <formula>NOT(ISERROR(SEARCH("Completed Behind Schedule",Y5)))</formula>
    </cfRule>
    <cfRule type="containsText" dxfId="3187" priority="3801" operator="containsText" text="Off Target">
      <formula>NOT(ISERROR(SEARCH("Off Target",Y5)))</formula>
    </cfRule>
    <cfRule type="containsText" dxfId="3186" priority="3802" operator="containsText" text="In Danger of Falling Behind Target">
      <formula>NOT(ISERROR(SEARCH("In Danger of Falling Behind Target",Y5)))</formula>
    </cfRule>
    <cfRule type="containsText" dxfId="3185" priority="3803" operator="containsText" text="On Track to be Achieved">
      <formula>NOT(ISERROR(SEARCH("On Track to be Achieved",Y5)))</formula>
    </cfRule>
    <cfRule type="containsText" dxfId="3184" priority="3804" operator="containsText" text="Fully Achieved">
      <formula>NOT(ISERROR(SEARCH("Fully Achieved",Y5)))</formula>
    </cfRule>
    <cfRule type="containsText" dxfId="3183" priority="3805" operator="containsText" text="Update not Provided">
      <formula>NOT(ISERROR(SEARCH("Update not Provided",Y5)))</formula>
    </cfRule>
    <cfRule type="containsText" dxfId="3182" priority="3806" operator="containsText" text="Not yet due">
      <formula>NOT(ISERROR(SEARCH("Not yet due",Y5)))</formula>
    </cfRule>
    <cfRule type="containsText" dxfId="3181" priority="3807" operator="containsText" text="Completed Behind Schedule">
      <formula>NOT(ISERROR(SEARCH("Completed Behind Schedule",Y5)))</formula>
    </cfRule>
    <cfRule type="containsText" dxfId="3180" priority="3808" operator="containsText" text="Off Target">
      <formula>NOT(ISERROR(SEARCH("Off Target",Y5)))</formula>
    </cfRule>
    <cfRule type="containsText" dxfId="3179" priority="3809" operator="containsText" text="In Danger of Falling Behind Target">
      <formula>NOT(ISERROR(SEARCH("In Danger of Falling Behind Target",Y5)))</formula>
    </cfRule>
    <cfRule type="containsText" dxfId="3178" priority="3810" operator="containsText" text="On Track to be Achieved">
      <formula>NOT(ISERROR(SEARCH("On Track to be Achieved",Y5)))</formula>
    </cfRule>
    <cfRule type="containsText" dxfId="3177" priority="3811" operator="containsText" text="Fully Achieved">
      <formula>NOT(ISERROR(SEARCH("Fully Achieved",Y5)))</formula>
    </cfRule>
    <cfRule type="containsText" dxfId="3176" priority="3812" operator="containsText" text="Fully Achieved">
      <formula>NOT(ISERROR(SEARCH("Fully Achieved",Y5)))</formula>
    </cfRule>
    <cfRule type="containsText" dxfId="3175" priority="3813" operator="containsText" text="Fully Achieved">
      <formula>NOT(ISERROR(SEARCH("Fully Achieved",Y5)))</formula>
    </cfRule>
    <cfRule type="containsText" dxfId="3174" priority="3814" operator="containsText" text="Deferred">
      <formula>NOT(ISERROR(SEARCH("Deferred",Y5)))</formula>
    </cfRule>
    <cfRule type="containsText" dxfId="3173" priority="3815" operator="containsText" text="Deleted">
      <formula>NOT(ISERROR(SEARCH("Deleted",Y5)))</formula>
    </cfRule>
    <cfRule type="containsText" dxfId="3172" priority="3816" operator="containsText" text="In Danger of Falling Behind Target">
      <formula>NOT(ISERROR(SEARCH("In Danger of Falling Behind Target",Y5)))</formula>
    </cfRule>
    <cfRule type="containsText" dxfId="3171" priority="3817" operator="containsText" text="Not yet due">
      <formula>NOT(ISERROR(SEARCH("Not yet due",Y5)))</formula>
    </cfRule>
    <cfRule type="containsText" dxfId="3170" priority="3818" operator="containsText" text="Update not Provided">
      <formula>NOT(ISERROR(SEARCH("Update not Provided",Y5)))</formula>
    </cfRule>
  </conditionalFormatting>
  <conditionalFormatting sqref="E29">
    <cfRule type="containsText" dxfId="3169" priority="3603" operator="containsText" text="On track to be achieved">
      <formula>NOT(ISERROR(SEARCH("On track to be achieved",E29)))</formula>
    </cfRule>
    <cfRule type="containsText" dxfId="3168" priority="3604" operator="containsText" text="Deferred">
      <formula>NOT(ISERROR(SEARCH("Deferred",E29)))</formula>
    </cfRule>
    <cfRule type="containsText" dxfId="3167" priority="3605" operator="containsText" text="Deleted">
      <formula>NOT(ISERROR(SEARCH("Deleted",E29)))</formula>
    </cfRule>
    <cfRule type="containsText" dxfId="3166" priority="3606" operator="containsText" text="In Danger of Falling Behind Target">
      <formula>NOT(ISERROR(SEARCH("In Danger of Falling Behind Target",E29)))</formula>
    </cfRule>
    <cfRule type="containsText" dxfId="3165" priority="3607" operator="containsText" text="Not yet due">
      <formula>NOT(ISERROR(SEARCH("Not yet due",E29)))</formula>
    </cfRule>
    <cfRule type="containsText" dxfId="3164" priority="3608" operator="containsText" text="Update not Provided">
      <formula>NOT(ISERROR(SEARCH("Update not Provided",E29)))</formula>
    </cfRule>
    <cfRule type="containsText" dxfId="3163" priority="3609" operator="containsText" text="Not yet due">
      <formula>NOT(ISERROR(SEARCH("Not yet due",E29)))</formula>
    </cfRule>
    <cfRule type="containsText" dxfId="3162" priority="3610" operator="containsText" text="Completed Behind Schedule">
      <formula>NOT(ISERROR(SEARCH("Completed Behind Schedule",E29)))</formula>
    </cfRule>
    <cfRule type="containsText" dxfId="3161" priority="3611" operator="containsText" text="Off Target">
      <formula>NOT(ISERROR(SEARCH("Off Target",E29)))</formula>
    </cfRule>
    <cfRule type="containsText" dxfId="3160" priority="3612" operator="containsText" text="On Track to be Achieved">
      <formula>NOT(ISERROR(SEARCH("On Track to be Achieved",E29)))</formula>
    </cfRule>
    <cfRule type="containsText" dxfId="3159" priority="3613" operator="containsText" text="Fully Achieved">
      <formula>NOT(ISERROR(SEARCH("Fully Achieved",E29)))</formula>
    </cfRule>
    <cfRule type="containsText" dxfId="3158" priority="3614" operator="containsText" text="Not yet due">
      <formula>NOT(ISERROR(SEARCH("Not yet due",E29)))</formula>
    </cfRule>
    <cfRule type="containsText" dxfId="3157" priority="3615" operator="containsText" text="Not Yet Due">
      <formula>NOT(ISERROR(SEARCH("Not Yet Due",E29)))</formula>
    </cfRule>
    <cfRule type="containsText" dxfId="3156" priority="3616" operator="containsText" text="Deferred">
      <formula>NOT(ISERROR(SEARCH("Deferred",E29)))</formula>
    </cfRule>
    <cfRule type="containsText" dxfId="3155" priority="3617" operator="containsText" text="Deleted">
      <formula>NOT(ISERROR(SEARCH("Deleted",E29)))</formula>
    </cfRule>
    <cfRule type="containsText" dxfId="3154" priority="3618" operator="containsText" text="In Danger of Falling Behind Target">
      <formula>NOT(ISERROR(SEARCH("In Danger of Falling Behind Target",E29)))</formula>
    </cfRule>
    <cfRule type="containsText" dxfId="3153" priority="3619" operator="containsText" text="Not yet due">
      <formula>NOT(ISERROR(SEARCH("Not yet due",E29)))</formula>
    </cfRule>
    <cfRule type="containsText" dxfId="3152" priority="3620" operator="containsText" text="Completed Behind Schedule">
      <formula>NOT(ISERROR(SEARCH("Completed Behind Schedule",E29)))</formula>
    </cfRule>
    <cfRule type="containsText" dxfId="3151" priority="3621" operator="containsText" text="Off Target">
      <formula>NOT(ISERROR(SEARCH("Off Target",E29)))</formula>
    </cfRule>
    <cfRule type="containsText" dxfId="3150" priority="3622" operator="containsText" text="In Danger of Falling Behind Target">
      <formula>NOT(ISERROR(SEARCH("In Danger of Falling Behind Target",E29)))</formula>
    </cfRule>
    <cfRule type="containsText" dxfId="3149" priority="3623" operator="containsText" text="On Track to be Achieved">
      <formula>NOT(ISERROR(SEARCH("On Track to be Achieved",E29)))</formula>
    </cfRule>
    <cfRule type="containsText" dxfId="3148" priority="3624" operator="containsText" text="Fully Achieved">
      <formula>NOT(ISERROR(SEARCH("Fully Achieved",E29)))</formula>
    </cfRule>
    <cfRule type="containsText" dxfId="3147" priority="3625" operator="containsText" text="Update not Provided">
      <formula>NOT(ISERROR(SEARCH("Update not Provided",E29)))</formula>
    </cfRule>
    <cfRule type="containsText" dxfId="3146" priority="3626" operator="containsText" text="Not yet due">
      <formula>NOT(ISERROR(SEARCH("Not yet due",E29)))</formula>
    </cfRule>
    <cfRule type="containsText" dxfId="3145" priority="3627" operator="containsText" text="Completed Behind Schedule">
      <formula>NOT(ISERROR(SEARCH("Completed Behind Schedule",E29)))</formula>
    </cfRule>
    <cfRule type="containsText" dxfId="3144" priority="3628" operator="containsText" text="Off Target">
      <formula>NOT(ISERROR(SEARCH("Off Target",E29)))</formula>
    </cfRule>
    <cfRule type="containsText" dxfId="3143" priority="3629" operator="containsText" text="In Danger of Falling Behind Target">
      <formula>NOT(ISERROR(SEARCH("In Danger of Falling Behind Target",E29)))</formula>
    </cfRule>
    <cfRule type="containsText" dxfId="3142" priority="3630" operator="containsText" text="On Track to be Achieved">
      <formula>NOT(ISERROR(SEARCH("On Track to be Achieved",E29)))</formula>
    </cfRule>
    <cfRule type="containsText" dxfId="3141" priority="3631" operator="containsText" text="Fully Achieved">
      <formula>NOT(ISERROR(SEARCH("Fully Achieved",E29)))</formula>
    </cfRule>
    <cfRule type="containsText" dxfId="3140" priority="3632" operator="containsText" text="Fully Achieved">
      <formula>NOT(ISERROR(SEARCH("Fully Achieved",E29)))</formula>
    </cfRule>
    <cfRule type="containsText" dxfId="3139" priority="3633" operator="containsText" text="Fully Achieved">
      <formula>NOT(ISERROR(SEARCH("Fully Achieved",E29)))</formula>
    </cfRule>
    <cfRule type="containsText" dxfId="3138" priority="3634" operator="containsText" text="Deferred">
      <formula>NOT(ISERROR(SEARCH("Deferred",E29)))</formula>
    </cfRule>
    <cfRule type="containsText" dxfId="3137" priority="3635" operator="containsText" text="Deleted">
      <formula>NOT(ISERROR(SEARCH("Deleted",E29)))</formula>
    </cfRule>
    <cfRule type="containsText" dxfId="3136" priority="3636" operator="containsText" text="In Danger of Falling Behind Target">
      <formula>NOT(ISERROR(SEARCH("In Danger of Falling Behind Target",E29)))</formula>
    </cfRule>
    <cfRule type="containsText" dxfId="3135" priority="3637" operator="containsText" text="Not yet due">
      <formula>NOT(ISERROR(SEARCH("Not yet due",E29)))</formula>
    </cfRule>
    <cfRule type="containsText" dxfId="3134" priority="3638" operator="containsText" text="Update not Provided">
      <formula>NOT(ISERROR(SEARCH("Update not Provided",E29)))</formula>
    </cfRule>
  </conditionalFormatting>
  <conditionalFormatting sqref="E34">
    <cfRule type="containsText" dxfId="3133" priority="3567" operator="containsText" text="On track to be achieved">
      <formula>NOT(ISERROR(SEARCH("On track to be achieved",E34)))</formula>
    </cfRule>
    <cfRule type="containsText" dxfId="3132" priority="3568" operator="containsText" text="Deferred">
      <formula>NOT(ISERROR(SEARCH("Deferred",E34)))</formula>
    </cfRule>
    <cfRule type="containsText" dxfId="3131" priority="3569" operator="containsText" text="Deleted">
      <formula>NOT(ISERROR(SEARCH("Deleted",E34)))</formula>
    </cfRule>
    <cfRule type="containsText" dxfId="3130" priority="3570" operator="containsText" text="In Danger of Falling Behind Target">
      <formula>NOT(ISERROR(SEARCH("In Danger of Falling Behind Target",E34)))</formula>
    </cfRule>
    <cfRule type="containsText" dxfId="3129" priority="3571" operator="containsText" text="Not yet due">
      <formula>NOT(ISERROR(SEARCH("Not yet due",E34)))</formula>
    </cfRule>
    <cfRule type="containsText" dxfId="3128" priority="3572" operator="containsText" text="Update not Provided">
      <formula>NOT(ISERROR(SEARCH("Update not Provided",E34)))</formula>
    </cfRule>
    <cfRule type="containsText" dxfId="3127" priority="3573" operator="containsText" text="Not yet due">
      <formula>NOT(ISERROR(SEARCH("Not yet due",E34)))</formula>
    </cfRule>
    <cfRule type="containsText" dxfId="3126" priority="3574" operator="containsText" text="Completed Behind Schedule">
      <formula>NOT(ISERROR(SEARCH("Completed Behind Schedule",E34)))</formula>
    </cfRule>
    <cfRule type="containsText" dxfId="3125" priority="3575" operator="containsText" text="Off Target">
      <formula>NOT(ISERROR(SEARCH("Off Target",E34)))</formula>
    </cfRule>
    <cfRule type="containsText" dxfId="3124" priority="3576" operator="containsText" text="On Track to be Achieved">
      <formula>NOT(ISERROR(SEARCH("On Track to be Achieved",E34)))</formula>
    </cfRule>
    <cfRule type="containsText" dxfId="3123" priority="3577" operator="containsText" text="Fully Achieved">
      <formula>NOT(ISERROR(SEARCH("Fully Achieved",E34)))</formula>
    </cfRule>
    <cfRule type="containsText" dxfId="3122" priority="3578" operator="containsText" text="Not yet due">
      <formula>NOT(ISERROR(SEARCH("Not yet due",E34)))</formula>
    </cfRule>
    <cfRule type="containsText" dxfId="3121" priority="3579" operator="containsText" text="Not Yet Due">
      <formula>NOT(ISERROR(SEARCH("Not Yet Due",E34)))</formula>
    </cfRule>
    <cfRule type="containsText" dxfId="3120" priority="3580" operator="containsText" text="Deferred">
      <formula>NOT(ISERROR(SEARCH("Deferred",E34)))</formula>
    </cfRule>
    <cfRule type="containsText" dxfId="3119" priority="3581" operator="containsText" text="Deleted">
      <formula>NOT(ISERROR(SEARCH("Deleted",E34)))</formula>
    </cfRule>
    <cfRule type="containsText" dxfId="3118" priority="3582" operator="containsText" text="In Danger of Falling Behind Target">
      <formula>NOT(ISERROR(SEARCH("In Danger of Falling Behind Target",E34)))</formula>
    </cfRule>
    <cfRule type="containsText" dxfId="3117" priority="3583" operator="containsText" text="Not yet due">
      <formula>NOT(ISERROR(SEARCH("Not yet due",E34)))</formula>
    </cfRule>
    <cfRule type="containsText" dxfId="3116" priority="3584" operator="containsText" text="Completed Behind Schedule">
      <formula>NOT(ISERROR(SEARCH("Completed Behind Schedule",E34)))</formula>
    </cfRule>
    <cfRule type="containsText" dxfId="3115" priority="3585" operator="containsText" text="Off Target">
      <formula>NOT(ISERROR(SEARCH("Off Target",E34)))</formula>
    </cfRule>
    <cfRule type="containsText" dxfId="3114" priority="3586" operator="containsText" text="In Danger of Falling Behind Target">
      <formula>NOT(ISERROR(SEARCH("In Danger of Falling Behind Target",E34)))</formula>
    </cfRule>
    <cfRule type="containsText" dxfId="3113" priority="3587" operator="containsText" text="On Track to be Achieved">
      <formula>NOT(ISERROR(SEARCH("On Track to be Achieved",E34)))</formula>
    </cfRule>
    <cfRule type="containsText" dxfId="3112" priority="3588" operator="containsText" text="Fully Achieved">
      <formula>NOT(ISERROR(SEARCH("Fully Achieved",E34)))</formula>
    </cfRule>
    <cfRule type="containsText" dxfId="3111" priority="3589" operator="containsText" text="Update not Provided">
      <formula>NOT(ISERROR(SEARCH("Update not Provided",E34)))</formula>
    </cfRule>
    <cfRule type="containsText" dxfId="3110" priority="3590" operator="containsText" text="Not yet due">
      <formula>NOT(ISERROR(SEARCH("Not yet due",E34)))</formula>
    </cfRule>
    <cfRule type="containsText" dxfId="3109" priority="3591" operator="containsText" text="Completed Behind Schedule">
      <formula>NOT(ISERROR(SEARCH("Completed Behind Schedule",E34)))</formula>
    </cfRule>
    <cfRule type="containsText" dxfId="3108" priority="3592" operator="containsText" text="Off Target">
      <formula>NOT(ISERROR(SEARCH("Off Target",E34)))</formula>
    </cfRule>
    <cfRule type="containsText" dxfId="3107" priority="3593" operator="containsText" text="In Danger of Falling Behind Target">
      <formula>NOT(ISERROR(SEARCH("In Danger of Falling Behind Target",E34)))</formula>
    </cfRule>
    <cfRule type="containsText" dxfId="3106" priority="3594" operator="containsText" text="On Track to be Achieved">
      <formula>NOT(ISERROR(SEARCH("On Track to be Achieved",E34)))</formula>
    </cfRule>
    <cfRule type="containsText" dxfId="3105" priority="3595" operator="containsText" text="Fully Achieved">
      <formula>NOT(ISERROR(SEARCH("Fully Achieved",E34)))</formula>
    </cfRule>
    <cfRule type="containsText" dxfId="3104" priority="3596" operator="containsText" text="Fully Achieved">
      <formula>NOT(ISERROR(SEARCH("Fully Achieved",E34)))</formula>
    </cfRule>
    <cfRule type="containsText" dxfId="3103" priority="3597" operator="containsText" text="Fully Achieved">
      <formula>NOT(ISERROR(SEARCH("Fully Achieved",E34)))</formula>
    </cfRule>
    <cfRule type="containsText" dxfId="3102" priority="3598" operator="containsText" text="Deferred">
      <formula>NOT(ISERROR(SEARCH("Deferred",E34)))</formula>
    </cfRule>
    <cfRule type="containsText" dxfId="3101" priority="3599" operator="containsText" text="Deleted">
      <formula>NOT(ISERROR(SEARCH("Deleted",E34)))</formula>
    </cfRule>
    <cfRule type="containsText" dxfId="3100" priority="3600" operator="containsText" text="In Danger of Falling Behind Target">
      <formula>NOT(ISERROR(SEARCH("In Danger of Falling Behind Target",E34)))</formula>
    </cfRule>
    <cfRule type="containsText" dxfId="3099" priority="3601" operator="containsText" text="Not yet due">
      <formula>NOT(ISERROR(SEARCH("Not yet due",E34)))</formula>
    </cfRule>
    <cfRule type="containsText" dxfId="3098" priority="3602" operator="containsText" text="Update not Provided">
      <formula>NOT(ISERROR(SEARCH("Update not Provided",E34)))</formula>
    </cfRule>
  </conditionalFormatting>
  <conditionalFormatting sqref="E36">
    <cfRule type="containsText" dxfId="3097" priority="3531" operator="containsText" text="On track to be achieved">
      <formula>NOT(ISERROR(SEARCH("On track to be achieved",E36)))</formula>
    </cfRule>
    <cfRule type="containsText" dxfId="3096" priority="3532" operator="containsText" text="Deferred">
      <formula>NOT(ISERROR(SEARCH("Deferred",E36)))</formula>
    </cfRule>
    <cfRule type="containsText" dxfId="3095" priority="3533" operator="containsText" text="Deleted">
      <formula>NOT(ISERROR(SEARCH("Deleted",E36)))</formula>
    </cfRule>
    <cfRule type="containsText" dxfId="3094" priority="3534" operator="containsText" text="In Danger of Falling Behind Target">
      <formula>NOT(ISERROR(SEARCH("In Danger of Falling Behind Target",E36)))</formula>
    </cfRule>
    <cfRule type="containsText" dxfId="3093" priority="3535" operator="containsText" text="Not yet due">
      <formula>NOT(ISERROR(SEARCH("Not yet due",E36)))</formula>
    </cfRule>
    <cfRule type="containsText" dxfId="3092" priority="3536" operator="containsText" text="Update not Provided">
      <formula>NOT(ISERROR(SEARCH("Update not Provided",E36)))</formula>
    </cfRule>
    <cfRule type="containsText" dxfId="3091" priority="3537" operator="containsText" text="Not yet due">
      <formula>NOT(ISERROR(SEARCH("Not yet due",E36)))</formula>
    </cfRule>
    <cfRule type="containsText" dxfId="3090" priority="3538" operator="containsText" text="Completed Behind Schedule">
      <formula>NOT(ISERROR(SEARCH("Completed Behind Schedule",E36)))</formula>
    </cfRule>
    <cfRule type="containsText" dxfId="3089" priority="3539" operator="containsText" text="Off Target">
      <formula>NOT(ISERROR(SEARCH("Off Target",E36)))</formula>
    </cfRule>
    <cfRule type="containsText" dxfId="3088" priority="3540" operator="containsText" text="On Track to be Achieved">
      <formula>NOT(ISERROR(SEARCH("On Track to be Achieved",E36)))</formula>
    </cfRule>
    <cfRule type="containsText" dxfId="3087" priority="3541" operator="containsText" text="Fully Achieved">
      <formula>NOT(ISERROR(SEARCH("Fully Achieved",E36)))</formula>
    </cfRule>
    <cfRule type="containsText" dxfId="3086" priority="3542" operator="containsText" text="Not yet due">
      <formula>NOT(ISERROR(SEARCH("Not yet due",E36)))</formula>
    </cfRule>
    <cfRule type="containsText" dxfId="3085" priority="3543" operator="containsText" text="Not Yet Due">
      <formula>NOT(ISERROR(SEARCH("Not Yet Due",E36)))</formula>
    </cfRule>
    <cfRule type="containsText" dxfId="3084" priority="3544" operator="containsText" text="Deferred">
      <formula>NOT(ISERROR(SEARCH("Deferred",E36)))</formula>
    </cfRule>
    <cfRule type="containsText" dxfId="3083" priority="3545" operator="containsText" text="Deleted">
      <formula>NOT(ISERROR(SEARCH("Deleted",E36)))</formula>
    </cfRule>
    <cfRule type="containsText" dxfId="3082" priority="3546" operator="containsText" text="In Danger of Falling Behind Target">
      <formula>NOT(ISERROR(SEARCH("In Danger of Falling Behind Target",E36)))</formula>
    </cfRule>
    <cfRule type="containsText" dxfId="3081" priority="3547" operator="containsText" text="Not yet due">
      <formula>NOT(ISERROR(SEARCH("Not yet due",E36)))</formula>
    </cfRule>
    <cfRule type="containsText" dxfId="3080" priority="3548" operator="containsText" text="Completed Behind Schedule">
      <formula>NOT(ISERROR(SEARCH("Completed Behind Schedule",E36)))</formula>
    </cfRule>
    <cfRule type="containsText" dxfId="3079" priority="3549" operator="containsText" text="Off Target">
      <formula>NOT(ISERROR(SEARCH("Off Target",E36)))</formula>
    </cfRule>
    <cfRule type="containsText" dxfId="3078" priority="3550" operator="containsText" text="In Danger of Falling Behind Target">
      <formula>NOT(ISERROR(SEARCH("In Danger of Falling Behind Target",E36)))</formula>
    </cfRule>
    <cfRule type="containsText" dxfId="3077" priority="3551" operator="containsText" text="On Track to be Achieved">
      <formula>NOT(ISERROR(SEARCH("On Track to be Achieved",E36)))</formula>
    </cfRule>
    <cfRule type="containsText" dxfId="3076" priority="3552" operator="containsText" text="Fully Achieved">
      <formula>NOT(ISERROR(SEARCH("Fully Achieved",E36)))</formula>
    </cfRule>
    <cfRule type="containsText" dxfId="3075" priority="3553" operator="containsText" text="Update not Provided">
      <formula>NOT(ISERROR(SEARCH("Update not Provided",E36)))</formula>
    </cfRule>
    <cfRule type="containsText" dxfId="3074" priority="3554" operator="containsText" text="Not yet due">
      <formula>NOT(ISERROR(SEARCH("Not yet due",E36)))</formula>
    </cfRule>
    <cfRule type="containsText" dxfId="3073" priority="3555" operator="containsText" text="Completed Behind Schedule">
      <formula>NOT(ISERROR(SEARCH("Completed Behind Schedule",E36)))</formula>
    </cfRule>
    <cfRule type="containsText" dxfId="3072" priority="3556" operator="containsText" text="Off Target">
      <formula>NOT(ISERROR(SEARCH("Off Target",E36)))</formula>
    </cfRule>
    <cfRule type="containsText" dxfId="3071" priority="3557" operator="containsText" text="In Danger of Falling Behind Target">
      <formula>NOT(ISERROR(SEARCH("In Danger of Falling Behind Target",E36)))</formula>
    </cfRule>
    <cfRule type="containsText" dxfId="3070" priority="3558" operator="containsText" text="On Track to be Achieved">
      <formula>NOT(ISERROR(SEARCH("On Track to be Achieved",E36)))</formula>
    </cfRule>
    <cfRule type="containsText" dxfId="3069" priority="3559" operator="containsText" text="Fully Achieved">
      <formula>NOT(ISERROR(SEARCH("Fully Achieved",E36)))</formula>
    </cfRule>
    <cfRule type="containsText" dxfId="3068" priority="3560" operator="containsText" text="Fully Achieved">
      <formula>NOT(ISERROR(SEARCH("Fully Achieved",E36)))</formula>
    </cfRule>
    <cfRule type="containsText" dxfId="3067" priority="3561" operator="containsText" text="Fully Achieved">
      <formula>NOT(ISERROR(SEARCH("Fully Achieved",E36)))</formula>
    </cfRule>
    <cfRule type="containsText" dxfId="3066" priority="3562" operator="containsText" text="Deferred">
      <formula>NOT(ISERROR(SEARCH("Deferred",E36)))</formula>
    </cfRule>
    <cfRule type="containsText" dxfId="3065" priority="3563" operator="containsText" text="Deleted">
      <formula>NOT(ISERROR(SEARCH("Deleted",E36)))</formula>
    </cfRule>
    <cfRule type="containsText" dxfId="3064" priority="3564" operator="containsText" text="In Danger of Falling Behind Target">
      <formula>NOT(ISERROR(SEARCH("In Danger of Falling Behind Target",E36)))</formula>
    </cfRule>
    <cfRule type="containsText" dxfId="3063" priority="3565" operator="containsText" text="Not yet due">
      <formula>NOT(ISERROR(SEARCH("Not yet due",E36)))</formula>
    </cfRule>
    <cfRule type="containsText" dxfId="3062" priority="3566" operator="containsText" text="Update not Provided">
      <formula>NOT(ISERROR(SEARCH("Update not Provided",E36)))</formula>
    </cfRule>
  </conditionalFormatting>
  <conditionalFormatting sqref="E42:E43">
    <cfRule type="containsText" dxfId="3061" priority="3459" operator="containsText" text="On track to be achieved">
      <formula>NOT(ISERROR(SEARCH("On track to be achieved",E42)))</formula>
    </cfRule>
    <cfRule type="containsText" dxfId="3060" priority="3460" operator="containsText" text="Deferred">
      <formula>NOT(ISERROR(SEARCH("Deferred",E42)))</formula>
    </cfRule>
    <cfRule type="containsText" dxfId="3059" priority="3461" operator="containsText" text="Deleted">
      <formula>NOT(ISERROR(SEARCH("Deleted",E42)))</formula>
    </cfRule>
    <cfRule type="containsText" dxfId="3058" priority="3462" operator="containsText" text="In Danger of Falling Behind Target">
      <formula>NOT(ISERROR(SEARCH("In Danger of Falling Behind Target",E42)))</formula>
    </cfRule>
    <cfRule type="containsText" dxfId="3057" priority="3463" operator="containsText" text="Not yet due">
      <formula>NOT(ISERROR(SEARCH("Not yet due",E42)))</formula>
    </cfRule>
    <cfRule type="containsText" dxfId="3056" priority="3464" operator="containsText" text="Update not Provided">
      <formula>NOT(ISERROR(SEARCH("Update not Provided",E42)))</formula>
    </cfRule>
    <cfRule type="containsText" dxfId="3055" priority="3465" operator="containsText" text="Not yet due">
      <formula>NOT(ISERROR(SEARCH("Not yet due",E42)))</formula>
    </cfRule>
    <cfRule type="containsText" dxfId="3054" priority="3466" operator="containsText" text="Completed Behind Schedule">
      <formula>NOT(ISERROR(SEARCH("Completed Behind Schedule",E42)))</formula>
    </cfRule>
    <cfRule type="containsText" dxfId="3053" priority="3467" operator="containsText" text="Off Target">
      <formula>NOT(ISERROR(SEARCH("Off Target",E42)))</formula>
    </cfRule>
    <cfRule type="containsText" dxfId="3052" priority="3468" operator="containsText" text="On Track to be Achieved">
      <formula>NOT(ISERROR(SEARCH("On Track to be Achieved",E42)))</formula>
    </cfRule>
    <cfRule type="containsText" dxfId="3051" priority="3469" operator="containsText" text="Fully Achieved">
      <formula>NOT(ISERROR(SEARCH("Fully Achieved",E42)))</formula>
    </cfRule>
    <cfRule type="containsText" dxfId="3050" priority="3470" operator="containsText" text="Not yet due">
      <formula>NOT(ISERROR(SEARCH("Not yet due",E42)))</formula>
    </cfRule>
    <cfRule type="containsText" dxfId="3049" priority="3471" operator="containsText" text="Not Yet Due">
      <formula>NOT(ISERROR(SEARCH("Not Yet Due",E42)))</formula>
    </cfRule>
    <cfRule type="containsText" dxfId="3048" priority="3472" operator="containsText" text="Deferred">
      <formula>NOT(ISERROR(SEARCH("Deferred",E42)))</formula>
    </cfRule>
    <cfRule type="containsText" dxfId="3047" priority="3473" operator="containsText" text="Deleted">
      <formula>NOT(ISERROR(SEARCH("Deleted",E42)))</formula>
    </cfRule>
    <cfRule type="containsText" dxfId="3046" priority="3474" operator="containsText" text="In Danger of Falling Behind Target">
      <formula>NOT(ISERROR(SEARCH("In Danger of Falling Behind Target",E42)))</formula>
    </cfRule>
    <cfRule type="containsText" dxfId="3045" priority="3475" operator="containsText" text="Not yet due">
      <formula>NOT(ISERROR(SEARCH("Not yet due",E42)))</formula>
    </cfRule>
    <cfRule type="containsText" dxfId="3044" priority="3476" operator="containsText" text="Completed Behind Schedule">
      <formula>NOT(ISERROR(SEARCH("Completed Behind Schedule",E42)))</formula>
    </cfRule>
    <cfRule type="containsText" dxfId="3043" priority="3477" operator="containsText" text="Off Target">
      <formula>NOT(ISERROR(SEARCH("Off Target",E42)))</formula>
    </cfRule>
    <cfRule type="containsText" dxfId="3042" priority="3478" operator="containsText" text="In Danger of Falling Behind Target">
      <formula>NOT(ISERROR(SEARCH("In Danger of Falling Behind Target",E42)))</formula>
    </cfRule>
    <cfRule type="containsText" dxfId="3041" priority="3479" operator="containsText" text="On Track to be Achieved">
      <formula>NOT(ISERROR(SEARCH("On Track to be Achieved",E42)))</formula>
    </cfRule>
    <cfRule type="containsText" dxfId="3040" priority="3480" operator="containsText" text="Fully Achieved">
      <formula>NOT(ISERROR(SEARCH("Fully Achieved",E42)))</formula>
    </cfRule>
    <cfRule type="containsText" dxfId="3039" priority="3481" operator="containsText" text="Update not Provided">
      <formula>NOT(ISERROR(SEARCH("Update not Provided",E42)))</formula>
    </cfRule>
    <cfRule type="containsText" dxfId="3038" priority="3482" operator="containsText" text="Not yet due">
      <formula>NOT(ISERROR(SEARCH("Not yet due",E42)))</formula>
    </cfRule>
    <cfRule type="containsText" dxfId="3037" priority="3483" operator="containsText" text="Completed Behind Schedule">
      <formula>NOT(ISERROR(SEARCH("Completed Behind Schedule",E42)))</formula>
    </cfRule>
    <cfRule type="containsText" dxfId="3036" priority="3484" operator="containsText" text="Off Target">
      <formula>NOT(ISERROR(SEARCH("Off Target",E42)))</formula>
    </cfRule>
    <cfRule type="containsText" dxfId="3035" priority="3485" operator="containsText" text="In Danger of Falling Behind Target">
      <formula>NOT(ISERROR(SEARCH("In Danger of Falling Behind Target",E42)))</formula>
    </cfRule>
    <cfRule type="containsText" dxfId="3034" priority="3486" operator="containsText" text="On Track to be Achieved">
      <formula>NOT(ISERROR(SEARCH("On Track to be Achieved",E42)))</formula>
    </cfRule>
    <cfRule type="containsText" dxfId="3033" priority="3487" operator="containsText" text="Fully Achieved">
      <formula>NOT(ISERROR(SEARCH("Fully Achieved",E42)))</formula>
    </cfRule>
    <cfRule type="containsText" dxfId="3032" priority="3488" operator="containsText" text="Fully Achieved">
      <formula>NOT(ISERROR(SEARCH("Fully Achieved",E42)))</formula>
    </cfRule>
    <cfRule type="containsText" dxfId="3031" priority="3489" operator="containsText" text="Fully Achieved">
      <formula>NOT(ISERROR(SEARCH("Fully Achieved",E42)))</formula>
    </cfRule>
    <cfRule type="containsText" dxfId="3030" priority="3490" operator="containsText" text="Deferred">
      <formula>NOT(ISERROR(SEARCH("Deferred",E42)))</formula>
    </cfRule>
    <cfRule type="containsText" dxfId="3029" priority="3491" operator="containsText" text="Deleted">
      <formula>NOT(ISERROR(SEARCH("Deleted",E42)))</formula>
    </cfRule>
    <cfRule type="containsText" dxfId="3028" priority="3492" operator="containsText" text="In Danger of Falling Behind Target">
      <formula>NOT(ISERROR(SEARCH("In Danger of Falling Behind Target",E42)))</formula>
    </cfRule>
    <cfRule type="containsText" dxfId="3027" priority="3493" operator="containsText" text="Not yet due">
      <formula>NOT(ISERROR(SEARCH("Not yet due",E42)))</formula>
    </cfRule>
    <cfRule type="containsText" dxfId="3026" priority="3494" operator="containsText" text="Update not Provided">
      <formula>NOT(ISERROR(SEARCH("Update not Provided",E42)))</formula>
    </cfRule>
  </conditionalFormatting>
  <conditionalFormatting sqref="E48 E51 E55">
    <cfRule type="containsText" dxfId="3025" priority="3423" operator="containsText" text="On track to be achieved">
      <formula>NOT(ISERROR(SEARCH("On track to be achieved",E48)))</formula>
    </cfRule>
    <cfRule type="containsText" dxfId="3024" priority="3424" operator="containsText" text="Deferred">
      <formula>NOT(ISERROR(SEARCH("Deferred",E48)))</formula>
    </cfRule>
    <cfRule type="containsText" dxfId="3023" priority="3425" operator="containsText" text="Deleted">
      <formula>NOT(ISERROR(SEARCH("Deleted",E48)))</formula>
    </cfRule>
    <cfRule type="containsText" dxfId="3022" priority="3426" operator="containsText" text="In Danger of Falling Behind Target">
      <formula>NOT(ISERROR(SEARCH("In Danger of Falling Behind Target",E48)))</formula>
    </cfRule>
    <cfRule type="containsText" dxfId="3021" priority="3427" operator="containsText" text="Not yet due">
      <formula>NOT(ISERROR(SEARCH("Not yet due",E48)))</formula>
    </cfRule>
    <cfRule type="containsText" dxfId="3020" priority="3428" operator="containsText" text="Update not Provided">
      <formula>NOT(ISERROR(SEARCH("Update not Provided",E48)))</formula>
    </cfRule>
    <cfRule type="containsText" dxfId="3019" priority="3429" operator="containsText" text="Not yet due">
      <formula>NOT(ISERROR(SEARCH("Not yet due",E48)))</formula>
    </cfRule>
    <cfRule type="containsText" dxfId="3018" priority="3430" operator="containsText" text="Completed Behind Schedule">
      <formula>NOT(ISERROR(SEARCH("Completed Behind Schedule",E48)))</formula>
    </cfRule>
    <cfRule type="containsText" dxfId="3017" priority="3431" operator="containsText" text="Off Target">
      <formula>NOT(ISERROR(SEARCH("Off Target",E48)))</formula>
    </cfRule>
    <cfRule type="containsText" dxfId="3016" priority="3432" operator="containsText" text="On Track to be Achieved">
      <formula>NOT(ISERROR(SEARCH("On Track to be Achieved",E48)))</formula>
    </cfRule>
    <cfRule type="containsText" dxfId="3015" priority="3433" operator="containsText" text="Fully Achieved">
      <formula>NOT(ISERROR(SEARCH("Fully Achieved",E48)))</formula>
    </cfRule>
    <cfRule type="containsText" dxfId="3014" priority="3434" operator="containsText" text="Not yet due">
      <formula>NOT(ISERROR(SEARCH("Not yet due",E48)))</formula>
    </cfRule>
    <cfRule type="containsText" dxfId="3013" priority="3435" operator="containsText" text="Not Yet Due">
      <formula>NOT(ISERROR(SEARCH("Not Yet Due",E48)))</formula>
    </cfRule>
    <cfRule type="containsText" dxfId="3012" priority="3436" operator="containsText" text="Deferred">
      <formula>NOT(ISERROR(SEARCH("Deferred",E48)))</formula>
    </cfRule>
    <cfRule type="containsText" dxfId="3011" priority="3437" operator="containsText" text="Deleted">
      <formula>NOT(ISERROR(SEARCH("Deleted",E48)))</formula>
    </cfRule>
    <cfRule type="containsText" dxfId="3010" priority="3438" operator="containsText" text="In Danger of Falling Behind Target">
      <formula>NOT(ISERROR(SEARCH("In Danger of Falling Behind Target",E48)))</formula>
    </cfRule>
    <cfRule type="containsText" dxfId="3009" priority="3439" operator="containsText" text="Not yet due">
      <formula>NOT(ISERROR(SEARCH("Not yet due",E48)))</formula>
    </cfRule>
    <cfRule type="containsText" dxfId="3008" priority="3440" operator="containsText" text="Completed Behind Schedule">
      <formula>NOT(ISERROR(SEARCH("Completed Behind Schedule",E48)))</formula>
    </cfRule>
    <cfRule type="containsText" dxfId="3007" priority="3441" operator="containsText" text="Off Target">
      <formula>NOT(ISERROR(SEARCH("Off Target",E48)))</formula>
    </cfRule>
    <cfRule type="containsText" dxfId="3006" priority="3442" operator="containsText" text="In Danger of Falling Behind Target">
      <formula>NOT(ISERROR(SEARCH("In Danger of Falling Behind Target",E48)))</formula>
    </cfRule>
    <cfRule type="containsText" dxfId="3005" priority="3443" operator="containsText" text="On Track to be Achieved">
      <formula>NOT(ISERROR(SEARCH("On Track to be Achieved",E48)))</formula>
    </cfRule>
    <cfRule type="containsText" dxfId="3004" priority="3444" operator="containsText" text="Fully Achieved">
      <formula>NOT(ISERROR(SEARCH("Fully Achieved",E48)))</formula>
    </cfRule>
    <cfRule type="containsText" dxfId="3003" priority="3445" operator="containsText" text="Update not Provided">
      <formula>NOT(ISERROR(SEARCH("Update not Provided",E48)))</formula>
    </cfRule>
    <cfRule type="containsText" dxfId="3002" priority="3446" operator="containsText" text="Not yet due">
      <formula>NOT(ISERROR(SEARCH("Not yet due",E48)))</formula>
    </cfRule>
    <cfRule type="containsText" dxfId="3001" priority="3447" operator="containsText" text="Completed Behind Schedule">
      <formula>NOT(ISERROR(SEARCH("Completed Behind Schedule",E48)))</formula>
    </cfRule>
    <cfRule type="containsText" dxfId="3000" priority="3448" operator="containsText" text="Off Target">
      <formula>NOT(ISERROR(SEARCH("Off Target",E48)))</formula>
    </cfRule>
    <cfRule type="containsText" dxfId="2999" priority="3449" operator="containsText" text="In Danger of Falling Behind Target">
      <formula>NOT(ISERROR(SEARCH("In Danger of Falling Behind Target",E48)))</formula>
    </cfRule>
    <cfRule type="containsText" dxfId="2998" priority="3450" operator="containsText" text="On Track to be Achieved">
      <formula>NOT(ISERROR(SEARCH("On Track to be Achieved",E48)))</formula>
    </cfRule>
    <cfRule type="containsText" dxfId="2997" priority="3451" operator="containsText" text="Fully Achieved">
      <formula>NOT(ISERROR(SEARCH("Fully Achieved",E48)))</formula>
    </cfRule>
    <cfRule type="containsText" dxfId="2996" priority="3452" operator="containsText" text="Fully Achieved">
      <formula>NOT(ISERROR(SEARCH("Fully Achieved",E48)))</formula>
    </cfRule>
    <cfRule type="containsText" dxfId="2995" priority="3453" operator="containsText" text="Fully Achieved">
      <formula>NOT(ISERROR(SEARCH("Fully Achieved",E48)))</formula>
    </cfRule>
    <cfRule type="containsText" dxfId="2994" priority="3454" operator="containsText" text="Deferred">
      <formula>NOT(ISERROR(SEARCH("Deferred",E48)))</formula>
    </cfRule>
    <cfRule type="containsText" dxfId="2993" priority="3455" operator="containsText" text="Deleted">
      <formula>NOT(ISERROR(SEARCH("Deleted",E48)))</formula>
    </cfRule>
    <cfRule type="containsText" dxfId="2992" priority="3456" operator="containsText" text="In Danger of Falling Behind Target">
      <formula>NOT(ISERROR(SEARCH("In Danger of Falling Behind Target",E48)))</formula>
    </cfRule>
    <cfRule type="containsText" dxfId="2991" priority="3457" operator="containsText" text="Not yet due">
      <formula>NOT(ISERROR(SEARCH("Not yet due",E48)))</formula>
    </cfRule>
    <cfRule type="containsText" dxfId="2990" priority="3458" operator="containsText" text="Update not Provided">
      <formula>NOT(ISERROR(SEARCH("Update not Provided",E48)))</formula>
    </cfRule>
  </conditionalFormatting>
  <conditionalFormatting sqref="E62:E63">
    <cfRule type="containsText" dxfId="2989" priority="3387" operator="containsText" text="On track to be achieved">
      <formula>NOT(ISERROR(SEARCH("On track to be achieved",E62)))</formula>
    </cfRule>
    <cfRule type="containsText" dxfId="2988" priority="3388" operator="containsText" text="Deferred">
      <formula>NOT(ISERROR(SEARCH("Deferred",E62)))</formula>
    </cfRule>
    <cfRule type="containsText" dxfId="2987" priority="3389" operator="containsText" text="Deleted">
      <formula>NOT(ISERROR(SEARCH("Deleted",E62)))</formula>
    </cfRule>
    <cfRule type="containsText" dxfId="2986" priority="3390" operator="containsText" text="In Danger of Falling Behind Target">
      <formula>NOT(ISERROR(SEARCH("In Danger of Falling Behind Target",E62)))</formula>
    </cfRule>
    <cfRule type="containsText" dxfId="2985" priority="3391" operator="containsText" text="Not yet due">
      <formula>NOT(ISERROR(SEARCH("Not yet due",E62)))</formula>
    </cfRule>
    <cfRule type="containsText" dxfId="2984" priority="3392" operator="containsText" text="Update not Provided">
      <formula>NOT(ISERROR(SEARCH("Update not Provided",E62)))</formula>
    </cfRule>
    <cfRule type="containsText" dxfId="2983" priority="3393" operator="containsText" text="Not yet due">
      <formula>NOT(ISERROR(SEARCH("Not yet due",E62)))</formula>
    </cfRule>
    <cfRule type="containsText" dxfId="2982" priority="3394" operator="containsText" text="Completed Behind Schedule">
      <formula>NOT(ISERROR(SEARCH("Completed Behind Schedule",E62)))</formula>
    </cfRule>
    <cfRule type="containsText" dxfId="2981" priority="3395" operator="containsText" text="Off Target">
      <formula>NOT(ISERROR(SEARCH("Off Target",E62)))</formula>
    </cfRule>
    <cfRule type="containsText" dxfId="2980" priority="3396" operator="containsText" text="On Track to be Achieved">
      <formula>NOT(ISERROR(SEARCH("On Track to be Achieved",E62)))</formula>
    </cfRule>
    <cfRule type="containsText" dxfId="2979" priority="3397" operator="containsText" text="Fully Achieved">
      <formula>NOT(ISERROR(SEARCH("Fully Achieved",E62)))</formula>
    </cfRule>
    <cfRule type="containsText" dxfId="2978" priority="3398" operator="containsText" text="Not yet due">
      <formula>NOT(ISERROR(SEARCH("Not yet due",E62)))</formula>
    </cfRule>
    <cfRule type="containsText" dxfId="2977" priority="3399" operator="containsText" text="Not Yet Due">
      <formula>NOT(ISERROR(SEARCH("Not Yet Due",E62)))</formula>
    </cfRule>
    <cfRule type="containsText" dxfId="2976" priority="3400" operator="containsText" text="Deferred">
      <formula>NOT(ISERROR(SEARCH("Deferred",E62)))</formula>
    </cfRule>
    <cfRule type="containsText" dxfId="2975" priority="3401" operator="containsText" text="Deleted">
      <formula>NOT(ISERROR(SEARCH("Deleted",E62)))</formula>
    </cfRule>
    <cfRule type="containsText" dxfId="2974" priority="3402" operator="containsText" text="In Danger of Falling Behind Target">
      <formula>NOT(ISERROR(SEARCH("In Danger of Falling Behind Target",E62)))</formula>
    </cfRule>
    <cfRule type="containsText" dxfId="2973" priority="3403" operator="containsText" text="Not yet due">
      <formula>NOT(ISERROR(SEARCH("Not yet due",E62)))</formula>
    </cfRule>
    <cfRule type="containsText" dxfId="2972" priority="3404" operator="containsText" text="Completed Behind Schedule">
      <formula>NOT(ISERROR(SEARCH("Completed Behind Schedule",E62)))</formula>
    </cfRule>
    <cfRule type="containsText" dxfId="2971" priority="3405" operator="containsText" text="Off Target">
      <formula>NOT(ISERROR(SEARCH("Off Target",E62)))</formula>
    </cfRule>
    <cfRule type="containsText" dxfId="2970" priority="3406" operator="containsText" text="In Danger of Falling Behind Target">
      <formula>NOT(ISERROR(SEARCH("In Danger of Falling Behind Target",E62)))</formula>
    </cfRule>
    <cfRule type="containsText" dxfId="2969" priority="3407" operator="containsText" text="On Track to be Achieved">
      <formula>NOT(ISERROR(SEARCH("On Track to be Achieved",E62)))</formula>
    </cfRule>
    <cfRule type="containsText" dxfId="2968" priority="3408" operator="containsText" text="Fully Achieved">
      <formula>NOT(ISERROR(SEARCH("Fully Achieved",E62)))</formula>
    </cfRule>
    <cfRule type="containsText" dxfId="2967" priority="3409" operator="containsText" text="Update not Provided">
      <formula>NOT(ISERROR(SEARCH("Update not Provided",E62)))</formula>
    </cfRule>
    <cfRule type="containsText" dxfId="2966" priority="3410" operator="containsText" text="Not yet due">
      <formula>NOT(ISERROR(SEARCH("Not yet due",E62)))</formula>
    </cfRule>
    <cfRule type="containsText" dxfId="2965" priority="3411" operator="containsText" text="Completed Behind Schedule">
      <formula>NOT(ISERROR(SEARCH("Completed Behind Schedule",E62)))</formula>
    </cfRule>
    <cfRule type="containsText" dxfId="2964" priority="3412" operator="containsText" text="Off Target">
      <formula>NOT(ISERROR(SEARCH("Off Target",E62)))</formula>
    </cfRule>
    <cfRule type="containsText" dxfId="2963" priority="3413" operator="containsText" text="In Danger of Falling Behind Target">
      <formula>NOT(ISERROR(SEARCH("In Danger of Falling Behind Target",E62)))</formula>
    </cfRule>
    <cfRule type="containsText" dxfId="2962" priority="3414" operator="containsText" text="On Track to be Achieved">
      <formula>NOT(ISERROR(SEARCH("On Track to be Achieved",E62)))</formula>
    </cfRule>
    <cfRule type="containsText" dxfId="2961" priority="3415" operator="containsText" text="Fully Achieved">
      <formula>NOT(ISERROR(SEARCH("Fully Achieved",E62)))</formula>
    </cfRule>
    <cfRule type="containsText" dxfId="2960" priority="3416" operator="containsText" text="Fully Achieved">
      <formula>NOT(ISERROR(SEARCH("Fully Achieved",E62)))</formula>
    </cfRule>
    <cfRule type="containsText" dxfId="2959" priority="3417" operator="containsText" text="Fully Achieved">
      <formula>NOT(ISERROR(SEARCH("Fully Achieved",E62)))</formula>
    </cfRule>
    <cfRule type="containsText" dxfId="2958" priority="3418" operator="containsText" text="Deferred">
      <formula>NOT(ISERROR(SEARCH("Deferred",E62)))</formula>
    </cfRule>
    <cfRule type="containsText" dxfId="2957" priority="3419" operator="containsText" text="Deleted">
      <formula>NOT(ISERROR(SEARCH("Deleted",E62)))</formula>
    </cfRule>
    <cfRule type="containsText" dxfId="2956" priority="3420" operator="containsText" text="In Danger of Falling Behind Target">
      <formula>NOT(ISERROR(SEARCH("In Danger of Falling Behind Target",E62)))</formula>
    </cfRule>
    <cfRule type="containsText" dxfId="2955" priority="3421" operator="containsText" text="Not yet due">
      <formula>NOT(ISERROR(SEARCH("Not yet due",E62)))</formula>
    </cfRule>
    <cfRule type="containsText" dxfId="2954" priority="3422" operator="containsText" text="Update not Provided">
      <formula>NOT(ISERROR(SEARCH("Update not Provided",E62)))</formula>
    </cfRule>
  </conditionalFormatting>
  <conditionalFormatting sqref="E71:E74 E76">
    <cfRule type="containsText" dxfId="2953" priority="3315" operator="containsText" text="On track to be achieved">
      <formula>NOT(ISERROR(SEARCH("On track to be achieved",E71)))</formula>
    </cfRule>
    <cfRule type="containsText" dxfId="2952" priority="3316" operator="containsText" text="Deferred">
      <formula>NOT(ISERROR(SEARCH("Deferred",E71)))</formula>
    </cfRule>
    <cfRule type="containsText" dxfId="2951" priority="3317" operator="containsText" text="Deleted">
      <formula>NOT(ISERROR(SEARCH("Deleted",E71)))</formula>
    </cfRule>
    <cfRule type="containsText" dxfId="2950" priority="3318" operator="containsText" text="In Danger of Falling Behind Target">
      <formula>NOT(ISERROR(SEARCH("In Danger of Falling Behind Target",E71)))</formula>
    </cfRule>
    <cfRule type="containsText" dxfId="2949" priority="3319" operator="containsText" text="Not yet due">
      <formula>NOT(ISERROR(SEARCH("Not yet due",E71)))</formula>
    </cfRule>
    <cfRule type="containsText" dxfId="2948" priority="3320" operator="containsText" text="Update not Provided">
      <formula>NOT(ISERROR(SEARCH("Update not Provided",E71)))</formula>
    </cfRule>
    <cfRule type="containsText" dxfId="2947" priority="3321" operator="containsText" text="Not yet due">
      <formula>NOT(ISERROR(SEARCH("Not yet due",E71)))</formula>
    </cfRule>
    <cfRule type="containsText" dxfId="2946" priority="3322" operator="containsText" text="Completed Behind Schedule">
      <formula>NOT(ISERROR(SEARCH("Completed Behind Schedule",E71)))</formula>
    </cfRule>
    <cfRule type="containsText" dxfId="2945" priority="3323" operator="containsText" text="Off Target">
      <formula>NOT(ISERROR(SEARCH("Off Target",E71)))</formula>
    </cfRule>
    <cfRule type="containsText" dxfId="2944" priority="3324" operator="containsText" text="On Track to be Achieved">
      <formula>NOT(ISERROR(SEARCH("On Track to be Achieved",E71)))</formula>
    </cfRule>
    <cfRule type="containsText" dxfId="2943" priority="3325" operator="containsText" text="Fully Achieved">
      <formula>NOT(ISERROR(SEARCH("Fully Achieved",E71)))</formula>
    </cfRule>
    <cfRule type="containsText" dxfId="2942" priority="3326" operator="containsText" text="Not yet due">
      <formula>NOT(ISERROR(SEARCH("Not yet due",E71)))</formula>
    </cfRule>
    <cfRule type="containsText" dxfId="2941" priority="3327" operator="containsText" text="Not Yet Due">
      <formula>NOT(ISERROR(SEARCH("Not Yet Due",E71)))</formula>
    </cfRule>
    <cfRule type="containsText" dxfId="2940" priority="3328" operator="containsText" text="Deferred">
      <formula>NOT(ISERROR(SEARCH("Deferred",E71)))</formula>
    </cfRule>
    <cfRule type="containsText" dxfId="2939" priority="3329" operator="containsText" text="Deleted">
      <formula>NOT(ISERROR(SEARCH("Deleted",E71)))</formula>
    </cfRule>
    <cfRule type="containsText" dxfId="2938" priority="3330" operator="containsText" text="In Danger of Falling Behind Target">
      <formula>NOT(ISERROR(SEARCH("In Danger of Falling Behind Target",E71)))</formula>
    </cfRule>
    <cfRule type="containsText" dxfId="2937" priority="3331" operator="containsText" text="Not yet due">
      <formula>NOT(ISERROR(SEARCH("Not yet due",E71)))</formula>
    </cfRule>
    <cfRule type="containsText" dxfId="2936" priority="3332" operator="containsText" text="Completed Behind Schedule">
      <formula>NOT(ISERROR(SEARCH("Completed Behind Schedule",E71)))</formula>
    </cfRule>
    <cfRule type="containsText" dxfId="2935" priority="3333" operator="containsText" text="Off Target">
      <formula>NOT(ISERROR(SEARCH("Off Target",E71)))</formula>
    </cfRule>
    <cfRule type="containsText" dxfId="2934" priority="3334" operator="containsText" text="In Danger of Falling Behind Target">
      <formula>NOT(ISERROR(SEARCH("In Danger of Falling Behind Target",E71)))</formula>
    </cfRule>
    <cfRule type="containsText" dxfId="2933" priority="3335" operator="containsText" text="On Track to be Achieved">
      <formula>NOT(ISERROR(SEARCH("On Track to be Achieved",E71)))</formula>
    </cfRule>
    <cfRule type="containsText" dxfId="2932" priority="3336" operator="containsText" text="Fully Achieved">
      <formula>NOT(ISERROR(SEARCH("Fully Achieved",E71)))</formula>
    </cfRule>
    <cfRule type="containsText" dxfId="2931" priority="3337" operator="containsText" text="Update not Provided">
      <formula>NOT(ISERROR(SEARCH("Update not Provided",E71)))</formula>
    </cfRule>
    <cfRule type="containsText" dxfId="2930" priority="3338" operator="containsText" text="Not yet due">
      <formula>NOT(ISERROR(SEARCH("Not yet due",E71)))</formula>
    </cfRule>
    <cfRule type="containsText" dxfId="2929" priority="3339" operator="containsText" text="Completed Behind Schedule">
      <formula>NOT(ISERROR(SEARCH("Completed Behind Schedule",E71)))</formula>
    </cfRule>
    <cfRule type="containsText" dxfId="2928" priority="3340" operator="containsText" text="Off Target">
      <formula>NOT(ISERROR(SEARCH("Off Target",E71)))</formula>
    </cfRule>
    <cfRule type="containsText" dxfId="2927" priority="3341" operator="containsText" text="In Danger of Falling Behind Target">
      <formula>NOT(ISERROR(SEARCH("In Danger of Falling Behind Target",E71)))</formula>
    </cfRule>
    <cfRule type="containsText" dxfId="2926" priority="3342" operator="containsText" text="On Track to be Achieved">
      <formula>NOT(ISERROR(SEARCH("On Track to be Achieved",E71)))</formula>
    </cfRule>
    <cfRule type="containsText" dxfId="2925" priority="3343" operator="containsText" text="Fully Achieved">
      <formula>NOT(ISERROR(SEARCH("Fully Achieved",E71)))</formula>
    </cfRule>
    <cfRule type="containsText" dxfId="2924" priority="3344" operator="containsText" text="Fully Achieved">
      <formula>NOT(ISERROR(SEARCH("Fully Achieved",E71)))</formula>
    </cfRule>
    <cfRule type="containsText" dxfId="2923" priority="3345" operator="containsText" text="Fully Achieved">
      <formula>NOT(ISERROR(SEARCH("Fully Achieved",E71)))</formula>
    </cfRule>
    <cfRule type="containsText" dxfId="2922" priority="3346" operator="containsText" text="Deferred">
      <formula>NOT(ISERROR(SEARCH("Deferred",E71)))</formula>
    </cfRule>
    <cfRule type="containsText" dxfId="2921" priority="3347" operator="containsText" text="Deleted">
      <formula>NOT(ISERROR(SEARCH("Deleted",E71)))</formula>
    </cfRule>
    <cfRule type="containsText" dxfId="2920" priority="3348" operator="containsText" text="In Danger of Falling Behind Target">
      <formula>NOT(ISERROR(SEARCH("In Danger of Falling Behind Target",E71)))</formula>
    </cfRule>
    <cfRule type="containsText" dxfId="2919" priority="3349" operator="containsText" text="Not yet due">
      <formula>NOT(ISERROR(SEARCH("Not yet due",E71)))</formula>
    </cfRule>
    <cfRule type="containsText" dxfId="2918" priority="3350" operator="containsText" text="Update not Provided">
      <formula>NOT(ISERROR(SEARCH("Update not Provided",E71)))</formula>
    </cfRule>
  </conditionalFormatting>
  <conditionalFormatting sqref="E84">
    <cfRule type="containsText" dxfId="2917" priority="3243" operator="containsText" text="On track to be achieved">
      <formula>NOT(ISERROR(SEARCH("On track to be achieved",E84)))</formula>
    </cfRule>
    <cfRule type="containsText" dxfId="2916" priority="3244" operator="containsText" text="Deferred">
      <formula>NOT(ISERROR(SEARCH("Deferred",E84)))</formula>
    </cfRule>
    <cfRule type="containsText" dxfId="2915" priority="3245" operator="containsText" text="Deleted">
      <formula>NOT(ISERROR(SEARCH("Deleted",E84)))</formula>
    </cfRule>
    <cfRule type="containsText" dxfId="2914" priority="3246" operator="containsText" text="In Danger of Falling Behind Target">
      <formula>NOT(ISERROR(SEARCH("In Danger of Falling Behind Target",E84)))</formula>
    </cfRule>
    <cfRule type="containsText" dxfId="2913" priority="3247" operator="containsText" text="Not yet due">
      <formula>NOT(ISERROR(SEARCH("Not yet due",E84)))</formula>
    </cfRule>
    <cfRule type="containsText" dxfId="2912" priority="3248" operator="containsText" text="Update not Provided">
      <formula>NOT(ISERROR(SEARCH("Update not Provided",E84)))</formula>
    </cfRule>
    <cfRule type="containsText" dxfId="2911" priority="3249" operator="containsText" text="Not yet due">
      <formula>NOT(ISERROR(SEARCH("Not yet due",E84)))</formula>
    </cfRule>
    <cfRule type="containsText" dxfId="2910" priority="3250" operator="containsText" text="Completed Behind Schedule">
      <formula>NOT(ISERROR(SEARCH("Completed Behind Schedule",E84)))</formula>
    </cfRule>
    <cfRule type="containsText" dxfId="2909" priority="3251" operator="containsText" text="Off Target">
      <formula>NOT(ISERROR(SEARCH("Off Target",E84)))</formula>
    </cfRule>
    <cfRule type="containsText" dxfId="2908" priority="3252" operator="containsText" text="On Track to be Achieved">
      <formula>NOT(ISERROR(SEARCH("On Track to be Achieved",E84)))</formula>
    </cfRule>
    <cfRule type="containsText" dxfId="2907" priority="3253" operator="containsText" text="Fully Achieved">
      <formula>NOT(ISERROR(SEARCH("Fully Achieved",E84)))</formula>
    </cfRule>
    <cfRule type="containsText" dxfId="2906" priority="3254" operator="containsText" text="Not yet due">
      <formula>NOT(ISERROR(SEARCH("Not yet due",E84)))</formula>
    </cfRule>
    <cfRule type="containsText" dxfId="2905" priority="3255" operator="containsText" text="Not Yet Due">
      <formula>NOT(ISERROR(SEARCH("Not Yet Due",E84)))</formula>
    </cfRule>
    <cfRule type="containsText" dxfId="2904" priority="3256" operator="containsText" text="Deferred">
      <formula>NOT(ISERROR(SEARCH("Deferred",E84)))</formula>
    </cfRule>
    <cfRule type="containsText" dxfId="2903" priority="3257" operator="containsText" text="Deleted">
      <formula>NOT(ISERROR(SEARCH("Deleted",E84)))</formula>
    </cfRule>
    <cfRule type="containsText" dxfId="2902" priority="3258" operator="containsText" text="In Danger of Falling Behind Target">
      <formula>NOT(ISERROR(SEARCH("In Danger of Falling Behind Target",E84)))</formula>
    </cfRule>
    <cfRule type="containsText" dxfId="2901" priority="3259" operator="containsText" text="Not yet due">
      <formula>NOT(ISERROR(SEARCH("Not yet due",E84)))</formula>
    </cfRule>
    <cfRule type="containsText" dxfId="2900" priority="3260" operator="containsText" text="Completed Behind Schedule">
      <formula>NOT(ISERROR(SEARCH("Completed Behind Schedule",E84)))</formula>
    </cfRule>
    <cfRule type="containsText" dxfId="2899" priority="3261" operator="containsText" text="Off Target">
      <formula>NOT(ISERROR(SEARCH("Off Target",E84)))</formula>
    </cfRule>
    <cfRule type="containsText" dxfId="2898" priority="3262" operator="containsText" text="In Danger of Falling Behind Target">
      <formula>NOT(ISERROR(SEARCH("In Danger of Falling Behind Target",E84)))</formula>
    </cfRule>
    <cfRule type="containsText" dxfId="2897" priority="3263" operator="containsText" text="On Track to be Achieved">
      <formula>NOT(ISERROR(SEARCH("On Track to be Achieved",E84)))</formula>
    </cfRule>
    <cfRule type="containsText" dxfId="2896" priority="3264" operator="containsText" text="Fully Achieved">
      <formula>NOT(ISERROR(SEARCH("Fully Achieved",E84)))</formula>
    </cfRule>
    <cfRule type="containsText" dxfId="2895" priority="3265" operator="containsText" text="Update not Provided">
      <formula>NOT(ISERROR(SEARCH("Update not Provided",E84)))</formula>
    </cfRule>
    <cfRule type="containsText" dxfId="2894" priority="3266" operator="containsText" text="Not yet due">
      <formula>NOT(ISERROR(SEARCH("Not yet due",E84)))</formula>
    </cfRule>
    <cfRule type="containsText" dxfId="2893" priority="3267" operator="containsText" text="Completed Behind Schedule">
      <formula>NOT(ISERROR(SEARCH("Completed Behind Schedule",E84)))</formula>
    </cfRule>
    <cfRule type="containsText" dxfId="2892" priority="3268" operator="containsText" text="Off Target">
      <formula>NOT(ISERROR(SEARCH("Off Target",E84)))</formula>
    </cfRule>
    <cfRule type="containsText" dxfId="2891" priority="3269" operator="containsText" text="In Danger of Falling Behind Target">
      <formula>NOT(ISERROR(SEARCH("In Danger of Falling Behind Target",E84)))</formula>
    </cfRule>
    <cfRule type="containsText" dxfId="2890" priority="3270" operator="containsText" text="On Track to be Achieved">
      <formula>NOT(ISERROR(SEARCH("On Track to be Achieved",E84)))</formula>
    </cfRule>
    <cfRule type="containsText" dxfId="2889" priority="3271" operator="containsText" text="Fully Achieved">
      <formula>NOT(ISERROR(SEARCH("Fully Achieved",E84)))</formula>
    </cfRule>
    <cfRule type="containsText" dxfId="2888" priority="3272" operator="containsText" text="Fully Achieved">
      <formula>NOT(ISERROR(SEARCH("Fully Achieved",E84)))</formula>
    </cfRule>
    <cfRule type="containsText" dxfId="2887" priority="3273" operator="containsText" text="Fully Achieved">
      <formula>NOT(ISERROR(SEARCH("Fully Achieved",E84)))</formula>
    </cfRule>
    <cfRule type="containsText" dxfId="2886" priority="3274" operator="containsText" text="Deferred">
      <formula>NOT(ISERROR(SEARCH("Deferred",E84)))</formula>
    </cfRule>
    <cfRule type="containsText" dxfId="2885" priority="3275" operator="containsText" text="Deleted">
      <formula>NOT(ISERROR(SEARCH("Deleted",E84)))</formula>
    </cfRule>
    <cfRule type="containsText" dxfId="2884" priority="3276" operator="containsText" text="In Danger of Falling Behind Target">
      <formula>NOT(ISERROR(SEARCH("In Danger of Falling Behind Target",E84)))</formula>
    </cfRule>
    <cfRule type="containsText" dxfId="2883" priority="3277" operator="containsText" text="Not yet due">
      <formula>NOT(ISERROR(SEARCH("Not yet due",E84)))</formula>
    </cfRule>
    <cfRule type="containsText" dxfId="2882" priority="3278" operator="containsText" text="Update not Provided">
      <formula>NOT(ISERROR(SEARCH("Update not Provided",E84)))</formula>
    </cfRule>
  </conditionalFormatting>
  <conditionalFormatting sqref="E95">
    <cfRule type="containsText" dxfId="2881" priority="3171" operator="containsText" text="On track to be achieved">
      <formula>NOT(ISERROR(SEARCH("On track to be achieved",E95)))</formula>
    </cfRule>
    <cfRule type="containsText" dxfId="2880" priority="3172" operator="containsText" text="Deferred">
      <formula>NOT(ISERROR(SEARCH("Deferred",E95)))</formula>
    </cfRule>
    <cfRule type="containsText" dxfId="2879" priority="3173" operator="containsText" text="Deleted">
      <formula>NOT(ISERROR(SEARCH("Deleted",E95)))</formula>
    </cfRule>
    <cfRule type="containsText" dxfId="2878" priority="3174" operator="containsText" text="In Danger of Falling Behind Target">
      <formula>NOT(ISERROR(SEARCH("In Danger of Falling Behind Target",E95)))</formula>
    </cfRule>
    <cfRule type="containsText" dxfId="2877" priority="3175" operator="containsText" text="Not yet due">
      <formula>NOT(ISERROR(SEARCH("Not yet due",E95)))</formula>
    </cfRule>
    <cfRule type="containsText" dxfId="2876" priority="3176" operator="containsText" text="Update not Provided">
      <formula>NOT(ISERROR(SEARCH("Update not Provided",E95)))</formula>
    </cfRule>
    <cfRule type="containsText" dxfId="2875" priority="3177" operator="containsText" text="Not yet due">
      <formula>NOT(ISERROR(SEARCH("Not yet due",E95)))</formula>
    </cfRule>
    <cfRule type="containsText" dxfId="2874" priority="3178" operator="containsText" text="Completed Behind Schedule">
      <formula>NOT(ISERROR(SEARCH("Completed Behind Schedule",E95)))</formula>
    </cfRule>
    <cfRule type="containsText" dxfId="2873" priority="3179" operator="containsText" text="Off Target">
      <formula>NOT(ISERROR(SEARCH("Off Target",E95)))</formula>
    </cfRule>
    <cfRule type="containsText" dxfId="2872" priority="3180" operator="containsText" text="On Track to be Achieved">
      <formula>NOT(ISERROR(SEARCH("On Track to be Achieved",E95)))</formula>
    </cfRule>
    <cfRule type="containsText" dxfId="2871" priority="3181" operator="containsText" text="Fully Achieved">
      <formula>NOT(ISERROR(SEARCH("Fully Achieved",E95)))</formula>
    </cfRule>
    <cfRule type="containsText" dxfId="2870" priority="3182" operator="containsText" text="Not yet due">
      <formula>NOT(ISERROR(SEARCH("Not yet due",E95)))</formula>
    </cfRule>
    <cfRule type="containsText" dxfId="2869" priority="3183" operator="containsText" text="Not Yet Due">
      <formula>NOT(ISERROR(SEARCH("Not Yet Due",E95)))</formula>
    </cfRule>
    <cfRule type="containsText" dxfId="2868" priority="3184" operator="containsText" text="Deferred">
      <formula>NOT(ISERROR(SEARCH("Deferred",E95)))</formula>
    </cfRule>
    <cfRule type="containsText" dxfId="2867" priority="3185" operator="containsText" text="Deleted">
      <formula>NOT(ISERROR(SEARCH("Deleted",E95)))</formula>
    </cfRule>
    <cfRule type="containsText" dxfId="2866" priority="3186" operator="containsText" text="In Danger of Falling Behind Target">
      <formula>NOT(ISERROR(SEARCH("In Danger of Falling Behind Target",E95)))</formula>
    </cfRule>
    <cfRule type="containsText" dxfId="2865" priority="3187" operator="containsText" text="Not yet due">
      <formula>NOT(ISERROR(SEARCH("Not yet due",E95)))</formula>
    </cfRule>
    <cfRule type="containsText" dxfId="2864" priority="3188" operator="containsText" text="Completed Behind Schedule">
      <formula>NOT(ISERROR(SEARCH("Completed Behind Schedule",E95)))</formula>
    </cfRule>
    <cfRule type="containsText" dxfId="2863" priority="3189" operator="containsText" text="Off Target">
      <formula>NOT(ISERROR(SEARCH("Off Target",E95)))</formula>
    </cfRule>
    <cfRule type="containsText" dxfId="2862" priority="3190" operator="containsText" text="In Danger of Falling Behind Target">
      <formula>NOT(ISERROR(SEARCH("In Danger of Falling Behind Target",E95)))</formula>
    </cfRule>
    <cfRule type="containsText" dxfId="2861" priority="3191" operator="containsText" text="On Track to be Achieved">
      <formula>NOT(ISERROR(SEARCH("On Track to be Achieved",E95)))</formula>
    </cfRule>
    <cfRule type="containsText" dxfId="2860" priority="3192" operator="containsText" text="Fully Achieved">
      <formula>NOT(ISERROR(SEARCH("Fully Achieved",E95)))</formula>
    </cfRule>
    <cfRule type="containsText" dxfId="2859" priority="3193" operator="containsText" text="Update not Provided">
      <formula>NOT(ISERROR(SEARCH("Update not Provided",E95)))</formula>
    </cfRule>
    <cfRule type="containsText" dxfId="2858" priority="3194" operator="containsText" text="Not yet due">
      <formula>NOT(ISERROR(SEARCH("Not yet due",E95)))</formula>
    </cfRule>
    <cfRule type="containsText" dxfId="2857" priority="3195" operator="containsText" text="Completed Behind Schedule">
      <formula>NOT(ISERROR(SEARCH("Completed Behind Schedule",E95)))</formula>
    </cfRule>
    <cfRule type="containsText" dxfId="2856" priority="3196" operator="containsText" text="Off Target">
      <formula>NOT(ISERROR(SEARCH("Off Target",E95)))</formula>
    </cfRule>
    <cfRule type="containsText" dxfId="2855" priority="3197" operator="containsText" text="In Danger of Falling Behind Target">
      <formula>NOT(ISERROR(SEARCH("In Danger of Falling Behind Target",E95)))</formula>
    </cfRule>
    <cfRule type="containsText" dxfId="2854" priority="3198" operator="containsText" text="On Track to be Achieved">
      <formula>NOT(ISERROR(SEARCH("On Track to be Achieved",E95)))</formula>
    </cfRule>
    <cfRule type="containsText" dxfId="2853" priority="3199" operator="containsText" text="Fully Achieved">
      <formula>NOT(ISERROR(SEARCH("Fully Achieved",E95)))</formula>
    </cfRule>
    <cfRule type="containsText" dxfId="2852" priority="3200" operator="containsText" text="Fully Achieved">
      <formula>NOT(ISERROR(SEARCH("Fully Achieved",E95)))</formula>
    </cfRule>
    <cfRule type="containsText" dxfId="2851" priority="3201" operator="containsText" text="Fully Achieved">
      <formula>NOT(ISERROR(SEARCH("Fully Achieved",E95)))</formula>
    </cfRule>
    <cfRule type="containsText" dxfId="2850" priority="3202" operator="containsText" text="Deferred">
      <formula>NOT(ISERROR(SEARCH("Deferred",E95)))</formula>
    </cfRule>
    <cfRule type="containsText" dxfId="2849" priority="3203" operator="containsText" text="Deleted">
      <formula>NOT(ISERROR(SEARCH("Deleted",E95)))</formula>
    </cfRule>
    <cfRule type="containsText" dxfId="2848" priority="3204" operator="containsText" text="In Danger of Falling Behind Target">
      <formula>NOT(ISERROR(SEARCH("In Danger of Falling Behind Target",E95)))</formula>
    </cfRule>
    <cfRule type="containsText" dxfId="2847" priority="3205" operator="containsText" text="Not yet due">
      <formula>NOT(ISERROR(SEARCH("Not yet due",E95)))</formula>
    </cfRule>
    <cfRule type="containsText" dxfId="2846" priority="3206" operator="containsText" text="Update not Provided">
      <formula>NOT(ISERROR(SEARCH("Update not Provided",E95)))</formula>
    </cfRule>
  </conditionalFormatting>
  <conditionalFormatting sqref="E101">
    <cfRule type="containsText" dxfId="2845" priority="3135" operator="containsText" text="On track to be achieved">
      <formula>NOT(ISERROR(SEARCH("On track to be achieved",E101)))</formula>
    </cfRule>
    <cfRule type="containsText" dxfId="2844" priority="3136" operator="containsText" text="Deferred">
      <formula>NOT(ISERROR(SEARCH("Deferred",E101)))</formula>
    </cfRule>
    <cfRule type="containsText" dxfId="2843" priority="3137" operator="containsText" text="Deleted">
      <formula>NOT(ISERROR(SEARCH("Deleted",E101)))</formula>
    </cfRule>
    <cfRule type="containsText" dxfId="2842" priority="3138" operator="containsText" text="In Danger of Falling Behind Target">
      <formula>NOT(ISERROR(SEARCH("In Danger of Falling Behind Target",E101)))</formula>
    </cfRule>
    <cfRule type="containsText" dxfId="2841" priority="3139" operator="containsText" text="Not yet due">
      <formula>NOT(ISERROR(SEARCH("Not yet due",E101)))</formula>
    </cfRule>
    <cfRule type="containsText" dxfId="2840" priority="3140" operator="containsText" text="Update not Provided">
      <formula>NOT(ISERROR(SEARCH("Update not Provided",E101)))</formula>
    </cfRule>
    <cfRule type="containsText" dxfId="2839" priority="3141" operator="containsText" text="Not yet due">
      <formula>NOT(ISERROR(SEARCH("Not yet due",E101)))</formula>
    </cfRule>
    <cfRule type="containsText" dxfId="2838" priority="3142" operator="containsText" text="Completed Behind Schedule">
      <formula>NOT(ISERROR(SEARCH("Completed Behind Schedule",E101)))</formula>
    </cfRule>
    <cfRule type="containsText" dxfId="2837" priority="3143" operator="containsText" text="Off Target">
      <formula>NOT(ISERROR(SEARCH("Off Target",E101)))</formula>
    </cfRule>
    <cfRule type="containsText" dxfId="2836" priority="3144" operator="containsText" text="On Track to be Achieved">
      <formula>NOT(ISERROR(SEARCH("On Track to be Achieved",E101)))</formula>
    </cfRule>
    <cfRule type="containsText" dxfId="2835" priority="3145" operator="containsText" text="Fully Achieved">
      <formula>NOT(ISERROR(SEARCH("Fully Achieved",E101)))</formula>
    </cfRule>
    <cfRule type="containsText" dxfId="2834" priority="3146" operator="containsText" text="Not yet due">
      <formula>NOT(ISERROR(SEARCH("Not yet due",E101)))</formula>
    </cfRule>
    <cfRule type="containsText" dxfId="2833" priority="3147" operator="containsText" text="Not Yet Due">
      <formula>NOT(ISERROR(SEARCH("Not Yet Due",E101)))</formula>
    </cfRule>
    <cfRule type="containsText" dxfId="2832" priority="3148" operator="containsText" text="Deferred">
      <formula>NOT(ISERROR(SEARCH("Deferred",E101)))</formula>
    </cfRule>
    <cfRule type="containsText" dxfId="2831" priority="3149" operator="containsText" text="Deleted">
      <formula>NOT(ISERROR(SEARCH("Deleted",E101)))</formula>
    </cfRule>
    <cfRule type="containsText" dxfId="2830" priority="3150" operator="containsText" text="In Danger of Falling Behind Target">
      <formula>NOT(ISERROR(SEARCH("In Danger of Falling Behind Target",E101)))</formula>
    </cfRule>
    <cfRule type="containsText" dxfId="2829" priority="3151" operator="containsText" text="Not yet due">
      <formula>NOT(ISERROR(SEARCH("Not yet due",E101)))</formula>
    </cfRule>
    <cfRule type="containsText" dxfId="2828" priority="3152" operator="containsText" text="Completed Behind Schedule">
      <formula>NOT(ISERROR(SEARCH("Completed Behind Schedule",E101)))</formula>
    </cfRule>
    <cfRule type="containsText" dxfId="2827" priority="3153" operator="containsText" text="Off Target">
      <formula>NOT(ISERROR(SEARCH("Off Target",E101)))</formula>
    </cfRule>
    <cfRule type="containsText" dxfId="2826" priority="3154" operator="containsText" text="In Danger of Falling Behind Target">
      <formula>NOT(ISERROR(SEARCH("In Danger of Falling Behind Target",E101)))</formula>
    </cfRule>
    <cfRule type="containsText" dxfId="2825" priority="3155" operator="containsText" text="On Track to be Achieved">
      <formula>NOT(ISERROR(SEARCH("On Track to be Achieved",E101)))</formula>
    </cfRule>
    <cfRule type="containsText" dxfId="2824" priority="3156" operator="containsText" text="Fully Achieved">
      <formula>NOT(ISERROR(SEARCH("Fully Achieved",E101)))</formula>
    </cfRule>
    <cfRule type="containsText" dxfId="2823" priority="3157" operator="containsText" text="Update not Provided">
      <formula>NOT(ISERROR(SEARCH("Update not Provided",E101)))</formula>
    </cfRule>
    <cfRule type="containsText" dxfId="2822" priority="3158" operator="containsText" text="Not yet due">
      <formula>NOT(ISERROR(SEARCH("Not yet due",E101)))</formula>
    </cfRule>
    <cfRule type="containsText" dxfId="2821" priority="3159" operator="containsText" text="Completed Behind Schedule">
      <formula>NOT(ISERROR(SEARCH("Completed Behind Schedule",E101)))</formula>
    </cfRule>
    <cfRule type="containsText" dxfId="2820" priority="3160" operator="containsText" text="Off Target">
      <formula>NOT(ISERROR(SEARCH("Off Target",E101)))</formula>
    </cfRule>
    <cfRule type="containsText" dxfId="2819" priority="3161" operator="containsText" text="In Danger of Falling Behind Target">
      <formula>NOT(ISERROR(SEARCH("In Danger of Falling Behind Target",E101)))</formula>
    </cfRule>
    <cfRule type="containsText" dxfId="2818" priority="3162" operator="containsText" text="On Track to be Achieved">
      <formula>NOT(ISERROR(SEARCH("On Track to be Achieved",E101)))</formula>
    </cfRule>
    <cfRule type="containsText" dxfId="2817" priority="3163" operator="containsText" text="Fully Achieved">
      <formula>NOT(ISERROR(SEARCH("Fully Achieved",E101)))</formula>
    </cfRule>
    <cfRule type="containsText" dxfId="2816" priority="3164" operator="containsText" text="Fully Achieved">
      <formula>NOT(ISERROR(SEARCH("Fully Achieved",E101)))</formula>
    </cfRule>
    <cfRule type="containsText" dxfId="2815" priority="3165" operator="containsText" text="Fully Achieved">
      <formula>NOT(ISERROR(SEARCH("Fully Achieved",E101)))</formula>
    </cfRule>
    <cfRule type="containsText" dxfId="2814" priority="3166" operator="containsText" text="Deferred">
      <formula>NOT(ISERROR(SEARCH("Deferred",E101)))</formula>
    </cfRule>
    <cfRule type="containsText" dxfId="2813" priority="3167" operator="containsText" text="Deleted">
      <formula>NOT(ISERROR(SEARCH("Deleted",E101)))</formula>
    </cfRule>
    <cfRule type="containsText" dxfId="2812" priority="3168" operator="containsText" text="In Danger of Falling Behind Target">
      <formula>NOT(ISERROR(SEARCH("In Danger of Falling Behind Target",E101)))</formula>
    </cfRule>
    <cfRule type="containsText" dxfId="2811" priority="3169" operator="containsText" text="Not yet due">
      <formula>NOT(ISERROR(SEARCH("Not yet due",E101)))</formula>
    </cfRule>
    <cfRule type="containsText" dxfId="2810" priority="3170" operator="containsText" text="Update not Provided">
      <formula>NOT(ISERROR(SEARCH("Update not Provided",E101)))</formula>
    </cfRule>
  </conditionalFormatting>
  <conditionalFormatting sqref="G4">
    <cfRule type="containsText" dxfId="2809" priority="2847" operator="containsText" text="On track to be achieved">
      <formula>NOT(ISERROR(SEARCH("On track to be achieved",G4)))</formula>
    </cfRule>
    <cfRule type="containsText" dxfId="2808" priority="2848" operator="containsText" text="Deferred">
      <formula>NOT(ISERROR(SEARCH("Deferred",G4)))</formula>
    </cfRule>
    <cfRule type="containsText" dxfId="2807" priority="2849" operator="containsText" text="Deleted">
      <formula>NOT(ISERROR(SEARCH("Deleted",G4)))</formula>
    </cfRule>
    <cfRule type="containsText" dxfId="2806" priority="2850" operator="containsText" text="In Danger of Falling Behind Target">
      <formula>NOT(ISERROR(SEARCH("In Danger of Falling Behind Target",G4)))</formula>
    </cfRule>
    <cfRule type="containsText" dxfId="2805" priority="2851" operator="containsText" text="Not yet due">
      <formula>NOT(ISERROR(SEARCH("Not yet due",G4)))</formula>
    </cfRule>
    <cfRule type="containsText" dxfId="2804" priority="2852" operator="containsText" text="Update not Provided">
      <formula>NOT(ISERROR(SEARCH("Update not Provided",G4)))</formula>
    </cfRule>
    <cfRule type="containsText" dxfId="2803" priority="2853" operator="containsText" text="Not yet due">
      <formula>NOT(ISERROR(SEARCH("Not yet due",G4)))</formula>
    </cfRule>
    <cfRule type="containsText" dxfId="2802" priority="2854" operator="containsText" text="Completed Behind Schedule">
      <formula>NOT(ISERROR(SEARCH("Completed Behind Schedule",G4)))</formula>
    </cfRule>
    <cfRule type="containsText" dxfId="2801" priority="2855" operator="containsText" text="Off Target">
      <formula>NOT(ISERROR(SEARCH("Off Target",G4)))</formula>
    </cfRule>
    <cfRule type="containsText" dxfId="2800" priority="2856" operator="containsText" text="On Track to be Achieved">
      <formula>NOT(ISERROR(SEARCH("On Track to be Achieved",G4)))</formula>
    </cfRule>
    <cfRule type="containsText" dxfId="2799" priority="2857" operator="containsText" text="Fully Achieved">
      <formula>NOT(ISERROR(SEARCH("Fully Achieved",G4)))</formula>
    </cfRule>
    <cfRule type="containsText" dxfId="2798" priority="2858" operator="containsText" text="Not yet due">
      <formula>NOT(ISERROR(SEARCH("Not yet due",G4)))</formula>
    </cfRule>
    <cfRule type="containsText" dxfId="2797" priority="2859" operator="containsText" text="Not Yet Due">
      <formula>NOT(ISERROR(SEARCH("Not Yet Due",G4)))</formula>
    </cfRule>
    <cfRule type="containsText" dxfId="2796" priority="2860" operator="containsText" text="Deferred">
      <formula>NOT(ISERROR(SEARCH("Deferred",G4)))</formula>
    </cfRule>
    <cfRule type="containsText" dxfId="2795" priority="2861" operator="containsText" text="Deleted">
      <formula>NOT(ISERROR(SEARCH("Deleted",G4)))</formula>
    </cfRule>
    <cfRule type="containsText" dxfId="2794" priority="2862" operator="containsText" text="In Danger of Falling Behind Target">
      <formula>NOT(ISERROR(SEARCH("In Danger of Falling Behind Target",G4)))</formula>
    </cfRule>
    <cfRule type="containsText" dxfId="2793" priority="2863" operator="containsText" text="Not yet due">
      <formula>NOT(ISERROR(SEARCH("Not yet due",G4)))</formula>
    </cfRule>
    <cfRule type="containsText" dxfId="2792" priority="2864" operator="containsText" text="Completed Behind Schedule">
      <formula>NOT(ISERROR(SEARCH("Completed Behind Schedule",G4)))</formula>
    </cfRule>
    <cfRule type="containsText" dxfId="2791" priority="2865" operator="containsText" text="Off Target">
      <formula>NOT(ISERROR(SEARCH("Off Target",G4)))</formula>
    </cfRule>
    <cfRule type="containsText" dxfId="2790" priority="2866" operator="containsText" text="In Danger of Falling Behind Target">
      <formula>NOT(ISERROR(SEARCH("In Danger of Falling Behind Target",G4)))</formula>
    </cfRule>
    <cfRule type="containsText" dxfId="2789" priority="2867" operator="containsText" text="On Track to be Achieved">
      <formula>NOT(ISERROR(SEARCH("On Track to be Achieved",G4)))</formula>
    </cfRule>
    <cfRule type="containsText" dxfId="2788" priority="2868" operator="containsText" text="Fully Achieved">
      <formula>NOT(ISERROR(SEARCH("Fully Achieved",G4)))</formula>
    </cfRule>
    <cfRule type="containsText" dxfId="2787" priority="2869" operator="containsText" text="Update not Provided">
      <formula>NOT(ISERROR(SEARCH("Update not Provided",G4)))</formula>
    </cfRule>
    <cfRule type="containsText" dxfId="2786" priority="2870" operator="containsText" text="Not yet due">
      <formula>NOT(ISERROR(SEARCH("Not yet due",G4)))</formula>
    </cfRule>
    <cfRule type="containsText" dxfId="2785" priority="2871" operator="containsText" text="Completed Behind Schedule">
      <formula>NOT(ISERROR(SEARCH("Completed Behind Schedule",G4)))</formula>
    </cfRule>
    <cfRule type="containsText" dxfId="2784" priority="2872" operator="containsText" text="Off Target">
      <formula>NOT(ISERROR(SEARCH("Off Target",G4)))</formula>
    </cfRule>
    <cfRule type="containsText" dxfId="2783" priority="2873" operator="containsText" text="In Danger of Falling Behind Target">
      <formula>NOT(ISERROR(SEARCH("In Danger of Falling Behind Target",G4)))</formula>
    </cfRule>
    <cfRule type="containsText" dxfId="2782" priority="2874" operator="containsText" text="On Track to be Achieved">
      <formula>NOT(ISERROR(SEARCH("On Track to be Achieved",G4)))</formula>
    </cfRule>
    <cfRule type="containsText" dxfId="2781" priority="2875" operator="containsText" text="Fully Achieved">
      <formula>NOT(ISERROR(SEARCH("Fully Achieved",G4)))</formula>
    </cfRule>
    <cfRule type="containsText" dxfId="2780" priority="2876" operator="containsText" text="Fully Achieved">
      <formula>NOT(ISERROR(SEARCH("Fully Achieved",G4)))</formula>
    </cfRule>
    <cfRule type="containsText" dxfId="2779" priority="2877" operator="containsText" text="Fully Achieved">
      <formula>NOT(ISERROR(SEARCH("Fully Achieved",G4)))</formula>
    </cfRule>
    <cfRule type="containsText" dxfId="2778" priority="2878" operator="containsText" text="Deferred">
      <formula>NOT(ISERROR(SEARCH("Deferred",G4)))</formula>
    </cfRule>
    <cfRule type="containsText" dxfId="2777" priority="2879" operator="containsText" text="Deleted">
      <formula>NOT(ISERROR(SEARCH("Deleted",G4)))</formula>
    </cfRule>
    <cfRule type="containsText" dxfId="2776" priority="2880" operator="containsText" text="In Danger of Falling Behind Target">
      <formula>NOT(ISERROR(SEARCH("In Danger of Falling Behind Target",G4)))</formula>
    </cfRule>
    <cfRule type="containsText" dxfId="2775" priority="2881" operator="containsText" text="Not yet due">
      <formula>NOT(ISERROR(SEARCH("Not yet due",G4)))</formula>
    </cfRule>
    <cfRule type="containsText" dxfId="2774" priority="2882" operator="containsText" text="Update not Provided">
      <formula>NOT(ISERROR(SEARCH("Update not Provided",G4)))</formula>
    </cfRule>
  </conditionalFormatting>
  <conditionalFormatting sqref="G6:G20">
    <cfRule type="containsText" dxfId="2773" priority="2811" operator="containsText" text="On track to be achieved">
      <formula>NOT(ISERROR(SEARCH("On track to be achieved",G6)))</formula>
    </cfRule>
    <cfRule type="containsText" dxfId="2772" priority="2812" operator="containsText" text="Deferred">
      <formula>NOT(ISERROR(SEARCH("Deferred",G6)))</formula>
    </cfRule>
    <cfRule type="containsText" dxfId="2771" priority="2813" operator="containsText" text="Deleted">
      <formula>NOT(ISERROR(SEARCH("Deleted",G6)))</formula>
    </cfRule>
    <cfRule type="containsText" dxfId="2770" priority="2814" operator="containsText" text="In Danger of Falling Behind Target">
      <formula>NOT(ISERROR(SEARCH("In Danger of Falling Behind Target",G6)))</formula>
    </cfRule>
    <cfRule type="containsText" dxfId="2769" priority="2815" operator="containsText" text="Not yet due">
      <formula>NOT(ISERROR(SEARCH("Not yet due",G6)))</formula>
    </cfRule>
    <cfRule type="containsText" dxfId="2768" priority="2816" operator="containsText" text="Update not Provided">
      <formula>NOT(ISERROR(SEARCH("Update not Provided",G6)))</formula>
    </cfRule>
    <cfRule type="containsText" dxfId="2767" priority="2817" operator="containsText" text="Not yet due">
      <formula>NOT(ISERROR(SEARCH("Not yet due",G6)))</formula>
    </cfRule>
    <cfRule type="containsText" dxfId="2766" priority="2818" operator="containsText" text="Completed Behind Schedule">
      <formula>NOT(ISERROR(SEARCH("Completed Behind Schedule",G6)))</formula>
    </cfRule>
    <cfRule type="containsText" dxfId="2765" priority="2819" operator="containsText" text="Off Target">
      <formula>NOT(ISERROR(SEARCH("Off Target",G6)))</formula>
    </cfRule>
    <cfRule type="containsText" dxfId="2764" priority="2820" operator="containsText" text="On Track to be Achieved">
      <formula>NOT(ISERROR(SEARCH("On Track to be Achieved",G6)))</formula>
    </cfRule>
    <cfRule type="containsText" dxfId="2763" priority="2821" operator="containsText" text="Fully Achieved">
      <formula>NOT(ISERROR(SEARCH("Fully Achieved",G6)))</formula>
    </cfRule>
    <cfRule type="containsText" dxfId="2762" priority="2822" operator="containsText" text="Not yet due">
      <formula>NOT(ISERROR(SEARCH("Not yet due",G6)))</formula>
    </cfRule>
    <cfRule type="containsText" dxfId="2761" priority="2823" operator="containsText" text="Not Yet Due">
      <formula>NOT(ISERROR(SEARCH("Not Yet Due",G6)))</formula>
    </cfRule>
    <cfRule type="containsText" dxfId="2760" priority="2824" operator="containsText" text="Deferred">
      <formula>NOT(ISERROR(SEARCH("Deferred",G6)))</formula>
    </cfRule>
    <cfRule type="containsText" dxfId="2759" priority="2825" operator="containsText" text="Deleted">
      <formula>NOT(ISERROR(SEARCH("Deleted",G6)))</formula>
    </cfRule>
    <cfRule type="containsText" dxfId="2758" priority="2826" operator="containsText" text="In Danger of Falling Behind Target">
      <formula>NOT(ISERROR(SEARCH("In Danger of Falling Behind Target",G6)))</formula>
    </cfRule>
    <cfRule type="containsText" dxfId="2757" priority="2827" operator="containsText" text="Not yet due">
      <formula>NOT(ISERROR(SEARCH("Not yet due",G6)))</formula>
    </cfRule>
    <cfRule type="containsText" dxfId="2756" priority="2828" operator="containsText" text="Completed Behind Schedule">
      <formula>NOT(ISERROR(SEARCH("Completed Behind Schedule",G6)))</formula>
    </cfRule>
    <cfRule type="containsText" dxfId="2755" priority="2829" operator="containsText" text="Off Target">
      <formula>NOT(ISERROR(SEARCH("Off Target",G6)))</formula>
    </cfRule>
    <cfRule type="containsText" dxfId="2754" priority="2830" operator="containsText" text="In Danger of Falling Behind Target">
      <formula>NOT(ISERROR(SEARCH("In Danger of Falling Behind Target",G6)))</formula>
    </cfRule>
    <cfRule type="containsText" dxfId="2753" priority="2831" operator="containsText" text="On Track to be Achieved">
      <formula>NOT(ISERROR(SEARCH("On Track to be Achieved",G6)))</formula>
    </cfRule>
    <cfRule type="containsText" dxfId="2752" priority="2832" operator="containsText" text="Fully Achieved">
      <formula>NOT(ISERROR(SEARCH("Fully Achieved",G6)))</formula>
    </cfRule>
    <cfRule type="containsText" dxfId="2751" priority="2833" operator="containsText" text="Update not Provided">
      <formula>NOT(ISERROR(SEARCH("Update not Provided",G6)))</formula>
    </cfRule>
    <cfRule type="containsText" dxfId="2750" priority="2834" operator="containsText" text="Not yet due">
      <formula>NOT(ISERROR(SEARCH("Not yet due",G6)))</formula>
    </cfRule>
    <cfRule type="containsText" dxfId="2749" priority="2835" operator="containsText" text="Completed Behind Schedule">
      <formula>NOT(ISERROR(SEARCH("Completed Behind Schedule",G6)))</formula>
    </cfRule>
    <cfRule type="containsText" dxfId="2748" priority="2836" operator="containsText" text="Off Target">
      <formula>NOT(ISERROR(SEARCH("Off Target",G6)))</formula>
    </cfRule>
    <cfRule type="containsText" dxfId="2747" priority="2837" operator="containsText" text="In Danger of Falling Behind Target">
      <formula>NOT(ISERROR(SEARCH("In Danger of Falling Behind Target",G6)))</formula>
    </cfRule>
    <cfRule type="containsText" dxfId="2746" priority="2838" operator="containsText" text="On Track to be Achieved">
      <formula>NOT(ISERROR(SEARCH("On Track to be Achieved",G6)))</formula>
    </cfRule>
    <cfRule type="containsText" dxfId="2745" priority="2839" operator="containsText" text="Fully Achieved">
      <formula>NOT(ISERROR(SEARCH("Fully Achieved",G6)))</formula>
    </cfRule>
    <cfRule type="containsText" dxfId="2744" priority="2840" operator="containsText" text="Fully Achieved">
      <formula>NOT(ISERROR(SEARCH("Fully Achieved",G6)))</formula>
    </cfRule>
    <cfRule type="containsText" dxfId="2743" priority="2841" operator="containsText" text="Fully Achieved">
      <formula>NOT(ISERROR(SEARCH("Fully Achieved",G6)))</formula>
    </cfRule>
    <cfRule type="containsText" dxfId="2742" priority="2842" operator="containsText" text="Deferred">
      <formula>NOT(ISERROR(SEARCH("Deferred",G6)))</formula>
    </cfRule>
    <cfRule type="containsText" dxfId="2741" priority="2843" operator="containsText" text="Deleted">
      <formula>NOT(ISERROR(SEARCH("Deleted",G6)))</formula>
    </cfRule>
    <cfRule type="containsText" dxfId="2740" priority="2844" operator="containsText" text="In Danger of Falling Behind Target">
      <formula>NOT(ISERROR(SEARCH("In Danger of Falling Behind Target",G6)))</formula>
    </cfRule>
    <cfRule type="containsText" dxfId="2739" priority="2845" operator="containsText" text="Not yet due">
      <formula>NOT(ISERROR(SEARCH("Not yet due",G6)))</formula>
    </cfRule>
    <cfRule type="containsText" dxfId="2738" priority="2846" operator="containsText" text="Update not Provided">
      <formula>NOT(ISERROR(SEARCH("Update not Provided",G6)))</formula>
    </cfRule>
  </conditionalFormatting>
  <conditionalFormatting sqref="G22:G24">
    <cfRule type="containsText" dxfId="2737" priority="2775" operator="containsText" text="On track to be achieved">
      <formula>NOT(ISERROR(SEARCH("On track to be achieved",G22)))</formula>
    </cfRule>
    <cfRule type="containsText" dxfId="2736" priority="2776" operator="containsText" text="Deferred">
      <formula>NOT(ISERROR(SEARCH("Deferred",G22)))</formula>
    </cfRule>
    <cfRule type="containsText" dxfId="2735" priority="2777" operator="containsText" text="Deleted">
      <formula>NOT(ISERROR(SEARCH("Deleted",G22)))</formula>
    </cfRule>
    <cfRule type="containsText" dxfId="2734" priority="2778" operator="containsText" text="In Danger of Falling Behind Target">
      <formula>NOT(ISERROR(SEARCH("In Danger of Falling Behind Target",G22)))</formula>
    </cfRule>
    <cfRule type="containsText" dxfId="2733" priority="2779" operator="containsText" text="Not yet due">
      <formula>NOT(ISERROR(SEARCH("Not yet due",G22)))</formula>
    </cfRule>
    <cfRule type="containsText" dxfId="2732" priority="2780" operator="containsText" text="Update not Provided">
      <formula>NOT(ISERROR(SEARCH("Update not Provided",G22)))</formula>
    </cfRule>
    <cfRule type="containsText" dxfId="2731" priority="2781" operator="containsText" text="Not yet due">
      <formula>NOT(ISERROR(SEARCH("Not yet due",G22)))</formula>
    </cfRule>
    <cfRule type="containsText" dxfId="2730" priority="2782" operator="containsText" text="Completed Behind Schedule">
      <formula>NOT(ISERROR(SEARCH("Completed Behind Schedule",G22)))</formula>
    </cfRule>
    <cfRule type="containsText" dxfId="2729" priority="2783" operator="containsText" text="Off Target">
      <formula>NOT(ISERROR(SEARCH("Off Target",G22)))</formula>
    </cfRule>
    <cfRule type="containsText" dxfId="2728" priority="2784" operator="containsText" text="On Track to be Achieved">
      <formula>NOT(ISERROR(SEARCH("On Track to be Achieved",G22)))</formula>
    </cfRule>
    <cfRule type="containsText" dxfId="2727" priority="2785" operator="containsText" text="Fully Achieved">
      <formula>NOT(ISERROR(SEARCH("Fully Achieved",G22)))</formula>
    </cfRule>
    <cfRule type="containsText" dxfId="2726" priority="2786" operator="containsText" text="Not yet due">
      <formula>NOT(ISERROR(SEARCH("Not yet due",G22)))</formula>
    </cfRule>
    <cfRule type="containsText" dxfId="2725" priority="2787" operator="containsText" text="Not Yet Due">
      <formula>NOT(ISERROR(SEARCH("Not Yet Due",G22)))</formula>
    </cfRule>
    <cfRule type="containsText" dxfId="2724" priority="2788" operator="containsText" text="Deferred">
      <formula>NOT(ISERROR(SEARCH("Deferred",G22)))</formula>
    </cfRule>
    <cfRule type="containsText" dxfId="2723" priority="2789" operator="containsText" text="Deleted">
      <formula>NOT(ISERROR(SEARCH("Deleted",G22)))</formula>
    </cfRule>
    <cfRule type="containsText" dxfId="2722" priority="2790" operator="containsText" text="In Danger of Falling Behind Target">
      <formula>NOT(ISERROR(SEARCH("In Danger of Falling Behind Target",G22)))</formula>
    </cfRule>
    <cfRule type="containsText" dxfId="2721" priority="2791" operator="containsText" text="Not yet due">
      <formula>NOT(ISERROR(SEARCH("Not yet due",G22)))</formula>
    </cfRule>
    <cfRule type="containsText" dxfId="2720" priority="2792" operator="containsText" text="Completed Behind Schedule">
      <formula>NOT(ISERROR(SEARCH("Completed Behind Schedule",G22)))</formula>
    </cfRule>
    <cfRule type="containsText" dxfId="2719" priority="2793" operator="containsText" text="Off Target">
      <formula>NOT(ISERROR(SEARCH("Off Target",G22)))</formula>
    </cfRule>
    <cfRule type="containsText" dxfId="2718" priority="2794" operator="containsText" text="In Danger of Falling Behind Target">
      <formula>NOT(ISERROR(SEARCH("In Danger of Falling Behind Target",G22)))</formula>
    </cfRule>
    <cfRule type="containsText" dxfId="2717" priority="2795" operator="containsText" text="On Track to be Achieved">
      <formula>NOT(ISERROR(SEARCH("On Track to be Achieved",G22)))</formula>
    </cfRule>
    <cfRule type="containsText" dxfId="2716" priority="2796" operator="containsText" text="Fully Achieved">
      <formula>NOT(ISERROR(SEARCH("Fully Achieved",G22)))</formula>
    </cfRule>
    <cfRule type="containsText" dxfId="2715" priority="2797" operator="containsText" text="Update not Provided">
      <formula>NOT(ISERROR(SEARCH("Update not Provided",G22)))</formula>
    </cfRule>
    <cfRule type="containsText" dxfId="2714" priority="2798" operator="containsText" text="Not yet due">
      <formula>NOT(ISERROR(SEARCH("Not yet due",G22)))</formula>
    </cfRule>
    <cfRule type="containsText" dxfId="2713" priority="2799" operator="containsText" text="Completed Behind Schedule">
      <formula>NOT(ISERROR(SEARCH("Completed Behind Schedule",G22)))</formula>
    </cfRule>
    <cfRule type="containsText" dxfId="2712" priority="2800" operator="containsText" text="Off Target">
      <formula>NOT(ISERROR(SEARCH("Off Target",G22)))</formula>
    </cfRule>
    <cfRule type="containsText" dxfId="2711" priority="2801" operator="containsText" text="In Danger of Falling Behind Target">
      <formula>NOT(ISERROR(SEARCH("In Danger of Falling Behind Target",G22)))</formula>
    </cfRule>
    <cfRule type="containsText" dxfId="2710" priority="2802" operator="containsText" text="On Track to be Achieved">
      <formula>NOT(ISERROR(SEARCH("On Track to be Achieved",G22)))</formula>
    </cfRule>
    <cfRule type="containsText" dxfId="2709" priority="2803" operator="containsText" text="Fully Achieved">
      <formula>NOT(ISERROR(SEARCH("Fully Achieved",G22)))</formula>
    </cfRule>
    <cfRule type="containsText" dxfId="2708" priority="2804" operator="containsText" text="Fully Achieved">
      <formula>NOT(ISERROR(SEARCH("Fully Achieved",G22)))</formula>
    </cfRule>
    <cfRule type="containsText" dxfId="2707" priority="2805" operator="containsText" text="Fully Achieved">
      <formula>NOT(ISERROR(SEARCH("Fully Achieved",G22)))</formula>
    </cfRule>
    <cfRule type="containsText" dxfId="2706" priority="2806" operator="containsText" text="Deferred">
      <formula>NOT(ISERROR(SEARCH("Deferred",G22)))</formula>
    </cfRule>
    <cfRule type="containsText" dxfId="2705" priority="2807" operator="containsText" text="Deleted">
      <formula>NOT(ISERROR(SEARCH("Deleted",G22)))</formula>
    </cfRule>
    <cfRule type="containsText" dxfId="2704" priority="2808" operator="containsText" text="In Danger of Falling Behind Target">
      <formula>NOT(ISERROR(SEARCH("In Danger of Falling Behind Target",G22)))</formula>
    </cfRule>
    <cfRule type="containsText" dxfId="2703" priority="2809" operator="containsText" text="Not yet due">
      <formula>NOT(ISERROR(SEARCH("Not yet due",G22)))</formula>
    </cfRule>
    <cfRule type="containsText" dxfId="2702" priority="2810" operator="containsText" text="Update not Provided">
      <formula>NOT(ISERROR(SEARCH("Update not Provided",G22)))</formula>
    </cfRule>
  </conditionalFormatting>
  <conditionalFormatting sqref="G26:G27 G29">
    <cfRule type="containsText" dxfId="2701" priority="2739" operator="containsText" text="On track to be achieved">
      <formula>NOT(ISERROR(SEARCH("On track to be achieved",G26)))</formula>
    </cfRule>
    <cfRule type="containsText" dxfId="2700" priority="2740" operator="containsText" text="Deferred">
      <formula>NOT(ISERROR(SEARCH("Deferred",G26)))</formula>
    </cfRule>
    <cfRule type="containsText" dxfId="2699" priority="2741" operator="containsText" text="Deleted">
      <formula>NOT(ISERROR(SEARCH("Deleted",G26)))</formula>
    </cfRule>
    <cfRule type="containsText" dxfId="2698" priority="2742" operator="containsText" text="In Danger of Falling Behind Target">
      <formula>NOT(ISERROR(SEARCH("In Danger of Falling Behind Target",G26)))</formula>
    </cfRule>
    <cfRule type="containsText" dxfId="2697" priority="2743" operator="containsText" text="Not yet due">
      <formula>NOT(ISERROR(SEARCH("Not yet due",G26)))</formula>
    </cfRule>
    <cfRule type="containsText" dxfId="2696" priority="2744" operator="containsText" text="Update not Provided">
      <formula>NOT(ISERROR(SEARCH("Update not Provided",G26)))</formula>
    </cfRule>
    <cfRule type="containsText" dxfId="2695" priority="2745" operator="containsText" text="Not yet due">
      <formula>NOT(ISERROR(SEARCH("Not yet due",G26)))</formula>
    </cfRule>
    <cfRule type="containsText" dxfId="2694" priority="2746" operator="containsText" text="Completed Behind Schedule">
      <formula>NOT(ISERROR(SEARCH("Completed Behind Schedule",G26)))</formula>
    </cfRule>
    <cfRule type="containsText" dxfId="2693" priority="2747" operator="containsText" text="Off Target">
      <formula>NOT(ISERROR(SEARCH("Off Target",G26)))</formula>
    </cfRule>
    <cfRule type="containsText" dxfId="2692" priority="2748" operator="containsText" text="On Track to be Achieved">
      <formula>NOT(ISERROR(SEARCH("On Track to be Achieved",G26)))</formula>
    </cfRule>
    <cfRule type="containsText" dxfId="2691" priority="2749" operator="containsText" text="Fully Achieved">
      <formula>NOT(ISERROR(SEARCH("Fully Achieved",G26)))</formula>
    </cfRule>
    <cfRule type="containsText" dxfId="2690" priority="2750" operator="containsText" text="Not yet due">
      <formula>NOT(ISERROR(SEARCH("Not yet due",G26)))</formula>
    </cfRule>
    <cfRule type="containsText" dxfId="2689" priority="2751" operator="containsText" text="Not Yet Due">
      <formula>NOT(ISERROR(SEARCH("Not Yet Due",G26)))</formula>
    </cfRule>
    <cfRule type="containsText" dxfId="2688" priority="2752" operator="containsText" text="Deferred">
      <formula>NOT(ISERROR(SEARCH("Deferred",G26)))</formula>
    </cfRule>
    <cfRule type="containsText" dxfId="2687" priority="2753" operator="containsText" text="Deleted">
      <formula>NOT(ISERROR(SEARCH("Deleted",G26)))</formula>
    </cfRule>
    <cfRule type="containsText" dxfId="2686" priority="2754" operator="containsText" text="In Danger of Falling Behind Target">
      <formula>NOT(ISERROR(SEARCH("In Danger of Falling Behind Target",G26)))</formula>
    </cfRule>
    <cfRule type="containsText" dxfId="2685" priority="2755" operator="containsText" text="Not yet due">
      <formula>NOT(ISERROR(SEARCH("Not yet due",G26)))</formula>
    </cfRule>
    <cfRule type="containsText" dxfId="2684" priority="2756" operator="containsText" text="Completed Behind Schedule">
      <formula>NOT(ISERROR(SEARCH("Completed Behind Schedule",G26)))</formula>
    </cfRule>
    <cfRule type="containsText" dxfId="2683" priority="2757" operator="containsText" text="Off Target">
      <formula>NOT(ISERROR(SEARCH("Off Target",G26)))</formula>
    </cfRule>
    <cfRule type="containsText" dxfId="2682" priority="2758" operator="containsText" text="In Danger of Falling Behind Target">
      <formula>NOT(ISERROR(SEARCH("In Danger of Falling Behind Target",G26)))</formula>
    </cfRule>
    <cfRule type="containsText" dxfId="2681" priority="2759" operator="containsText" text="On Track to be Achieved">
      <formula>NOT(ISERROR(SEARCH("On Track to be Achieved",G26)))</formula>
    </cfRule>
    <cfRule type="containsText" dxfId="2680" priority="2760" operator="containsText" text="Fully Achieved">
      <formula>NOT(ISERROR(SEARCH("Fully Achieved",G26)))</formula>
    </cfRule>
    <cfRule type="containsText" dxfId="2679" priority="2761" operator="containsText" text="Update not Provided">
      <formula>NOT(ISERROR(SEARCH("Update not Provided",G26)))</formula>
    </cfRule>
    <cfRule type="containsText" dxfId="2678" priority="2762" operator="containsText" text="Not yet due">
      <formula>NOT(ISERROR(SEARCH("Not yet due",G26)))</formula>
    </cfRule>
    <cfRule type="containsText" dxfId="2677" priority="2763" operator="containsText" text="Completed Behind Schedule">
      <formula>NOT(ISERROR(SEARCH("Completed Behind Schedule",G26)))</formula>
    </cfRule>
    <cfRule type="containsText" dxfId="2676" priority="2764" operator="containsText" text="Off Target">
      <formula>NOT(ISERROR(SEARCH("Off Target",G26)))</formula>
    </cfRule>
    <cfRule type="containsText" dxfId="2675" priority="2765" operator="containsText" text="In Danger of Falling Behind Target">
      <formula>NOT(ISERROR(SEARCH("In Danger of Falling Behind Target",G26)))</formula>
    </cfRule>
    <cfRule type="containsText" dxfId="2674" priority="2766" operator="containsText" text="On Track to be Achieved">
      <formula>NOT(ISERROR(SEARCH("On Track to be Achieved",G26)))</formula>
    </cfRule>
    <cfRule type="containsText" dxfId="2673" priority="2767" operator="containsText" text="Fully Achieved">
      <formula>NOT(ISERROR(SEARCH("Fully Achieved",G26)))</formula>
    </cfRule>
    <cfRule type="containsText" dxfId="2672" priority="2768" operator="containsText" text="Fully Achieved">
      <formula>NOT(ISERROR(SEARCH("Fully Achieved",G26)))</formula>
    </cfRule>
    <cfRule type="containsText" dxfId="2671" priority="2769" operator="containsText" text="Fully Achieved">
      <formula>NOT(ISERROR(SEARCH("Fully Achieved",G26)))</formula>
    </cfRule>
    <cfRule type="containsText" dxfId="2670" priority="2770" operator="containsText" text="Deferred">
      <formula>NOT(ISERROR(SEARCH("Deferred",G26)))</formula>
    </cfRule>
    <cfRule type="containsText" dxfId="2669" priority="2771" operator="containsText" text="Deleted">
      <formula>NOT(ISERROR(SEARCH("Deleted",G26)))</formula>
    </cfRule>
    <cfRule type="containsText" dxfId="2668" priority="2772" operator="containsText" text="In Danger of Falling Behind Target">
      <formula>NOT(ISERROR(SEARCH("In Danger of Falling Behind Target",G26)))</formula>
    </cfRule>
    <cfRule type="containsText" dxfId="2667" priority="2773" operator="containsText" text="Not yet due">
      <formula>NOT(ISERROR(SEARCH("Not yet due",G26)))</formula>
    </cfRule>
    <cfRule type="containsText" dxfId="2666" priority="2774" operator="containsText" text="Update not Provided">
      <formula>NOT(ISERROR(SEARCH("Update not Provided",G26)))</formula>
    </cfRule>
  </conditionalFormatting>
  <conditionalFormatting sqref="G31:G34">
    <cfRule type="containsText" dxfId="2665" priority="2703" operator="containsText" text="On track to be achieved">
      <formula>NOT(ISERROR(SEARCH("On track to be achieved",G31)))</formula>
    </cfRule>
    <cfRule type="containsText" dxfId="2664" priority="2704" operator="containsText" text="Deferred">
      <formula>NOT(ISERROR(SEARCH("Deferred",G31)))</formula>
    </cfRule>
    <cfRule type="containsText" dxfId="2663" priority="2705" operator="containsText" text="Deleted">
      <formula>NOT(ISERROR(SEARCH("Deleted",G31)))</formula>
    </cfRule>
    <cfRule type="containsText" dxfId="2662" priority="2706" operator="containsText" text="In Danger of Falling Behind Target">
      <formula>NOT(ISERROR(SEARCH("In Danger of Falling Behind Target",G31)))</formula>
    </cfRule>
    <cfRule type="containsText" dxfId="2661" priority="2707" operator="containsText" text="Not yet due">
      <formula>NOT(ISERROR(SEARCH("Not yet due",G31)))</formula>
    </cfRule>
    <cfRule type="containsText" dxfId="2660" priority="2708" operator="containsText" text="Update not Provided">
      <formula>NOT(ISERROR(SEARCH("Update not Provided",G31)))</formula>
    </cfRule>
    <cfRule type="containsText" dxfId="2659" priority="2709" operator="containsText" text="Not yet due">
      <formula>NOT(ISERROR(SEARCH("Not yet due",G31)))</formula>
    </cfRule>
    <cfRule type="containsText" dxfId="2658" priority="2710" operator="containsText" text="Completed Behind Schedule">
      <formula>NOT(ISERROR(SEARCH("Completed Behind Schedule",G31)))</formula>
    </cfRule>
    <cfRule type="containsText" dxfId="2657" priority="2711" operator="containsText" text="Off Target">
      <formula>NOT(ISERROR(SEARCH("Off Target",G31)))</formula>
    </cfRule>
    <cfRule type="containsText" dxfId="2656" priority="2712" operator="containsText" text="On Track to be Achieved">
      <formula>NOT(ISERROR(SEARCH("On Track to be Achieved",G31)))</formula>
    </cfRule>
    <cfRule type="containsText" dxfId="2655" priority="2713" operator="containsText" text="Fully Achieved">
      <formula>NOT(ISERROR(SEARCH("Fully Achieved",G31)))</formula>
    </cfRule>
    <cfRule type="containsText" dxfId="2654" priority="2714" operator="containsText" text="Not yet due">
      <formula>NOT(ISERROR(SEARCH("Not yet due",G31)))</formula>
    </cfRule>
    <cfRule type="containsText" dxfId="2653" priority="2715" operator="containsText" text="Not Yet Due">
      <formula>NOT(ISERROR(SEARCH("Not Yet Due",G31)))</formula>
    </cfRule>
    <cfRule type="containsText" dxfId="2652" priority="2716" operator="containsText" text="Deferred">
      <formula>NOT(ISERROR(SEARCH("Deferred",G31)))</formula>
    </cfRule>
    <cfRule type="containsText" dxfId="2651" priority="2717" operator="containsText" text="Deleted">
      <formula>NOT(ISERROR(SEARCH("Deleted",G31)))</formula>
    </cfRule>
    <cfRule type="containsText" dxfId="2650" priority="2718" operator="containsText" text="In Danger of Falling Behind Target">
      <formula>NOT(ISERROR(SEARCH("In Danger of Falling Behind Target",G31)))</formula>
    </cfRule>
    <cfRule type="containsText" dxfId="2649" priority="2719" operator="containsText" text="Not yet due">
      <formula>NOT(ISERROR(SEARCH("Not yet due",G31)))</formula>
    </cfRule>
    <cfRule type="containsText" dxfId="2648" priority="2720" operator="containsText" text="Completed Behind Schedule">
      <formula>NOT(ISERROR(SEARCH("Completed Behind Schedule",G31)))</formula>
    </cfRule>
    <cfRule type="containsText" dxfId="2647" priority="2721" operator="containsText" text="Off Target">
      <formula>NOT(ISERROR(SEARCH("Off Target",G31)))</formula>
    </cfRule>
    <cfRule type="containsText" dxfId="2646" priority="2722" operator="containsText" text="In Danger of Falling Behind Target">
      <formula>NOT(ISERROR(SEARCH("In Danger of Falling Behind Target",G31)))</formula>
    </cfRule>
    <cfRule type="containsText" dxfId="2645" priority="2723" operator="containsText" text="On Track to be Achieved">
      <formula>NOT(ISERROR(SEARCH("On Track to be Achieved",G31)))</formula>
    </cfRule>
    <cfRule type="containsText" dxfId="2644" priority="2724" operator="containsText" text="Fully Achieved">
      <formula>NOT(ISERROR(SEARCH("Fully Achieved",G31)))</formula>
    </cfRule>
    <cfRule type="containsText" dxfId="2643" priority="2725" operator="containsText" text="Update not Provided">
      <formula>NOT(ISERROR(SEARCH("Update not Provided",G31)))</formula>
    </cfRule>
    <cfRule type="containsText" dxfId="2642" priority="2726" operator="containsText" text="Not yet due">
      <formula>NOT(ISERROR(SEARCH("Not yet due",G31)))</formula>
    </cfRule>
    <cfRule type="containsText" dxfId="2641" priority="2727" operator="containsText" text="Completed Behind Schedule">
      <formula>NOT(ISERROR(SEARCH("Completed Behind Schedule",G31)))</formula>
    </cfRule>
    <cfRule type="containsText" dxfId="2640" priority="2728" operator="containsText" text="Off Target">
      <formula>NOT(ISERROR(SEARCH("Off Target",G31)))</formula>
    </cfRule>
    <cfRule type="containsText" dxfId="2639" priority="2729" operator="containsText" text="In Danger of Falling Behind Target">
      <formula>NOT(ISERROR(SEARCH("In Danger of Falling Behind Target",G31)))</formula>
    </cfRule>
    <cfRule type="containsText" dxfId="2638" priority="2730" operator="containsText" text="On Track to be Achieved">
      <formula>NOT(ISERROR(SEARCH("On Track to be Achieved",G31)))</formula>
    </cfRule>
    <cfRule type="containsText" dxfId="2637" priority="2731" operator="containsText" text="Fully Achieved">
      <formula>NOT(ISERROR(SEARCH("Fully Achieved",G31)))</formula>
    </cfRule>
    <cfRule type="containsText" dxfId="2636" priority="2732" operator="containsText" text="Fully Achieved">
      <formula>NOT(ISERROR(SEARCH("Fully Achieved",G31)))</formula>
    </cfRule>
    <cfRule type="containsText" dxfId="2635" priority="2733" operator="containsText" text="Fully Achieved">
      <formula>NOT(ISERROR(SEARCH("Fully Achieved",G31)))</formula>
    </cfRule>
    <cfRule type="containsText" dxfId="2634" priority="2734" operator="containsText" text="Deferred">
      <formula>NOT(ISERROR(SEARCH("Deferred",G31)))</formula>
    </cfRule>
    <cfRule type="containsText" dxfId="2633" priority="2735" operator="containsText" text="Deleted">
      <formula>NOT(ISERROR(SEARCH("Deleted",G31)))</formula>
    </cfRule>
    <cfRule type="containsText" dxfId="2632" priority="2736" operator="containsText" text="In Danger of Falling Behind Target">
      <formula>NOT(ISERROR(SEARCH("In Danger of Falling Behind Target",G31)))</formula>
    </cfRule>
    <cfRule type="containsText" dxfId="2631" priority="2737" operator="containsText" text="Not yet due">
      <formula>NOT(ISERROR(SEARCH("Not yet due",G31)))</formula>
    </cfRule>
    <cfRule type="containsText" dxfId="2630" priority="2738" operator="containsText" text="Update not Provided">
      <formula>NOT(ISERROR(SEARCH("Update not Provided",G31)))</formula>
    </cfRule>
  </conditionalFormatting>
  <conditionalFormatting sqref="G36">
    <cfRule type="containsText" dxfId="2629" priority="2667" operator="containsText" text="On track to be achieved">
      <formula>NOT(ISERROR(SEARCH("On track to be achieved",G36)))</formula>
    </cfRule>
    <cfRule type="containsText" dxfId="2628" priority="2668" operator="containsText" text="Deferred">
      <formula>NOT(ISERROR(SEARCH("Deferred",G36)))</formula>
    </cfRule>
    <cfRule type="containsText" dxfId="2627" priority="2669" operator="containsText" text="Deleted">
      <formula>NOT(ISERROR(SEARCH("Deleted",G36)))</formula>
    </cfRule>
    <cfRule type="containsText" dxfId="2626" priority="2670" operator="containsText" text="In Danger of Falling Behind Target">
      <formula>NOT(ISERROR(SEARCH("In Danger of Falling Behind Target",G36)))</formula>
    </cfRule>
    <cfRule type="containsText" dxfId="2625" priority="2671" operator="containsText" text="Not yet due">
      <formula>NOT(ISERROR(SEARCH("Not yet due",G36)))</formula>
    </cfRule>
    <cfRule type="containsText" dxfId="2624" priority="2672" operator="containsText" text="Update not Provided">
      <formula>NOT(ISERROR(SEARCH("Update not Provided",G36)))</formula>
    </cfRule>
    <cfRule type="containsText" dxfId="2623" priority="2673" operator="containsText" text="Not yet due">
      <formula>NOT(ISERROR(SEARCH("Not yet due",G36)))</formula>
    </cfRule>
    <cfRule type="containsText" dxfId="2622" priority="2674" operator="containsText" text="Completed Behind Schedule">
      <formula>NOT(ISERROR(SEARCH("Completed Behind Schedule",G36)))</formula>
    </cfRule>
    <cfRule type="containsText" dxfId="2621" priority="2675" operator="containsText" text="Off Target">
      <formula>NOT(ISERROR(SEARCH("Off Target",G36)))</formula>
    </cfRule>
    <cfRule type="containsText" dxfId="2620" priority="2676" operator="containsText" text="On Track to be Achieved">
      <formula>NOT(ISERROR(SEARCH("On Track to be Achieved",G36)))</formula>
    </cfRule>
    <cfRule type="containsText" dxfId="2619" priority="2677" operator="containsText" text="Fully Achieved">
      <formula>NOT(ISERROR(SEARCH("Fully Achieved",G36)))</formula>
    </cfRule>
    <cfRule type="containsText" dxfId="2618" priority="2678" operator="containsText" text="Not yet due">
      <formula>NOT(ISERROR(SEARCH("Not yet due",G36)))</formula>
    </cfRule>
    <cfRule type="containsText" dxfId="2617" priority="2679" operator="containsText" text="Not Yet Due">
      <formula>NOT(ISERROR(SEARCH("Not Yet Due",G36)))</formula>
    </cfRule>
    <cfRule type="containsText" dxfId="2616" priority="2680" operator="containsText" text="Deferred">
      <formula>NOT(ISERROR(SEARCH("Deferred",G36)))</formula>
    </cfRule>
    <cfRule type="containsText" dxfId="2615" priority="2681" operator="containsText" text="Deleted">
      <formula>NOT(ISERROR(SEARCH("Deleted",G36)))</formula>
    </cfRule>
    <cfRule type="containsText" dxfId="2614" priority="2682" operator="containsText" text="In Danger of Falling Behind Target">
      <formula>NOT(ISERROR(SEARCH("In Danger of Falling Behind Target",G36)))</formula>
    </cfRule>
    <cfRule type="containsText" dxfId="2613" priority="2683" operator="containsText" text="Not yet due">
      <formula>NOT(ISERROR(SEARCH("Not yet due",G36)))</formula>
    </cfRule>
    <cfRule type="containsText" dxfId="2612" priority="2684" operator="containsText" text="Completed Behind Schedule">
      <formula>NOT(ISERROR(SEARCH("Completed Behind Schedule",G36)))</formula>
    </cfRule>
    <cfRule type="containsText" dxfId="2611" priority="2685" operator="containsText" text="Off Target">
      <formula>NOT(ISERROR(SEARCH("Off Target",G36)))</formula>
    </cfRule>
    <cfRule type="containsText" dxfId="2610" priority="2686" operator="containsText" text="In Danger of Falling Behind Target">
      <formula>NOT(ISERROR(SEARCH("In Danger of Falling Behind Target",G36)))</formula>
    </cfRule>
    <cfRule type="containsText" dxfId="2609" priority="2687" operator="containsText" text="On Track to be Achieved">
      <formula>NOT(ISERROR(SEARCH("On Track to be Achieved",G36)))</formula>
    </cfRule>
    <cfRule type="containsText" dxfId="2608" priority="2688" operator="containsText" text="Fully Achieved">
      <formula>NOT(ISERROR(SEARCH("Fully Achieved",G36)))</formula>
    </cfRule>
    <cfRule type="containsText" dxfId="2607" priority="2689" operator="containsText" text="Update not Provided">
      <formula>NOT(ISERROR(SEARCH("Update not Provided",G36)))</formula>
    </cfRule>
    <cfRule type="containsText" dxfId="2606" priority="2690" operator="containsText" text="Not yet due">
      <formula>NOT(ISERROR(SEARCH("Not yet due",G36)))</formula>
    </cfRule>
    <cfRule type="containsText" dxfId="2605" priority="2691" operator="containsText" text="Completed Behind Schedule">
      <formula>NOT(ISERROR(SEARCH("Completed Behind Schedule",G36)))</formula>
    </cfRule>
    <cfRule type="containsText" dxfId="2604" priority="2692" operator="containsText" text="Off Target">
      <formula>NOT(ISERROR(SEARCH("Off Target",G36)))</formula>
    </cfRule>
    <cfRule type="containsText" dxfId="2603" priority="2693" operator="containsText" text="In Danger of Falling Behind Target">
      <formula>NOT(ISERROR(SEARCH("In Danger of Falling Behind Target",G36)))</formula>
    </cfRule>
    <cfRule type="containsText" dxfId="2602" priority="2694" operator="containsText" text="On Track to be Achieved">
      <formula>NOT(ISERROR(SEARCH("On Track to be Achieved",G36)))</formula>
    </cfRule>
    <cfRule type="containsText" dxfId="2601" priority="2695" operator="containsText" text="Fully Achieved">
      <formula>NOT(ISERROR(SEARCH("Fully Achieved",G36)))</formula>
    </cfRule>
    <cfRule type="containsText" dxfId="2600" priority="2696" operator="containsText" text="Fully Achieved">
      <formula>NOT(ISERROR(SEARCH("Fully Achieved",G36)))</formula>
    </cfRule>
    <cfRule type="containsText" dxfId="2599" priority="2697" operator="containsText" text="Fully Achieved">
      <formula>NOT(ISERROR(SEARCH("Fully Achieved",G36)))</formula>
    </cfRule>
    <cfRule type="containsText" dxfId="2598" priority="2698" operator="containsText" text="Deferred">
      <formula>NOT(ISERROR(SEARCH("Deferred",G36)))</formula>
    </cfRule>
    <cfRule type="containsText" dxfId="2597" priority="2699" operator="containsText" text="Deleted">
      <formula>NOT(ISERROR(SEARCH("Deleted",G36)))</formula>
    </cfRule>
    <cfRule type="containsText" dxfId="2596" priority="2700" operator="containsText" text="In Danger of Falling Behind Target">
      <formula>NOT(ISERROR(SEARCH("In Danger of Falling Behind Target",G36)))</formula>
    </cfRule>
    <cfRule type="containsText" dxfId="2595" priority="2701" operator="containsText" text="Not yet due">
      <formula>NOT(ISERROR(SEARCH("Not yet due",G36)))</formula>
    </cfRule>
    <cfRule type="containsText" dxfId="2594" priority="2702" operator="containsText" text="Update not Provided">
      <formula>NOT(ISERROR(SEARCH("Update not Provided",G36)))</formula>
    </cfRule>
  </conditionalFormatting>
  <conditionalFormatting sqref="G38 G40">
    <cfRule type="containsText" dxfId="2593" priority="2631" operator="containsText" text="On track to be achieved">
      <formula>NOT(ISERROR(SEARCH("On track to be achieved",G38)))</formula>
    </cfRule>
    <cfRule type="containsText" dxfId="2592" priority="2632" operator="containsText" text="Deferred">
      <formula>NOT(ISERROR(SEARCH("Deferred",G38)))</formula>
    </cfRule>
    <cfRule type="containsText" dxfId="2591" priority="2633" operator="containsText" text="Deleted">
      <formula>NOT(ISERROR(SEARCH("Deleted",G38)))</formula>
    </cfRule>
    <cfRule type="containsText" dxfId="2590" priority="2634" operator="containsText" text="In Danger of Falling Behind Target">
      <formula>NOT(ISERROR(SEARCH("In Danger of Falling Behind Target",G38)))</formula>
    </cfRule>
    <cfRule type="containsText" dxfId="2589" priority="2635" operator="containsText" text="Not yet due">
      <formula>NOT(ISERROR(SEARCH("Not yet due",G38)))</formula>
    </cfRule>
    <cfRule type="containsText" dxfId="2588" priority="2636" operator="containsText" text="Update not Provided">
      <formula>NOT(ISERROR(SEARCH("Update not Provided",G38)))</formula>
    </cfRule>
    <cfRule type="containsText" dxfId="2587" priority="2637" operator="containsText" text="Not yet due">
      <formula>NOT(ISERROR(SEARCH("Not yet due",G38)))</formula>
    </cfRule>
    <cfRule type="containsText" dxfId="2586" priority="2638" operator="containsText" text="Completed Behind Schedule">
      <formula>NOT(ISERROR(SEARCH("Completed Behind Schedule",G38)))</formula>
    </cfRule>
    <cfRule type="containsText" dxfId="2585" priority="2639" operator="containsText" text="Off Target">
      <formula>NOT(ISERROR(SEARCH("Off Target",G38)))</formula>
    </cfRule>
    <cfRule type="containsText" dxfId="2584" priority="2640" operator="containsText" text="On Track to be Achieved">
      <formula>NOT(ISERROR(SEARCH("On Track to be Achieved",G38)))</formula>
    </cfRule>
    <cfRule type="containsText" dxfId="2583" priority="2641" operator="containsText" text="Fully Achieved">
      <formula>NOT(ISERROR(SEARCH("Fully Achieved",G38)))</formula>
    </cfRule>
    <cfRule type="containsText" dxfId="2582" priority="2642" operator="containsText" text="Not yet due">
      <formula>NOT(ISERROR(SEARCH("Not yet due",G38)))</formula>
    </cfRule>
    <cfRule type="containsText" dxfId="2581" priority="2643" operator="containsText" text="Not Yet Due">
      <formula>NOT(ISERROR(SEARCH("Not Yet Due",G38)))</formula>
    </cfRule>
    <cfRule type="containsText" dxfId="2580" priority="2644" operator="containsText" text="Deferred">
      <formula>NOT(ISERROR(SEARCH("Deferred",G38)))</formula>
    </cfRule>
    <cfRule type="containsText" dxfId="2579" priority="2645" operator="containsText" text="Deleted">
      <formula>NOT(ISERROR(SEARCH("Deleted",G38)))</formula>
    </cfRule>
    <cfRule type="containsText" dxfId="2578" priority="2646" operator="containsText" text="In Danger of Falling Behind Target">
      <formula>NOT(ISERROR(SEARCH("In Danger of Falling Behind Target",G38)))</formula>
    </cfRule>
    <cfRule type="containsText" dxfId="2577" priority="2647" operator="containsText" text="Not yet due">
      <formula>NOT(ISERROR(SEARCH("Not yet due",G38)))</formula>
    </cfRule>
    <cfRule type="containsText" dxfId="2576" priority="2648" operator="containsText" text="Completed Behind Schedule">
      <formula>NOT(ISERROR(SEARCH("Completed Behind Schedule",G38)))</formula>
    </cfRule>
    <cfRule type="containsText" dxfId="2575" priority="2649" operator="containsText" text="Off Target">
      <formula>NOT(ISERROR(SEARCH("Off Target",G38)))</formula>
    </cfRule>
    <cfRule type="containsText" dxfId="2574" priority="2650" operator="containsText" text="In Danger of Falling Behind Target">
      <formula>NOT(ISERROR(SEARCH("In Danger of Falling Behind Target",G38)))</formula>
    </cfRule>
    <cfRule type="containsText" dxfId="2573" priority="2651" operator="containsText" text="On Track to be Achieved">
      <formula>NOT(ISERROR(SEARCH("On Track to be Achieved",G38)))</formula>
    </cfRule>
    <cfRule type="containsText" dxfId="2572" priority="2652" operator="containsText" text="Fully Achieved">
      <formula>NOT(ISERROR(SEARCH("Fully Achieved",G38)))</formula>
    </cfRule>
    <cfRule type="containsText" dxfId="2571" priority="2653" operator="containsText" text="Update not Provided">
      <formula>NOT(ISERROR(SEARCH("Update not Provided",G38)))</formula>
    </cfRule>
    <cfRule type="containsText" dxfId="2570" priority="2654" operator="containsText" text="Not yet due">
      <formula>NOT(ISERROR(SEARCH("Not yet due",G38)))</formula>
    </cfRule>
    <cfRule type="containsText" dxfId="2569" priority="2655" operator="containsText" text="Completed Behind Schedule">
      <formula>NOT(ISERROR(SEARCH("Completed Behind Schedule",G38)))</formula>
    </cfRule>
    <cfRule type="containsText" dxfId="2568" priority="2656" operator="containsText" text="Off Target">
      <formula>NOT(ISERROR(SEARCH("Off Target",G38)))</formula>
    </cfRule>
    <cfRule type="containsText" dxfId="2567" priority="2657" operator="containsText" text="In Danger of Falling Behind Target">
      <formula>NOT(ISERROR(SEARCH("In Danger of Falling Behind Target",G38)))</formula>
    </cfRule>
    <cfRule type="containsText" dxfId="2566" priority="2658" operator="containsText" text="On Track to be Achieved">
      <formula>NOT(ISERROR(SEARCH("On Track to be Achieved",G38)))</formula>
    </cfRule>
    <cfRule type="containsText" dxfId="2565" priority="2659" operator="containsText" text="Fully Achieved">
      <formula>NOT(ISERROR(SEARCH("Fully Achieved",G38)))</formula>
    </cfRule>
    <cfRule type="containsText" dxfId="2564" priority="2660" operator="containsText" text="Fully Achieved">
      <formula>NOT(ISERROR(SEARCH("Fully Achieved",G38)))</formula>
    </cfRule>
    <cfRule type="containsText" dxfId="2563" priority="2661" operator="containsText" text="Fully Achieved">
      <formula>NOT(ISERROR(SEARCH("Fully Achieved",G38)))</formula>
    </cfRule>
    <cfRule type="containsText" dxfId="2562" priority="2662" operator="containsText" text="Deferred">
      <formula>NOT(ISERROR(SEARCH("Deferred",G38)))</formula>
    </cfRule>
    <cfRule type="containsText" dxfId="2561" priority="2663" operator="containsText" text="Deleted">
      <formula>NOT(ISERROR(SEARCH("Deleted",G38)))</formula>
    </cfRule>
    <cfRule type="containsText" dxfId="2560" priority="2664" operator="containsText" text="In Danger of Falling Behind Target">
      <formula>NOT(ISERROR(SEARCH("In Danger of Falling Behind Target",G38)))</formula>
    </cfRule>
    <cfRule type="containsText" dxfId="2559" priority="2665" operator="containsText" text="Not yet due">
      <formula>NOT(ISERROR(SEARCH("Not yet due",G38)))</formula>
    </cfRule>
    <cfRule type="containsText" dxfId="2558" priority="2666" operator="containsText" text="Update not Provided">
      <formula>NOT(ISERROR(SEARCH("Update not Provided",G38)))</formula>
    </cfRule>
  </conditionalFormatting>
  <conditionalFormatting sqref="G42:G46">
    <cfRule type="containsText" dxfId="2557" priority="2595" operator="containsText" text="On track to be achieved">
      <formula>NOT(ISERROR(SEARCH("On track to be achieved",G42)))</formula>
    </cfRule>
    <cfRule type="containsText" dxfId="2556" priority="2596" operator="containsText" text="Deferred">
      <formula>NOT(ISERROR(SEARCH("Deferred",G42)))</formula>
    </cfRule>
    <cfRule type="containsText" dxfId="2555" priority="2597" operator="containsText" text="Deleted">
      <formula>NOT(ISERROR(SEARCH("Deleted",G42)))</formula>
    </cfRule>
    <cfRule type="containsText" dxfId="2554" priority="2598" operator="containsText" text="In Danger of Falling Behind Target">
      <formula>NOT(ISERROR(SEARCH("In Danger of Falling Behind Target",G42)))</formula>
    </cfRule>
    <cfRule type="containsText" dxfId="2553" priority="2599" operator="containsText" text="Not yet due">
      <formula>NOT(ISERROR(SEARCH("Not yet due",G42)))</formula>
    </cfRule>
    <cfRule type="containsText" dxfId="2552" priority="2600" operator="containsText" text="Update not Provided">
      <formula>NOT(ISERROR(SEARCH("Update not Provided",G42)))</formula>
    </cfRule>
    <cfRule type="containsText" dxfId="2551" priority="2601" operator="containsText" text="Not yet due">
      <formula>NOT(ISERROR(SEARCH("Not yet due",G42)))</formula>
    </cfRule>
    <cfRule type="containsText" dxfId="2550" priority="2602" operator="containsText" text="Completed Behind Schedule">
      <formula>NOT(ISERROR(SEARCH("Completed Behind Schedule",G42)))</formula>
    </cfRule>
    <cfRule type="containsText" dxfId="2549" priority="2603" operator="containsText" text="Off Target">
      <formula>NOT(ISERROR(SEARCH("Off Target",G42)))</formula>
    </cfRule>
    <cfRule type="containsText" dxfId="2548" priority="2604" operator="containsText" text="On Track to be Achieved">
      <formula>NOT(ISERROR(SEARCH("On Track to be Achieved",G42)))</formula>
    </cfRule>
    <cfRule type="containsText" dxfId="2547" priority="2605" operator="containsText" text="Fully Achieved">
      <formula>NOT(ISERROR(SEARCH("Fully Achieved",G42)))</formula>
    </cfRule>
    <cfRule type="containsText" dxfId="2546" priority="2606" operator="containsText" text="Not yet due">
      <formula>NOT(ISERROR(SEARCH("Not yet due",G42)))</formula>
    </cfRule>
    <cfRule type="containsText" dxfId="2545" priority="2607" operator="containsText" text="Not Yet Due">
      <formula>NOT(ISERROR(SEARCH("Not Yet Due",G42)))</formula>
    </cfRule>
    <cfRule type="containsText" dxfId="2544" priority="2608" operator="containsText" text="Deferred">
      <formula>NOT(ISERROR(SEARCH("Deferred",G42)))</formula>
    </cfRule>
    <cfRule type="containsText" dxfId="2543" priority="2609" operator="containsText" text="Deleted">
      <formula>NOT(ISERROR(SEARCH("Deleted",G42)))</formula>
    </cfRule>
    <cfRule type="containsText" dxfId="2542" priority="2610" operator="containsText" text="In Danger of Falling Behind Target">
      <formula>NOT(ISERROR(SEARCH("In Danger of Falling Behind Target",G42)))</formula>
    </cfRule>
    <cfRule type="containsText" dxfId="2541" priority="2611" operator="containsText" text="Not yet due">
      <formula>NOT(ISERROR(SEARCH("Not yet due",G42)))</formula>
    </cfRule>
    <cfRule type="containsText" dxfId="2540" priority="2612" operator="containsText" text="Completed Behind Schedule">
      <formula>NOT(ISERROR(SEARCH("Completed Behind Schedule",G42)))</formula>
    </cfRule>
    <cfRule type="containsText" dxfId="2539" priority="2613" operator="containsText" text="Off Target">
      <formula>NOT(ISERROR(SEARCH("Off Target",G42)))</formula>
    </cfRule>
    <cfRule type="containsText" dxfId="2538" priority="2614" operator="containsText" text="In Danger of Falling Behind Target">
      <formula>NOT(ISERROR(SEARCH("In Danger of Falling Behind Target",G42)))</formula>
    </cfRule>
    <cfRule type="containsText" dxfId="2537" priority="2615" operator="containsText" text="On Track to be Achieved">
      <formula>NOT(ISERROR(SEARCH("On Track to be Achieved",G42)))</formula>
    </cfRule>
    <cfRule type="containsText" dxfId="2536" priority="2616" operator="containsText" text="Fully Achieved">
      <formula>NOT(ISERROR(SEARCH("Fully Achieved",G42)))</formula>
    </cfRule>
    <cfRule type="containsText" dxfId="2535" priority="2617" operator="containsText" text="Update not Provided">
      <formula>NOT(ISERROR(SEARCH("Update not Provided",G42)))</formula>
    </cfRule>
    <cfRule type="containsText" dxfId="2534" priority="2618" operator="containsText" text="Not yet due">
      <formula>NOT(ISERROR(SEARCH("Not yet due",G42)))</formula>
    </cfRule>
    <cfRule type="containsText" dxfId="2533" priority="2619" operator="containsText" text="Completed Behind Schedule">
      <formula>NOT(ISERROR(SEARCH("Completed Behind Schedule",G42)))</formula>
    </cfRule>
    <cfRule type="containsText" dxfId="2532" priority="2620" operator="containsText" text="Off Target">
      <formula>NOT(ISERROR(SEARCH("Off Target",G42)))</formula>
    </cfRule>
    <cfRule type="containsText" dxfId="2531" priority="2621" operator="containsText" text="In Danger of Falling Behind Target">
      <formula>NOT(ISERROR(SEARCH("In Danger of Falling Behind Target",G42)))</formula>
    </cfRule>
    <cfRule type="containsText" dxfId="2530" priority="2622" operator="containsText" text="On Track to be Achieved">
      <formula>NOT(ISERROR(SEARCH("On Track to be Achieved",G42)))</formula>
    </cfRule>
    <cfRule type="containsText" dxfId="2529" priority="2623" operator="containsText" text="Fully Achieved">
      <formula>NOT(ISERROR(SEARCH("Fully Achieved",G42)))</formula>
    </cfRule>
    <cfRule type="containsText" dxfId="2528" priority="2624" operator="containsText" text="Fully Achieved">
      <formula>NOT(ISERROR(SEARCH("Fully Achieved",G42)))</formula>
    </cfRule>
    <cfRule type="containsText" dxfId="2527" priority="2625" operator="containsText" text="Fully Achieved">
      <formula>NOT(ISERROR(SEARCH("Fully Achieved",G42)))</formula>
    </cfRule>
    <cfRule type="containsText" dxfId="2526" priority="2626" operator="containsText" text="Deferred">
      <formula>NOT(ISERROR(SEARCH("Deferred",G42)))</formula>
    </cfRule>
    <cfRule type="containsText" dxfId="2525" priority="2627" operator="containsText" text="Deleted">
      <formula>NOT(ISERROR(SEARCH("Deleted",G42)))</formula>
    </cfRule>
    <cfRule type="containsText" dxfId="2524" priority="2628" operator="containsText" text="In Danger of Falling Behind Target">
      <formula>NOT(ISERROR(SEARCH("In Danger of Falling Behind Target",G42)))</formula>
    </cfRule>
    <cfRule type="containsText" dxfId="2523" priority="2629" operator="containsText" text="Not yet due">
      <formula>NOT(ISERROR(SEARCH("Not yet due",G42)))</formula>
    </cfRule>
    <cfRule type="containsText" dxfId="2522" priority="2630" operator="containsText" text="Update not Provided">
      <formula>NOT(ISERROR(SEARCH("Update not Provided",G42)))</formula>
    </cfRule>
  </conditionalFormatting>
  <conditionalFormatting sqref="G48:G56">
    <cfRule type="containsText" dxfId="2521" priority="2559" operator="containsText" text="On track to be achieved">
      <formula>NOT(ISERROR(SEARCH("On track to be achieved",G48)))</formula>
    </cfRule>
    <cfRule type="containsText" dxfId="2520" priority="2560" operator="containsText" text="Deferred">
      <formula>NOT(ISERROR(SEARCH("Deferred",G48)))</formula>
    </cfRule>
    <cfRule type="containsText" dxfId="2519" priority="2561" operator="containsText" text="Deleted">
      <formula>NOT(ISERROR(SEARCH("Deleted",G48)))</formula>
    </cfRule>
    <cfRule type="containsText" dxfId="2518" priority="2562" operator="containsText" text="In Danger of Falling Behind Target">
      <formula>NOT(ISERROR(SEARCH("In Danger of Falling Behind Target",G48)))</formula>
    </cfRule>
    <cfRule type="containsText" dxfId="2517" priority="2563" operator="containsText" text="Not yet due">
      <formula>NOT(ISERROR(SEARCH("Not yet due",G48)))</formula>
    </cfRule>
    <cfRule type="containsText" dxfId="2516" priority="2564" operator="containsText" text="Update not Provided">
      <formula>NOT(ISERROR(SEARCH("Update not Provided",G48)))</formula>
    </cfRule>
    <cfRule type="containsText" dxfId="2515" priority="2565" operator="containsText" text="Not yet due">
      <formula>NOT(ISERROR(SEARCH("Not yet due",G48)))</formula>
    </cfRule>
    <cfRule type="containsText" dxfId="2514" priority="2566" operator="containsText" text="Completed Behind Schedule">
      <formula>NOT(ISERROR(SEARCH("Completed Behind Schedule",G48)))</formula>
    </cfRule>
    <cfRule type="containsText" dxfId="2513" priority="2567" operator="containsText" text="Off Target">
      <formula>NOT(ISERROR(SEARCH("Off Target",G48)))</formula>
    </cfRule>
    <cfRule type="containsText" dxfId="2512" priority="2568" operator="containsText" text="On Track to be Achieved">
      <formula>NOT(ISERROR(SEARCH("On Track to be Achieved",G48)))</formula>
    </cfRule>
    <cfRule type="containsText" dxfId="2511" priority="2569" operator="containsText" text="Fully Achieved">
      <formula>NOT(ISERROR(SEARCH("Fully Achieved",G48)))</formula>
    </cfRule>
    <cfRule type="containsText" dxfId="2510" priority="2570" operator="containsText" text="Not yet due">
      <formula>NOT(ISERROR(SEARCH("Not yet due",G48)))</formula>
    </cfRule>
    <cfRule type="containsText" dxfId="2509" priority="2571" operator="containsText" text="Not Yet Due">
      <formula>NOT(ISERROR(SEARCH("Not Yet Due",G48)))</formula>
    </cfRule>
    <cfRule type="containsText" dxfId="2508" priority="2572" operator="containsText" text="Deferred">
      <formula>NOT(ISERROR(SEARCH("Deferred",G48)))</formula>
    </cfRule>
    <cfRule type="containsText" dxfId="2507" priority="2573" operator="containsText" text="Deleted">
      <formula>NOT(ISERROR(SEARCH("Deleted",G48)))</formula>
    </cfRule>
    <cfRule type="containsText" dxfId="2506" priority="2574" operator="containsText" text="In Danger of Falling Behind Target">
      <formula>NOT(ISERROR(SEARCH("In Danger of Falling Behind Target",G48)))</formula>
    </cfRule>
    <cfRule type="containsText" dxfId="2505" priority="2575" operator="containsText" text="Not yet due">
      <formula>NOT(ISERROR(SEARCH("Not yet due",G48)))</formula>
    </cfRule>
    <cfRule type="containsText" dxfId="2504" priority="2576" operator="containsText" text="Completed Behind Schedule">
      <formula>NOT(ISERROR(SEARCH("Completed Behind Schedule",G48)))</formula>
    </cfRule>
    <cfRule type="containsText" dxfId="2503" priority="2577" operator="containsText" text="Off Target">
      <formula>NOT(ISERROR(SEARCH("Off Target",G48)))</formula>
    </cfRule>
    <cfRule type="containsText" dxfId="2502" priority="2578" operator="containsText" text="In Danger of Falling Behind Target">
      <formula>NOT(ISERROR(SEARCH("In Danger of Falling Behind Target",G48)))</formula>
    </cfRule>
    <cfRule type="containsText" dxfId="2501" priority="2579" operator="containsText" text="On Track to be Achieved">
      <formula>NOT(ISERROR(SEARCH("On Track to be Achieved",G48)))</formula>
    </cfRule>
    <cfRule type="containsText" dxfId="2500" priority="2580" operator="containsText" text="Fully Achieved">
      <formula>NOT(ISERROR(SEARCH("Fully Achieved",G48)))</formula>
    </cfRule>
    <cfRule type="containsText" dxfId="2499" priority="2581" operator="containsText" text="Update not Provided">
      <formula>NOT(ISERROR(SEARCH("Update not Provided",G48)))</formula>
    </cfRule>
    <cfRule type="containsText" dxfId="2498" priority="2582" operator="containsText" text="Not yet due">
      <formula>NOT(ISERROR(SEARCH("Not yet due",G48)))</formula>
    </cfRule>
    <cfRule type="containsText" dxfId="2497" priority="2583" operator="containsText" text="Completed Behind Schedule">
      <formula>NOT(ISERROR(SEARCH("Completed Behind Schedule",G48)))</formula>
    </cfRule>
    <cfRule type="containsText" dxfId="2496" priority="2584" operator="containsText" text="Off Target">
      <formula>NOT(ISERROR(SEARCH("Off Target",G48)))</formula>
    </cfRule>
    <cfRule type="containsText" dxfId="2495" priority="2585" operator="containsText" text="In Danger of Falling Behind Target">
      <formula>NOT(ISERROR(SEARCH("In Danger of Falling Behind Target",G48)))</formula>
    </cfRule>
    <cfRule type="containsText" dxfId="2494" priority="2586" operator="containsText" text="On Track to be Achieved">
      <formula>NOT(ISERROR(SEARCH("On Track to be Achieved",G48)))</formula>
    </cfRule>
    <cfRule type="containsText" dxfId="2493" priority="2587" operator="containsText" text="Fully Achieved">
      <formula>NOT(ISERROR(SEARCH("Fully Achieved",G48)))</formula>
    </cfRule>
    <cfRule type="containsText" dxfId="2492" priority="2588" operator="containsText" text="Fully Achieved">
      <formula>NOT(ISERROR(SEARCH("Fully Achieved",G48)))</formula>
    </cfRule>
    <cfRule type="containsText" dxfId="2491" priority="2589" operator="containsText" text="Fully Achieved">
      <formula>NOT(ISERROR(SEARCH("Fully Achieved",G48)))</formula>
    </cfRule>
    <cfRule type="containsText" dxfId="2490" priority="2590" operator="containsText" text="Deferred">
      <formula>NOT(ISERROR(SEARCH("Deferred",G48)))</formula>
    </cfRule>
    <cfRule type="containsText" dxfId="2489" priority="2591" operator="containsText" text="Deleted">
      <formula>NOT(ISERROR(SEARCH("Deleted",G48)))</formula>
    </cfRule>
    <cfRule type="containsText" dxfId="2488" priority="2592" operator="containsText" text="In Danger of Falling Behind Target">
      <formula>NOT(ISERROR(SEARCH("In Danger of Falling Behind Target",G48)))</formula>
    </cfRule>
    <cfRule type="containsText" dxfId="2487" priority="2593" operator="containsText" text="Not yet due">
      <formula>NOT(ISERROR(SEARCH("Not yet due",G48)))</formula>
    </cfRule>
    <cfRule type="containsText" dxfId="2486" priority="2594" operator="containsText" text="Update not Provided">
      <formula>NOT(ISERROR(SEARCH("Update not Provided",G48)))</formula>
    </cfRule>
  </conditionalFormatting>
  <conditionalFormatting sqref="G57:G64">
    <cfRule type="containsText" dxfId="2485" priority="2523" operator="containsText" text="On track to be achieved">
      <formula>NOT(ISERROR(SEARCH("On track to be achieved",G57)))</formula>
    </cfRule>
    <cfRule type="containsText" dxfId="2484" priority="2524" operator="containsText" text="Deferred">
      <formula>NOT(ISERROR(SEARCH("Deferred",G57)))</formula>
    </cfRule>
    <cfRule type="containsText" dxfId="2483" priority="2525" operator="containsText" text="Deleted">
      <formula>NOT(ISERROR(SEARCH("Deleted",G57)))</formula>
    </cfRule>
    <cfRule type="containsText" dxfId="2482" priority="2526" operator="containsText" text="In Danger of Falling Behind Target">
      <formula>NOT(ISERROR(SEARCH("In Danger of Falling Behind Target",G57)))</formula>
    </cfRule>
    <cfRule type="containsText" dxfId="2481" priority="2527" operator="containsText" text="Not yet due">
      <formula>NOT(ISERROR(SEARCH("Not yet due",G57)))</formula>
    </cfRule>
    <cfRule type="containsText" dxfId="2480" priority="2528" operator="containsText" text="Update not Provided">
      <formula>NOT(ISERROR(SEARCH("Update not Provided",G57)))</formula>
    </cfRule>
    <cfRule type="containsText" dxfId="2479" priority="2529" operator="containsText" text="Not yet due">
      <formula>NOT(ISERROR(SEARCH("Not yet due",G57)))</formula>
    </cfRule>
    <cfRule type="containsText" dxfId="2478" priority="2530" operator="containsText" text="Completed Behind Schedule">
      <formula>NOT(ISERROR(SEARCH("Completed Behind Schedule",G57)))</formula>
    </cfRule>
    <cfRule type="containsText" dxfId="2477" priority="2531" operator="containsText" text="Off Target">
      <formula>NOT(ISERROR(SEARCH("Off Target",G57)))</formula>
    </cfRule>
    <cfRule type="containsText" dxfId="2476" priority="2532" operator="containsText" text="On Track to be Achieved">
      <formula>NOT(ISERROR(SEARCH("On Track to be Achieved",G57)))</formula>
    </cfRule>
    <cfRule type="containsText" dxfId="2475" priority="2533" operator="containsText" text="Fully Achieved">
      <formula>NOT(ISERROR(SEARCH("Fully Achieved",G57)))</formula>
    </cfRule>
    <cfRule type="containsText" dxfId="2474" priority="2534" operator="containsText" text="Not yet due">
      <formula>NOT(ISERROR(SEARCH("Not yet due",G57)))</formula>
    </cfRule>
    <cfRule type="containsText" dxfId="2473" priority="2535" operator="containsText" text="Not Yet Due">
      <formula>NOT(ISERROR(SEARCH("Not Yet Due",G57)))</formula>
    </cfRule>
    <cfRule type="containsText" dxfId="2472" priority="2536" operator="containsText" text="Deferred">
      <formula>NOT(ISERROR(SEARCH("Deferred",G57)))</formula>
    </cfRule>
    <cfRule type="containsText" dxfId="2471" priority="2537" operator="containsText" text="Deleted">
      <formula>NOT(ISERROR(SEARCH("Deleted",G57)))</formula>
    </cfRule>
    <cfRule type="containsText" dxfId="2470" priority="2538" operator="containsText" text="In Danger of Falling Behind Target">
      <formula>NOT(ISERROR(SEARCH("In Danger of Falling Behind Target",G57)))</formula>
    </cfRule>
    <cfRule type="containsText" dxfId="2469" priority="2539" operator="containsText" text="Not yet due">
      <formula>NOT(ISERROR(SEARCH("Not yet due",G57)))</formula>
    </cfRule>
    <cfRule type="containsText" dxfId="2468" priority="2540" operator="containsText" text="Completed Behind Schedule">
      <formula>NOT(ISERROR(SEARCH("Completed Behind Schedule",G57)))</formula>
    </cfRule>
    <cfRule type="containsText" dxfId="2467" priority="2541" operator="containsText" text="Off Target">
      <formula>NOT(ISERROR(SEARCH("Off Target",G57)))</formula>
    </cfRule>
    <cfRule type="containsText" dxfId="2466" priority="2542" operator="containsText" text="In Danger of Falling Behind Target">
      <formula>NOT(ISERROR(SEARCH("In Danger of Falling Behind Target",G57)))</formula>
    </cfRule>
    <cfRule type="containsText" dxfId="2465" priority="2543" operator="containsText" text="On Track to be Achieved">
      <formula>NOT(ISERROR(SEARCH("On Track to be Achieved",G57)))</formula>
    </cfRule>
    <cfRule type="containsText" dxfId="2464" priority="2544" operator="containsText" text="Fully Achieved">
      <formula>NOT(ISERROR(SEARCH("Fully Achieved",G57)))</formula>
    </cfRule>
    <cfRule type="containsText" dxfId="2463" priority="2545" operator="containsText" text="Update not Provided">
      <formula>NOT(ISERROR(SEARCH("Update not Provided",G57)))</formula>
    </cfRule>
    <cfRule type="containsText" dxfId="2462" priority="2546" operator="containsText" text="Not yet due">
      <formula>NOT(ISERROR(SEARCH("Not yet due",G57)))</formula>
    </cfRule>
    <cfRule type="containsText" dxfId="2461" priority="2547" operator="containsText" text="Completed Behind Schedule">
      <formula>NOT(ISERROR(SEARCH("Completed Behind Schedule",G57)))</formula>
    </cfRule>
    <cfRule type="containsText" dxfId="2460" priority="2548" operator="containsText" text="Off Target">
      <formula>NOT(ISERROR(SEARCH("Off Target",G57)))</formula>
    </cfRule>
    <cfRule type="containsText" dxfId="2459" priority="2549" operator="containsText" text="In Danger of Falling Behind Target">
      <formula>NOT(ISERROR(SEARCH("In Danger of Falling Behind Target",G57)))</formula>
    </cfRule>
    <cfRule type="containsText" dxfId="2458" priority="2550" operator="containsText" text="On Track to be Achieved">
      <formula>NOT(ISERROR(SEARCH("On Track to be Achieved",G57)))</formula>
    </cfRule>
    <cfRule type="containsText" dxfId="2457" priority="2551" operator="containsText" text="Fully Achieved">
      <formula>NOT(ISERROR(SEARCH("Fully Achieved",G57)))</formula>
    </cfRule>
    <cfRule type="containsText" dxfId="2456" priority="2552" operator="containsText" text="Fully Achieved">
      <formula>NOT(ISERROR(SEARCH("Fully Achieved",G57)))</formula>
    </cfRule>
    <cfRule type="containsText" dxfId="2455" priority="2553" operator="containsText" text="Fully Achieved">
      <formula>NOT(ISERROR(SEARCH("Fully Achieved",G57)))</formula>
    </cfRule>
    <cfRule type="containsText" dxfId="2454" priority="2554" operator="containsText" text="Deferred">
      <formula>NOT(ISERROR(SEARCH("Deferred",G57)))</formula>
    </cfRule>
    <cfRule type="containsText" dxfId="2453" priority="2555" operator="containsText" text="Deleted">
      <formula>NOT(ISERROR(SEARCH("Deleted",G57)))</formula>
    </cfRule>
    <cfRule type="containsText" dxfId="2452" priority="2556" operator="containsText" text="In Danger of Falling Behind Target">
      <formula>NOT(ISERROR(SEARCH("In Danger of Falling Behind Target",G57)))</formula>
    </cfRule>
    <cfRule type="containsText" dxfId="2451" priority="2557" operator="containsText" text="Not yet due">
      <formula>NOT(ISERROR(SEARCH("Not yet due",G57)))</formula>
    </cfRule>
    <cfRule type="containsText" dxfId="2450" priority="2558" operator="containsText" text="Update not Provided">
      <formula>NOT(ISERROR(SEARCH("Update not Provided",G57)))</formula>
    </cfRule>
  </conditionalFormatting>
  <conditionalFormatting sqref="G66:G69">
    <cfRule type="containsText" dxfId="2449" priority="2487" operator="containsText" text="On track to be achieved">
      <formula>NOT(ISERROR(SEARCH("On track to be achieved",G66)))</formula>
    </cfRule>
    <cfRule type="containsText" dxfId="2448" priority="2488" operator="containsText" text="Deferred">
      <formula>NOT(ISERROR(SEARCH("Deferred",G66)))</formula>
    </cfRule>
    <cfRule type="containsText" dxfId="2447" priority="2489" operator="containsText" text="Deleted">
      <formula>NOT(ISERROR(SEARCH("Deleted",G66)))</formula>
    </cfRule>
    <cfRule type="containsText" dxfId="2446" priority="2490" operator="containsText" text="In Danger of Falling Behind Target">
      <formula>NOT(ISERROR(SEARCH("In Danger of Falling Behind Target",G66)))</formula>
    </cfRule>
    <cfRule type="containsText" dxfId="2445" priority="2491" operator="containsText" text="Not yet due">
      <formula>NOT(ISERROR(SEARCH("Not yet due",G66)))</formula>
    </cfRule>
    <cfRule type="containsText" dxfId="2444" priority="2492" operator="containsText" text="Update not Provided">
      <formula>NOT(ISERROR(SEARCH("Update not Provided",G66)))</formula>
    </cfRule>
    <cfRule type="containsText" dxfId="2443" priority="2493" operator="containsText" text="Not yet due">
      <formula>NOT(ISERROR(SEARCH("Not yet due",G66)))</formula>
    </cfRule>
    <cfRule type="containsText" dxfId="2442" priority="2494" operator="containsText" text="Completed Behind Schedule">
      <formula>NOT(ISERROR(SEARCH("Completed Behind Schedule",G66)))</formula>
    </cfRule>
    <cfRule type="containsText" dxfId="2441" priority="2495" operator="containsText" text="Off Target">
      <formula>NOT(ISERROR(SEARCH("Off Target",G66)))</formula>
    </cfRule>
    <cfRule type="containsText" dxfId="2440" priority="2496" operator="containsText" text="On Track to be Achieved">
      <formula>NOT(ISERROR(SEARCH("On Track to be Achieved",G66)))</formula>
    </cfRule>
    <cfRule type="containsText" dxfId="2439" priority="2497" operator="containsText" text="Fully Achieved">
      <formula>NOT(ISERROR(SEARCH("Fully Achieved",G66)))</formula>
    </cfRule>
    <cfRule type="containsText" dxfId="2438" priority="2498" operator="containsText" text="Not yet due">
      <formula>NOT(ISERROR(SEARCH("Not yet due",G66)))</formula>
    </cfRule>
    <cfRule type="containsText" dxfId="2437" priority="2499" operator="containsText" text="Not Yet Due">
      <formula>NOT(ISERROR(SEARCH("Not Yet Due",G66)))</formula>
    </cfRule>
    <cfRule type="containsText" dxfId="2436" priority="2500" operator="containsText" text="Deferred">
      <formula>NOT(ISERROR(SEARCH("Deferred",G66)))</formula>
    </cfRule>
    <cfRule type="containsText" dxfId="2435" priority="2501" operator="containsText" text="Deleted">
      <formula>NOT(ISERROR(SEARCH("Deleted",G66)))</formula>
    </cfRule>
    <cfRule type="containsText" dxfId="2434" priority="2502" operator="containsText" text="In Danger of Falling Behind Target">
      <formula>NOT(ISERROR(SEARCH("In Danger of Falling Behind Target",G66)))</formula>
    </cfRule>
    <cfRule type="containsText" dxfId="2433" priority="2503" operator="containsText" text="Not yet due">
      <formula>NOT(ISERROR(SEARCH("Not yet due",G66)))</formula>
    </cfRule>
    <cfRule type="containsText" dxfId="2432" priority="2504" operator="containsText" text="Completed Behind Schedule">
      <formula>NOT(ISERROR(SEARCH("Completed Behind Schedule",G66)))</formula>
    </cfRule>
    <cfRule type="containsText" dxfId="2431" priority="2505" operator="containsText" text="Off Target">
      <formula>NOT(ISERROR(SEARCH("Off Target",G66)))</formula>
    </cfRule>
    <cfRule type="containsText" dxfId="2430" priority="2506" operator="containsText" text="In Danger of Falling Behind Target">
      <formula>NOT(ISERROR(SEARCH("In Danger of Falling Behind Target",G66)))</formula>
    </cfRule>
    <cfRule type="containsText" dxfId="2429" priority="2507" operator="containsText" text="On Track to be Achieved">
      <formula>NOT(ISERROR(SEARCH("On Track to be Achieved",G66)))</formula>
    </cfRule>
    <cfRule type="containsText" dxfId="2428" priority="2508" operator="containsText" text="Fully Achieved">
      <formula>NOT(ISERROR(SEARCH("Fully Achieved",G66)))</formula>
    </cfRule>
    <cfRule type="containsText" dxfId="2427" priority="2509" operator="containsText" text="Update not Provided">
      <formula>NOT(ISERROR(SEARCH("Update not Provided",G66)))</formula>
    </cfRule>
    <cfRule type="containsText" dxfId="2426" priority="2510" operator="containsText" text="Not yet due">
      <formula>NOT(ISERROR(SEARCH("Not yet due",G66)))</formula>
    </cfRule>
    <cfRule type="containsText" dxfId="2425" priority="2511" operator="containsText" text="Completed Behind Schedule">
      <formula>NOT(ISERROR(SEARCH("Completed Behind Schedule",G66)))</formula>
    </cfRule>
    <cfRule type="containsText" dxfId="2424" priority="2512" operator="containsText" text="Off Target">
      <formula>NOT(ISERROR(SEARCH("Off Target",G66)))</formula>
    </cfRule>
    <cfRule type="containsText" dxfId="2423" priority="2513" operator="containsText" text="In Danger of Falling Behind Target">
      <formula>NOT(ISERROR(SEARCH("In Danger of Falling Behind Target",G66)))</formula>
    </cfRule>
    <cfRule type="containsText" dxfId="2422" priority="2514" operator="containsText" text="On Track to be Achieved">
      <formula>NOT(ISERROR(SEARCH("On Track to be Achieved",G66)))</formula>
    </cfRule>
    <cfRule type="containsText" dxfId="2421" priority="2515" operator="containsText" text="Fully Achieved">
      <formula>NOT(ISERROR(SEARCH("Fully Achieved",G66)))</formula>
    </cfRule>
    <cfRule type="containsText" dxfId="2420" priority="2516" operator="containsText" text="Fully Achieved">
      <formula>NOT(ISERROR(SEARCH("Fully Achieved",G66)))</formula>
    </cfRule>
    <cfRule type="containsText" dxfId="2419" priority="2517" operator="containsText" text="Fully Achieved">
      <formula>NOT(ISERROR(SEARCH("Fully Achieved",G66)))</formula>
    </cfRule>
    <cfRule type="containsText" dxfId="2418" priority="2518" operator="containsText" text="Deferred">
      <formula>NOT(ISERROR(SEARCH("Deferred",G66)))</formula>
    </cfRule>
    <cfRule type="containsText" dxfId="2417" priority="2519" operator="containsText" text="Deleted">
      <formula>NOT(ISERROR(SEARCH("Deleted",G66)))</formula>
    </cfRule>
    <cfRule type="containsText" dxfId="2416" priority="2520" operator="containsText" text="In Danger of Falling Behind Target">
      <formula>NOT(ISERROR(SEARCH("In Danger of Falling Behind Target",G66)))</formula>
    </cfRule>
    <cfRule type="containsText" dxfId="2415" priority="2521" operator="containsText" text="Not yet due">
      <formula>NOT(ISERROR(SEARCH("Not yet due",G66)))</formula>
    </cfRule>
    <cfRule type="containsText" dxfId="2414" priority="2522" operator="containsText" text="Update not Provided">
      <formula>NOT(ISERROR(SEARCH("Update not Provided",G66)))</formula>
    </cfRule>
  </conditionalFormatting>
  <conditionalFormatting sqref="G70:G75">
    <cfRule type="containsText" dxfId="2413" priority="2451" operator="containsText" text="On track to be achieved">
      <formula>NOT(ISERROR(SEARCH("On track to be achieved",G70)))</formula>
    </cfRule>
    <cfRule type="containsText" dxfId="2412" priority="2452" operator="containsText" text="Deferred">
      <formula>NOT(ISERROR(SEARCH("Deferred",G70)))</formula>
    </cfRule>
    <cfRule type="containsText" dxfId="2411" priority="2453" operator="containsText" text="Deleted">
      <formula>NOT(ISERROR(SEARCH("Deleted",G70)))</formula>
    </cfRule>
    <cfRule type="containsText" dxfId="2410" priority="2454" operator="containsText" text="In Danger of Falling Behind Target">
      <formula>NOT(ISERROR(SEARCH("In Danger of Falling Behind Target",G70)))</formula>
    </cfRule>
    <cfRule type="containsText" dxfId="2409" priority="2455" operator="containsText" text="Not yet due">
      <formula>NOT(ISERROR(SEARCH("Not yet due",G70)))</formula>
    </cfRule>
    <cfRule type="containsText" dxfId="2408" priority="2456" operator="containsText" text="Update not Provided">
      <formula>NOT(ISERROR(SEARCH("Update not Provided",G70)))</formula>
    </cfRule>
    <cfRule type="containsText" dxfId="2407" priority="2457" operator="containsText" text="Not yet due">
      <formula>NOT(ISERROR(SEARCH("Not yet due",G70)))</formula>
    </cfRule>
    <cfRule type="containsText" dxfId="2406" priority="2458" operator="containsText" text="Completed Behind Schedule">
      <formula>NOT(ISERROR(SEARCH("Completed Behind Schedule",G70)))</formula>
    </cfRule>
    <cfRule type="containsText" dxfId="2405" priority="2459" operator="containsText" text="Off Target">
      <formula>NOT(ISERROR(SEARCH("Off Target",G70)))</formula>
    </cfRule>
    <cfRule type="containsText" dxfId="2404" priority="2460" operator="containsText" text="On Track to be Achieved">
      <formula>NOT(ISERROR(SEARCH("On Track to be Achieved",G70)))</formula>
    </cfRule>
    <cfRule type="containsText" dxfId="2403" priority="2461" operator="containsText" text="Fully Achieved">
      <formula>NOT(ISERROR(SEARCH("Fully Achieved",G70)))</formula>
    </cfRule>
    <cfRule type="containsText" dxfId="2402" priority="2462" operator="containsText" text="Not yet due">
      <formula>NOT(ISERROR(SEARCH("Not yet due",G70)))</formula>
    </cfRule>
    <cfRule type="containsText" dxfId="2401" priority="2463" operator="containsText" text="Not Yet Due">
      <formula>NOT(ISERROR(SEARCH("Not Yet Due",G70)))</formula>
    </cfRule>
    <cfRule type="containsText" dxfId="2400" priority="2464" operator="containsText" text="Deferred">
      <formula>NOT(ISERROR(SEARCH("Deferred",G70)))</formula>
    </cfRule>
    <cfRule type="containsText" dxfId="2399" priority="2465" operator="containsText" text="Deleted">
      <formula>NOT(ISERROR(SEARCH("Deleted",G70)))</formula>
    </cfRule>
    <cfRule type="containsText" dxfId="2398" priority="2466" operator="containsText" text="In Danger of Falling Behind Target">
      <formula>NOT(ISERROR(SEARCH("In Danger of Falling Behind Target",G70)))</formula>
    </cfRule>
    <cfRule type="containsText" dxfId="2397" priority="2467" operator="containsText" text="Not yet due">
      <formula>NOT(ISERROR(SEARCH("Not yet due",G70)))</formula>
    </cfRule>
    <cfRule type="containsText" dxfId="2396" priority="2468" operator="containsText" text="Completed Behind Schedule">
      <formula>NOT(ISERROR(SEARCH("Completed Behind Schedule",G70)))</formula>
    </cfRule>
    <cfRule type="containsText" dxfId="2395" priority="2469" operator="containsText" text="Off Target">
      <formula>NOT(ISERROR(SEARCH("Off Target",G70)))</formula>
    </cfRule>
    <cfRule type="containsText" dxfId="2394" priority="2470" operator="containsText" text="In Danger of Falling Behind Target">
      <formula>NOT(ISERROR(SEARCH("In Danger of Falling Behind Target",G70)))</formula>
    </cfRule>
    <cfRule type="containsText" dxfId="2393" priority="2471" operator="containsText" text="On Track to be Achieved">
      <formula>NOT(ISERROR(SEARCH("On Track to be Achieved",G70)))</formula>
    </cfRule>
    <cfRule type="containsText" dxfId="2392" priority="2472" operator="containsText" text="Fully Achieved">
      <formula>NOT(ISERROR(SEARCH("Fully Achieved",G70)))</formula>
    </cfRule>
    <cfRule type="containsText" dxfId="2391" priority="2473" operator="containsText" text="Update not Provided">
      <formula>NOT(ISERROR(SEARCH("Update not Provided",G70)))</formula>
    </cfRule>
    <cfRule type="containsText" dxfId="2390" priority="2474" operator="containsText" text="Not yet due">
      <formula>NOT(ISERROR(SEARCH("Not yet due",G70)))</formula>
    </cfRule>
    <cfRule type="containsText" dxfId="2389" priority="2475" operator="containsText" text="Completed Behind Schedule">
      <formula>NOT(ISERROR(SEARCH("Completed Behind Schedule",G70)))</formula>
    </cfRule>
    <cfRule type="containsText" dxfId="2388" priority="2476" operator="containsText" text="Off Target">
      <formula>NOT(ISERROR(SEARCH("Off Target",G70)))</formula>
    </cfRule>
    <cfRule type="containsText" dxfId="2387" priority="2477" operator="containsText" text="In Danger of Falling Behind Target">
      <formula>NOT(ISERROR(SEARCH("In Danger of Falling Behind Target",G70)))</formula>
    </cfRule>
    <cfRule type="containsText" dxfId="2386" priority="2478" operator="containsText" text="On Track to be Achieved">
      <formula>NOT(ISERROR(SEARCH("On Track to be Achieved",G70)))</formula>
    </cfRule>
    <cfRule type="containsText" dxfId="2385" priority="2479" operator="containsText" text="Fully Achieved">
      <formula>NOT(ISERROR(SEARCH("Fully Achieved",G70)))</formula>
    </cfRule>
    <cfRule type="containsText" dxfId="2384" priority="2480" operator="containsText" text="Fully Achieved">
      <formula>NOT(ISERROR(SEARCH("Fully Achieved",G70)))</formula>
    </cfRule>
    <cfRule type="containsText" dxfId="2383" priority="2481" operator="containsText" text="Fully Achieved">
      <formula>NOT(ISERROR(SEARCH("Fully Achieved",G70)))</formula>
    </cfRule>
    <cfRule type="containsText" dxfId="2382" priority="2482" operator="containsText" text="Deferred">
      <formula>NOT(ISERROR(SEARCH("Deferred",G70)))</formula>
    </cfRule>
    <cfRule type="containsText" dxfId="2381" priority="2483" operator="containsText" text="Deleted">
      <formula>NOT(ISERROR(SEARCH("Deleted",G70)))</formula>
    </cfRule>
    <cfRule type="containsText" dxfId="2380" priority="2484" operator="containsText" text="In Danger of Falling Behind Target">
      <formula>NOT(ISERROR(SEARCH("In Danger of Falling Behind Target",G70)))</formula>
    </cfRule>
    <cfRule type="containsText" dxfId="2379" priority="2485" operator="containsText" text="Not yet due">
      <formula>NOT(ISERROR(SEARCH("Not yet due",G70)))</formula>
    </cfRule>
    <cfRule type="containsText" dxfId="2378" priority="2486" operator="containsText" text="Update not Provided">
      <formula>NOT(ISERROR(SEARCH("Update not Provided",G70)))</formula>
    </cfRule>
  </conditionalFormatting>
  <conditionalFormatting sqref="G76:G82">
    <cfRule type="containsText" dxfId="2377" priority="2415" operator="containsText" text="On track to be achieved">
      <formula>NOT(ISERROR(SEARCH("On track to be achieved",G76)))</formula>
    </cfRule>
    <cfRule type="containsText" dxfId="2376" priority="2416" operator="containsText" text="Deferred">
      <formula>NOT(ISERROR(SEARCH("Deferred",G76)))</formula>
    </cfRule>
    <cfRule type="containsText" dxfId="2375" priority="2417" operator="containsText" text="Deleted">
      <formula>NOT(ISERROR(SEARCH("Deleted",G76)))</formula>
    </cfRule>
    <cfRule type="containsText" dxfId="2374" priority="2418" operator="containsText" text="In Danger of Falling Behind Target">
      <formula>NOT(ISERROR(SEARCH("In Danger of Falling Behind Target",G76)))</formula>
    </cfRule>
    <cfRule type="containsText" dxfId="2373" priority="2419" operator="containsText" text="Not yet due">
      <formula>NOT(ISERROR(SEARCH("Not yet due",G76)))</formula>
    </cfRule>
    <cfRule type="containsText" dxfId="2372" priority="2420" operator="containsText" text="Update not Provided">
      <formula>NOT(ISERROR(SEARCH("Update not Provided",G76)))</formula>
    </cfRule>
    <cfRule type="containsText" dxfId="2371" priority="2421" operator="containsText" text="Not yet due">
      <formula>NOT(ISERROR(SEARCH("Not yet due",G76)))</formula>
    </cfRule>
    <cfRule type="containsText" dxfId="2370" priority="2422" operator="containsText" text="Completed Behind Schedule">
      <formula>NOT(ISERROR(SEARCH("Completed Behind Schedule",G76)))</formula>
    </cfRule>
    <cfRule type="containsText" dxfId="2369" priority="2423" operator="containsText" text="Off Target">
      <formula>NOT(ISERROR(SEARCH("Off Target",G76)))</formula>
    </cfRule>
    <cfRule type="containsText" dxfId="2368" priority="2424" operator="containsText" text="On Track to be Achieved">
      <formula>NOT(ISERROR(SEARCH("On Track to be Achieved",G76)))</formula>
    </cfRule>
    <cfRule type="containsText" dxfId="2367" priority="2425" operator="containsText" text="Fully Achieved">
      <formula>NOT(ISERROR(SEARCH("Fully Achieved",G76)))</formula>
    </cfRule>
    <cfRule type="containsText" dxfId="2366" priority="2426" operator="containsText" text="Not yet due">
      <formula>NOT(ISERROR(SEARCH("Not yet due",G76)))</formula>
    </cfRule>
    <cfRule type="containsText" dxfId="2365" priority="2427" operator="containsText" text="Not Yet Due">
      <formula>NOT(ISERROR(SEARCH("Not Yet Due",G76)))</formula>
    </cfRule>
    <cfRule type="containsText" dxfId="2364" priority="2428" operator="containsText" text="Deferred">
      <formula>NOT(ISERROR(SEARCH("Deferred",G76)))</formula>
    </cfRule>
    <cfRule type="containsText" dxfId="2363" priority="2429" operator="containsText" text="Deleted">
      <formula>NOT(ISERROR(SEARCH("Deleted",G76)))</formula>
    </cfRule>
    <cfRule type="containsText" dxfId="2362" priority="2430" operator="containsText" text="In Danger of Falling Behind Target">
      <formula>NOT(ISERROR(SEARCH("In Danger of Falling Behind Target",G76)))</formula>
    </cfRule>
    <cfRule type="containsText" dxfId="2361" priority="2431" operator="containsText" text="Not yet due">
      <formula>NOT(ISERROR(SEARCH("Not yet due",G76)))</formula>
    </cfRule>
    <cfRule type="containsText" dxfId="2360" priority="2432" operator="containsText" text="Completed Behind Schedule">
      <formula>NOT(ISERROR(SEARCH("Completed Behind Schedule",G76)))</formula>
    </cfRule>
    <cfRule type="containsText" dxfId="2359" priority="2433" operator="containsText" text="Off Target">
      <formula>NOT(ISERROR(SEARCH("Off Target",G76)))</formula>
    </cfRule>
    <cfRule type="containsText" dxfId="2358" priority="2434" operator="containsText" text="In Danger of Falling Behind Target">
      <formula>NOT(ISERROR(SEARCH("In Danger of Falling Behind Target",G76)))</formula>
    </cfRule>
    <cfRule type="containsText" dxfId="2357" priority="2435" operator="containsText" text="On Track to be Achieved">
      <formula>NOT(ISERROR(SEARCH("On Track to be Achieved",G76)))</formula>
    </cfRule>
    <cfRule type="containsText" dxfId="2356" priority="2436" operator="containsText" text="Fully Achieved">
      <formula>NOT(ISERROR(SEARCH("Fully Achieved",G76)))</formula>
    </cfRule>
    <cfRule type="containsText" dxfId="2355" priority="2437" operator="containsText" text="Update not Provided">
      <formula>NOT(ISERROR(SEARCH("Update not Provided",G76)))</formula>
    </cfRule>
    <cfRule type="containsText" dxfId="2354" priority="2438" operator="containsText" text="Not yet due">
      <formula>NOT(ISERROR(SEARCH("Not yet due",G76)))</formula>
    </cfRule>
    <cfRule type="containsText" dxfId="2353" priority="2439" operator="containsText" text="Completed Behind Schedule">
      <formula>NOT(ISERROR(SEARCH("Completed Behind Schedule",G76)))</formula>
    </cfRule>
    <cfRule type="containsText" dxfId="2352" priority="2440" operator="containsText" text="Off Target">
      <formula>NOT(ISERROR(SEARCH("Off Target",G76)))</formula>
    </cfRule>
    <cfRule type="containsText" dxfId="2351" priority="2441" operator="containsText" text="In Danger of Falling Behind Target">
      <formula>NOT(ISERROR(SEARCH("In Danger of Falling Behind Target",G76)))</formula>
    </cfRule>
    <cfRule type="containsText" dxfId="2350" priority="2442" operator="containsText" text="On Track to be Achieved">
      <formula>NOT(ISERROR(SEARCH("On Track to be Achieved",G76)))</formula>
    </cfRule>
    <cfRule type="containsText" dxfId="2349" priority="2443" operator="containsText" text="Fully Achieved">
      <formula>NOT(ISERROR(SEARCH("Fully Achieved",G76)))</formula>
    </cfRule>
    <cfRule type="containsText" dxfId="2348" priority="2444" operator="containsText" text="Fully Achieved">
      <formula>NOT(ISERROR(SEARCH("Fully Achieved",G76)))</formula>
    </cfRule>
    <cfRule type="containsText" dxfId="2347" priority="2445" operator="containsText" text="Fully Achieved">
      <formula>NOT(ISERROR(SEARCH("Fully Achieved",G76)))</formula>
    </cfRule>
    <cfRule type="containsText" dxfId="2346" priority="2446" operator="containsText" text="Deferred">
      <formula>NOT(ISERROR(SEARCH("Deferred",G76)))</formula>
    </cfRule>
    <cfRule type="containsText" dxfId="2345" priority="2447" operator="containsText" text="Deleted">
      <formula>NOT(ISERROR(SEARCH("Deleted",G76)))</formula>
    </cfRule>
    <cfRule type="containsText" dxfId="2344" priority="2448" operator="containsText" text="In Danger of Falling Behind Target">
      <formula>NOT(ISERROR(SEARCH("In Danger of Falling Behind Target",G76)))</formula>
    </cfRule>
    <cfRule type="containsText" dxfId="2343" priority="2449" operator="containsText" text="Not yet due">
      <formula>NOT(ISERROR(SEARCH("Not yet due",G76)))</formula>
    </cfRule>
    <cfRule type="containsText" dxfId="2342" priority="2450" operator="containsText" text="Update not Provided">
      <formula>NOT(ISERROR(SEARCH("Update not Provided",G76)))</formula>
    </cfRule>
  </conditionalFormatting>
  <conditionalFormatting sqref="G84">
    <cfRule type="containsText" dxfId="2341" priority="2343" operator="containsText" text="On track to be achieved">
      <formula>NOT(ISERROR(SEARCH("On track to be achieved",G84)))</formula>
    </cfRule>
    <cfRule type="containsText" dxfId="2340" priority="2344" operator="containsText" text="Deferred">
      <formula>NOT(ISERROR(SEARCH("Deferred",G84)))</formula>
    </cfRule>
    <cfRule type="containsText" dxfId="2339" priority="2345" operator="containsText" text="Deleted">
      <formula>NOT(ISERROR(SEARCH("Deleted",G84)))</formula>
    </cfRule>
    <cfRule type="containsText" dxfId="2338" priority="2346" operator="containsText" text="In Danger of Falling Behind Target">
      <formula>NOT(ISERROR(SEARCH("In Danger of Falling Behind Target",G84)))</formula>
    </cfRule>
    <cfRule type="containsText" dxfId="2337" priority="2347" operator="containsText" text="Not yet due">
      <formula>NOT(ISERROR(SEARCH("Not yet due",G84)))</formula>
    </cfRule>
    <cfRule type="containsText" dxfId="2336" priority="2348" operator="containsText" text="Update not Provided">
      <formula>NOT(ISERROR(SEARCH("Update not Provided",G84)))</formula>
    </cfRule>
    <cfRule type="containsText" dxfId="2335" priority="2349" operator="containsText" text="Not yet due">
      <formula>NOT(ISERROR(SEARCH("Not yet due",G84)))</formula>
    </cfRule>
    <cfRule type="containsText" dxfId="2334" priority="2350" operator="containsText" text="Completed Behind Schedule">
      <formula>NOT(ISERROR(SEARCH("Completed Behind Schedule",G84)))</formula>
    </cfRule>
    <cfRule type="containsText" dxfId="2333" priority="2351" operator="containsText" text="Off Target">
      <formula>NOT(ISERROR(SEARCH("Off Target",G84)))</formula>
    </cfRule>
    <cfRule type="containsText" dxfId="2332" priority="2352" operator="containsText" text="On Track to be Achieved">
      <formula>NOT(ISERROR(SEARCH("On Track to be Achieved",G84)))</formula>
    </cfRule>
    <cfRule type="containsText" dxfId="2331" priority="2353" operator="containsText" text="Fully Achieved">
      <formula>NOT(ISERROR(SEARCH("Fully Achieved",G84)))</formula>
    </cfRule>
    <cfRule type="containsText" dxfId="2330" priority="2354" operator="containsText" text="Not yet due">
      <formula>NOT(ISERROR(SEARCH("Not yet due",G84)))</formula>
    </cfRule>
    <cfRule type="containsText" dxfId="2329" priority="2355" operator="containsText" text="Not Yet Due">
      <formula>NOT(ISERROR(SEARCH("Not Yet Due",G84)))</formula>
    </cfRule>
    <cfRule type="containsText" dxfId="2328" priority="2356" operator="containsText" text="Deferred">
      <formula>NOT(ISERROR(SEARCH("Deferred",G84)))</formula>
    </cfRule>
    <cfRule type="containsText" dxfId="2327" priority="2357" operator="containsText" text="Deleted">
      <formula>NOT(ISERROR(SEARCH("Deleted",G84)))</formula>
    </cfRule>
    <cfRule type="containsText" dxfId="2326" priority="2358" operator="containsText" text="In Danger of Falling Behind Target">
      <formula>NOT(ISERROR(SEARCH("In Danger of Falling Behind Target",G84)))</formula>
    </cfRule>
    <cfRule type="containsText" dxfId="2325" priority="2359" operator="containsText" text="Not yet due">
      <formula>NOT(ISERROR(SEARCH("Not yet due",G84)))</formula>
    </cfRule>
    <cfRule type="containsText" dxfId="2324" priority="2360" operator="containsText" text="Completed Behind Schedule">
      <formula>NOT(ISERROR(SEARCH("Completed Behind Schedule",G84)))</formula>
    </cfRule>
    <cfRule type="containsText" dxfId="2323" priority="2361" operator="containsText" text="Off Target">
      <formula>NOT(ISERROR(SEARCH("Off Target",G84)))</formula>
    </cfRule>
    <cfRule type="containsText" dxfId="2322" priority="2362" operator="containsText" text="In Danger of Falling Behind Target">
      <formula>NOT(ISERROR(SEARCH("In Danger of Falling Behind Target",G84)))</formula>
    </cfRule>
    <cfRule type="containsText" dxfId="2321" priority="2363" operator="containsText" text="On Track to be Achieved">
      <formula>NOT(ISERROR(SEARCH("On Track to be Achieved",G84)))</formula>
    </cfRule>
    <cfRule type="containsText" dxfId="2320" priority="2364" operator="containsText" text="Fully Achieved">
      <formula>NOT(ISERROR(SEARCH("Fully Achieved",G84)))</formula>
    </cfRule>
    <cfRule type="containsText" dxfId="2319" priority="2365" operator="containsText" text="Update not Provided">
      <formula>NOT(ISERROR(SEARCH("Update not Provided",G84)))</formula>
    </cfRule>
    <cfRule type="containsText" dxfId="2318" priority="2366" operator="containsText" text="Not yet due">
      <formula>NOT(ISERROR(SEARCH("Not yet due",G84)))</formula>
    </cfRule>
    <cfRule type="containsText" dxfId="2317" priority="2367" operator="containsText" text="Completed Behind Schedule">
      <formula>NOT(ISERROR(SEARCH("Completed Behind Schedule",G84)))</formula>
    </cfRule>
    <cfRule type="containsText" dxfId="2316" priority="2368" operator="containsText" text="Off Target">
      <formula>NOT(ISERROR(SEARCH("Off Target",G84)))</formula>
    </cfRule>
    <cfRule type="containsText" dxfId="2315" priority="2369" operator="containsText" text="In Danger of Falling Behind Target">
      <formula>NOT(ISERROR(SEARCH("In Danger of Falling Behind Target",G84)))</formula>
    </cfRule>
    <cfRule type="containsText" dxfId="2314" priority="2370" operator="containsText" text="On Track to be Achieved">
      <formula>NOT(ISERROR(SEARCH("On Track to be Achieved",G84)))</formula>
    </cfRule>
    <cfRule type="containsText" dxfId="2313" priority="2371" operator="containsText" text="Fully Achieved">
      <formula>NOT(ISERROR(SEARCH("Fully Achieved",G84)))</formula>
    </cfRule>
    <cfRule type="containsText" dxfId="2312" priority="2372" operator="containsText" text="Fully Achieved">
      <formula>NOT(ISERROR(SEARCH("Fully Achieved",G84)))</formula>
    </cfRule>
    <cfRule type="containsText" dxfId="2311" priority="2373" operator="containsText" text="Fully Achieved">
      <formula>NOT(ISERROR(SEARCH("Fully Achieved",G84)))</formula>
    </cfRule>
    <cfRule type="containsText" dxfId="2310" priority="2374" operator="containsText" text="Deferred">
      <formula>NOT(ISERROR(SEARCH("Deferred",G84)))</formula>
    </cfRule>
    <cfRule type="containsText" dxfId="2309" priority="2375" operator="containsText" text="Deleted">
      <formula>NOT(ISERROR(SEARCH("Deleted",G84)))</formula>
    </cfRule>
    <cfRule type="containsText" dxfId="2308" priority="2376" operator="containsText" text="In Danger of Falling Behind Target">
      <formula>NOT(ISERROR(SEARCH("In Danger of Falling Behind Target",G84)))</formula>
    </cfRule>
    <cfRule type="containsText" dxfId="2307" priority="2377" operator="containsText" text="Not yet due">
      <formula>NOT(ISERROR(SEARCH("Not yet due",G84)))</formula>
    </cfRule>
    <cfRule type="containsText" dxfId="2306" priority="2378" operator="containsText" text="Update not Provided">
      <formula>NOT(ISERROR(SEARCH("Update not Provided",G84)))</formula>
    </cfRule>
  </conditionalFormatting>
  <conditionalFormatting sqref="G85:G88">
    <cfRule type="containsText" dxfId="2305" priority="2307" operator="containsText" text="On track to be achieved">
      <formula>NOT(ISERROR(SEARCH("On track to be achieved",G85)))</formula>
    </cfRule>
    <cfRule type="containsText" dxfId="2304" priority="2308" operator="containsText" text="Deferred">
      <formula>NOT(ISERROR(SEARCH("Deferred",G85)))</formula>
    </cfRule>
    <cfRule type="containsText" dxfId="2303" priority="2309" operator="containsText" text="Deleted">
      <formula>NOT(ISERROR(SEARCH("Deleted",G85)))</formula>
    </cfRule>
    <cfRule type="containsText" dxfId="2302" priority="2310" operator="containsText" text="In Danger of Falling Behind Target">
      <formula>NOT(ISERROR(SEARCH("In Danger of Falling Behind Target",G85)))</formula>
    </cfRule>
    <cfRule type="containsText" dxfId="2301" priority="2311" operator="containsText" text="Not yet due">
      <formula>NOT(ISERROR(SEARCH("Not yet due",G85)))</formula>
    </cfRule>
    <cfRule type="containsText" dxfId="2300" priority="2312" operator="containsText" text="Update not Provided">
      <formula>NOT(ISERROR(SEARCH("Update not Provided",G85)))</formula>
    </cfRule>
    <cfRule type="containsText" dxfId="2299" priority="2313" operator="containsText" text="Not yet due">
      <formula>NOT(ISERROR(SEARCH("Not yet due",G85)))</formula>
    </cfRule>
    <cfRule type="containsText" dxfId="2298" priority="2314" operator="containsText" text="Completed Behind Schedule">
      <formula>NOT(ISERROR(SEARCH("Completed Behind Schedule",G85)))</formula>
    </cfRule>
    <cfRule type="containsText" dxfId="2297" priority="2315" operator="containsText" text="Off Target">
      <formula>NOT(ISERROR(SEARCH("Off Target",G85)))</formula>
    </cfRule>
    <cfRule type="containsText" dxfId="2296" priority="2316" operator="containsText" text="On Track to be Achieved">
      <formula>NOT(ISERROR(SEARCH("On Track to be Achieved",G85)))</formula>
    </cfRule>
    <cfRule type="containsText" dxfId="2295" priority="2317" operator="containsText" text="Fully Achieved">
      <formula>NOT(ISERROR(SEARCH("Fully Achieved",G85)))</formula>
    </cfRule>
    <cfRule type="containsText" dxfId="2294" priority="2318" operator="containsText" text="Not yet due">
      <formula>NOT(ISERROR(SEARCH("Not yet due",G85)))</formula>
    </cfRule>
    <cfRule type="containsText" dxfId="2293" priority="2319" operator="containsText" text="Not Yet Due">
      <formula>NOT(ISERROR(SEARCH("Not Yet Due",G85)))</formula>
    </cfRule>
    <cfRule type="containsText" dxfId="2292" priority="2320" operator="containsText" text="Deferred">
      <formula>NOT(ISERROR(SEARCH("Deferred",G85)))</formula>
    </cfRule>
    <cfRule type="containsText" dxfId="2291" priority="2321" operator="containsText" text="Deleted">
      <formula>NOT(ISERROR(SEARCH("Deleted",G85)))</formula>
    </cfRule>
    <cfRule type="containsText" dxfId="2290" priority="2322" operator="containsText" text="In Danger of Falling Behind Target">
      <formula>NOT(ISERROR(SEARCH("In Danger of Falling Behind Target",G85)))</formula>
    </cfRule>
    <cfRule type="containsText" dxfId="2289" priority="2323" operator="containsText" text="Not yet due">
      <formula>NOT(ISERROR(SEARCH("Not yet due",G85)))</formula>
    </cfRule>
    <cfRule type="containsText" dxfId="2288" priority="2324" operator="containsText" text="Completed Behind Schedule">
      <formula>NOT(ISERROR(SEARCH("Completed Behind Schedule",G85)))</formula>
    </cfRule>
    <cfRule type="containsText" dxfId="2287" priority="2325" operator="containsText" text="Off Target">
      <formula>NOT(ISERROR(SEARCH("Off Target",G85)))</formula>
    </cfRule>
    <cfRule type="containsText" dxfId="2286" priority="2326" operator="containsText" text="In Danger of Falling Behind Target">
      <formula>NOT(ISERROR(SEARCH("In Danger of Falling Behind Target",G85)))</formula>
    </cfRule>
    <cfRule type="containsText" dxfId="2285" priority="2327" operator="containsText" text="On Track to be Achieved">
      <formula>NOT(ISERROR(SEARCH("On Track to be Achieved",G85)))</formula>
    </cfRule>
    <cfRule type="containsText" dxfId="2284" priority="2328" operator="containsText" text="Fully Achieved">
      <formula>NOT(ISERROR(SEARCH("Fully Achieved",G85)))</formula>
    </cfRule>
    <cfRule type="containsText" dxfId="2283" priority="2329" operator="containsText" text="Update not Provided">
      <formula>NOT(ISERROR(SEARCH("Update not Provided",G85)))</formula>
    </cfRule>
    <cfRule type="containsText" dxfId="2282" priority="2330" operator="containsText" text="Not yet due">
      <formula>NOT(ISERROR(SEARCH("Not yet due",G85)))</formula>
    </cfRule>
    <cfRule type="containsText" dxfId="2281" priority="2331" operator="containsText" text="Completed Behind Schedule">
      <formula>NOT(ISERROR(SEARCH("Completed Behind Schedule",G85)))</formula>
    </cfRule>
    <cfRule type="containsText" dxfId="2280" priority="2332" operator="containsText" text="Off Target">
      <formula>NOT(ISERROR(SEARCH("Off Target",G85)))</formula>
    </cfRule>
    <cfRule type="containsText" dxfId="2279" priority="2333" operator="containsText" text="In Danger of Falling Behind Target">
      <formula>NOT(ISERROR(SEARCH("In Danger of Falling Behind Target",G85)))</formula>
    </cfRule>
    <cfRule type="containsText" dxfId="2278" priority="2334" operator="containsText" text="On Track to be Achieved">
      <formula>NOT(ISERROR(SEARCH("On Track to be Achieved",G85)))</formula>
    </cfRule>
    <cfRule type="containsText" dxfId="2277" priority="2335" operator="containsText" text="Fully Achieved">
      <formula>NOT(ISERROR(SEARCH("Fully Achieved",G85)))</formula>
    </cfRule>
    <cfRule type="containsText" dxfId="2276" priority="2336" operator="containsText" text="Fully Achieved">
      <formula>NOT(ISERROR(SEARCH("Fully Achieved",G85)))</formula>
    </cfRule>
    <cfRule type="containsText" dxfId="2275" priority="2337" operator="containsText" text="Fully Achieved">
      <formula>NOT(ISERROR(SEARCH("Fully Achieved",G85)))</formula>
    </cfRule>
    <cfRule type="containsText" dxfId="2274" priority="2338" operator="containsText" text="Deferred">
      <formula>NOT(ISERROR(SEARCH("Deferred",G85)))</formula>
    </cfRule>
    <cfRule type="containsText" dxfId="2273" priority="2339" operator="containsText" text="Deleted">
      <formula>NOT(ISERROR(SEARCH("Deleted",G85)))</formula>
    </cfRule>
    <cfRule type="containsText" dxfId="2272" priority="2340" operator="containsText" text="In Danger of Falling Behind Target">
      <formula>NOT(ISERROR(SEARCH("In Danger of Falling Behind Target",G85)))</formula>
    </cfRule>
    <cfRule type="containsText" dxfId="2271" priority="2341" operator="containsText" text="Not yet due">
      <formula>NOT(ISERROR(SEARCH("Not yet due",G85)))</formula>
    </cfRule>
    <cfRule type="containsText" dxfId="2270" priority="2342" operator="containsText" text="Update not Provided">
      <formula>NOT(ISERROR(SEARCH("Update not Provided",G85)))</formula>
    </cfRule>
  </conditionalFormatting>
  <conditionalFormatting sqref="G89">
    <cfRule type="containsText" dxfId="2269" priority="2271" operator="containsText" text="On track to be achieved">
      <formula>NOT(ISERROR(SEARCH("On track to be achieved",G89)))</formula>
    </cfRule>
    <cfRule type="containsText" dxfId="2268" priority="2272" operator="containsText" text="Deferred">
      <formula>NOT(ISERROR(SEARCH("Deferred",G89)))</formula>
    </cfRule>
    <cfRule type="containsText" dxfId="2267" priority="2273" operator="containsText" text="Deleted">
      <formula>NOT(ISERROR(SEARCH("Deleted",G89)))</formula>
    </cfRule>
    <cfRule type="containsText" dxfId="2266" priority="2274" operator="containsText" text="In Danger of Falling Behind Target">
      <formula>NOT(ISERROR(SEARCH("In Danger of Falling Behind Target",G89)))</formula>
    </cfRule>
    <cfRule type="containsText" dxfId="2265" priority="2275" operator="containsText" text="Not yet due">
      <formula>NOT(ISERROR(SEARCH("Not yet due",G89)))</formula>
    </cfRule>
    <cfRule type="containsText" dxfId="2264" priority="2276" operator="containsText" text="Update not Provided">
      <formula>NOT(ISERROR(SEARCH("Update not Provided",G89)))</formula>
    </cfRule>
    <cfRule type="containsText" dxfId="2263" priority="2277" operator="containsText" text="Not yet due">
      <formula>NOT(ISERROR(SEARCH("Not yet due",G89)))</formula>
    </cfRule>
    <cfRule type="containsText" dxfId="2262" priority="2278" operator="containsText" text="Completed Behind Schedule">
      <formula>NOT(ISERROR(SEARCH("Completed Behind Schedule",G89)))</formula>
    </cfRule>
    <cfRule type="containsText" dxfId="2261" priority="2279" operator="containsText" text="Off Target">
      <formula>NOT(ISERROR(SEARCH("Off Target",G89)))</formula>
    </cfRule>
    <cfRule type="containsText" dxfId="2260" priority="2280" operator="containsText" text="On Track to be Achieved">
      <formula>NOT(ISERROR(SEARCH("On Track to be Achieved",G89)))</formula>
    </cfRule>
    <cfRule type="containsText" dxfId="2259" priority="2281" operator="containsText" text="Fully Achieved">
      <formula>NOT(ISERROR(SEARCH("Fully Achieved",G89)))</formula>
    </cfRule>
    <cfRule type="containsText" dxfId="2258" priority="2282" operator="containsText" text="Not yet due">
      <formula>NOT(ISERROR(SEARCH("Not yet due",G89)))</formula>
    </cfRule>
    <cfRule type="containsText" dxfId="2257" priority="2283" operator="containsText" text="Not Yet Due">
      <formula>NOT(ISERROR(SEARCH("Not Yet Due",G89)))</formula>
    </cfRule>
    <cfRule type="containsText" dxfId="2256" priority="2284" operator="containsText" text="Deferred">
      <formula>NOT(ISERROR(SEARCH("Deferred",G89)))</formula>
    </cfRule>
    <cfRule type="containsText" dxfId="2255" priority="2285" operator="containsText" text="Deleted">
      <formula>NOT(ISERROR(SEARCH("Deleted",G89)))</formula>
    </cfRule>
    <cfRule type="containsText" dxfId="2254" priority="2286" operator="containsText" text="In Danger of Falling Behind Target">
      <formula>NOT(ISERROR(SEARCH("In Danger of Falling Behind Target",G89)))</formula>
    </cfRule>
    <cfRule type="containsText" dxfId="2253" priority="2287" operator="containsText" text="Not yet due">
      <formula>NOT(ISERROR(SEARCH("Not yet due",G89)))</formula>
    </cfRule>
    <cfRule type="containsText" dxfId="2252" priority="2288" operator="containsText" text="Completed Behind Schedule">
      <formula>NOT(ISERROR(SEARCH("Completed Behind Schedule",G89)))</formula>
    </cfRule>
    <cfRule type="containsText" dxfId="2251" priority="2289" operator="containsText" text="Off Target">
      <formula>NOT(ISERROR(SEARCH("Off Target",G89)))</formula>
    </cfRule>
    <cfRule type="containsText" dxfId="2250" priority="2290" operator="containsText" text="In Danger of Falling Behind Target">
      <formula>NOT(ISERROR(SEARCH("In Danger of Falling Behind Target",G89)))</formula>
    </cfRule>
    <cfRule type="containsText" dxfId="2249" priority="2291" operator="containsText" text="On Track to be Achieved">
      <formula>NOT(ISERROR(SEARCH("On Track to be Achieved",G89)))</formula>
    </cfRule>
    <cfRule type="containsText" dxfId="2248" priority="2292" operator="containsText" text="Fully Achieved">
      <formula>NOT(ISERROR(SEARCH("Fully Achieved",G89)))</formula>
    </cfRule>
    <cfRule type="containsText" dxfId="2247" priority="2293" operator="containsText" text="Update not Provided">
      <formula>NOT(ISERROR(SEARCH("Update not Provided",G89)))</formula>
    </cfRule>
    <cfRule type="containsText" dxfId="2246" priority="2294" operator="containsText" text="Not yet due">
      <formula>NOT(ISERROR(SEARCH("Not yet due",G89)))</formula>
    </cfRule>
    <cfRule type="containsText" dxfId="2245" priority="2295" operator="containsText" text="Completed Behind Schedule">
      <formula>NOT(ISERROR(SEARCH("Completed Behind Schedule",G89)))</formula>
    </cfRule>
    <cfRule type="containsText" dxfId="2244" priority="2296" operator="containsText" text="Off Target">
      <formula>NOT(ISERROR(SEARCH("Off Target",G89)))</formula>
    </cfRule>
    <cfRule type="containsText" dxfId="2243" priority="2297" operator="containsText" text="In Danger of Falling Behind Target">
      <formula>NOT(ISERROR(SEARCH("In Danger of Falling Behind Target",G89)))</formula>
    </cfRule>
    <cfRule type="containsText" dxfId="2242" priority="2298" operator="containsText" text="On Track to be Achieved">
      <formula>NOT(ISERROR(SEARCH("On Track to be Achieved",G89)))</formula>
    </cfRule>
    <cfRule type="containsText" dxfId="2241" priority="2299" operator="containsText" text="Fully Achieved">
      <formula>NOT(ISERROR(SEARCH("Fully Achieved",G89)))</formula>
    </cfRule>
    <cfRule type="containsText" dxfId="2240" priority="2300" operator="containsText" text="Fully Achieved">
      <formula>NOT(ISERROR(SEARCH("Fully Achieved",G89)))</formula>
    </cfRule>
    <cfRule type="containsText" dxfId="2239" priority="2301" operator="containsText" text="Fully Achieved">
      <formula>NOT(ISERROR(SEARCH("Fully Achieved",G89)))</formula>
    </cfRule>
    <cfRule type="containsText" dxfId="2238" priority="2302" operator="containsText" text="Deferred">
      <formula>NOT(ISERROR(SEARCH("Deferred",G89)))</formula>
    </cfRule>
    <cfRule type="containsText" dxfId="2237" priority="2303" operator="containsText" text="Deleted">
      <formula>NOT(ISERROR(SEARCH("Deleted",G89)))</formula>
    </cfRule>
    <cfRule type="containsText" dxfId="2236" priority="2304" operator="containsText" text="In Danger of Falling Behind Target">
      <formula>NOT(ISERROR(SEARCH("In Danger of Falling Behind Target",G89)))</formula>
    </cfRule>
    <cfRule type="containsText" dxfId="2235" priority="2305" operator="containsText" text="Not yet due">
      <formula>NOT(ISERROR(SEARCH("Not yet due",G89)))</formula>
    </cfRule>
    <cfRule type="containsText" dxfId="2234" priority="2306" operator="containsText" text="Update not Provided">
      <formula>NOT(ISERROR(SEARCH("Update not Provided",G89)))</formula>
    </cfRule>
  </conditionalFormatting>
  <conditionalFormatting sqref="G92:G93">
    <cfRule type="containsText" dxfId="2233" priority="2235" operator="containsText" text="On track to be achieved">
      <formula>NOT(ISERROR(SEARCH("On track to be achieved",G92)))</formula>
    </cfRule>
    <cfRule type="containsText" dxfId="2232" priority="2236" operator="containsText" text="Deferred">
      <formula>NOT(ISERROR(SEARCH("Deferred",G92)))</formula>
    </cfRule>
    <cfRule type="containsText" dxfId="2231" priority="2237" operator="containsText" text="Deleted">
      <formula>NOT(ISERROR(SEARCH("Deleted",G92)))</formula>
    </cfRule>
    <cfRule type="containsText" dxfId="2230" priority="2238" operator="containsText" text="In Danger of Falling Behind Target">
      <formula>NOT(ISERROR(SEARCH("In Danger of Falling Behind Target",G92)))</formula>
    </cfRule>
    <cfRule type="containsText" dxfId="2229" priority="2239" operator="containsText" text="Not yet due">
      <formula>NOT(ISERROR(SEARCH("Not yet due",G92)))</formula>
    </cfRule>
    <cfRule type="containsText" dxfId="2228" priority="2240" operator="containsText" text="Update not Provided">
      <formula>NOT(ISERROR(SEARCH("Update not Provided",G92)))</formula>
    </cfRule>
    <cfRule type="containsText" dxfId="2227" priority="2241" operator="containsText" text="Not yet due">
      <formula>NOT(ISERROR(SEARCH("Not yet due",G92)))</formula>
    </cfRule>
    <cfRule type="containsText" dxfId="2226" priority="2242" operator="containsText" text="Completed Behind Schedule">
      <formula>NOT(ISERROR(SEARCH("Completed Behind Schedule",G92)))</formula>
    </cfRule>
    <cfRule type="containsText" dxfId="2225" priority="2243" operator="containsText" text="Off Target">
      <formula>NOT(ISERROR(SEARCH("Off Target",G92)))</formula>
    </cfRule>
    <cfRule type="containsText" dxfId="2224" priority="2244" operator="containsText" text="On Track to be Achieved">
      <formula>NOT(ISERROR(SEARCH("On Track to be Achieved",G92)))</formula>
    </cfRule>
    <cfRule type="containsText" dxfId="2223" priority="2245" operator="containsText" text="Fully Achieved">
      <formula>NOT(ISERROR(SEARCH("Fully Achieved",G92)))</formula>
    </cfRule>
    <cfRule type="containsText" dxfId="2222" priority="2246" operator="containsText" text="Not yet due">
      <formula>NOT(ISERROR(SEARCH("Not yet due",G92)))</formula>
    </cfRule>
    <cfRule type="containsText" dxfId="2221" priority="2247" operator="containsText" text="Not Yet Due">
      <formula>NOT(ISERROR(SEARCH("Not Yet Due",G92)))</formula>
    </cfRule>
    <cfRule type="containsText" dxfId="2220" priority="2248" operator="containsText" text="Deferred">
      <formula>NOT(ISERROR(SEARCH("Deferred",G92)))</formula>
    </cfRule>
    <cfRule type="containsText" dxfId="2219" priority="2249" operator="containsText" text="Deleted">
      <formula>NOT(ISERROR(SEARCH("Deleted",G92)))</formula>
    </cfRule>
    <cfRule type="containsText" dxfId="2218" priority="2250" operator="containsText" text="In Danger of Falling Behind Target">
      <formula>NOT(ISERROR(SEARCH("In Danger of Falling Behind Target",G92)))</formula>
    </cfRule>
    <cfRule type="containsText" dxfId="2217" priority="2251" operator="containsText" text="Not yet due">
      <formula>NOT(ISERROR(SEARCH("Not yet due",G92)))</formula>
    </cfRule>
    <cfRule type="containsText" dxfId="2216" priority="2252" operator="containsText" text="Completed Behind Schedule">
      <formula>NOT(ISERROR(SEARCH("Completed Behind Schedule",G92)))</formula>
    </cfRule>
    <cfRule type="containsText" dxfId="2215" priority="2253" operator="containsText" text="Off Target">
      <formula>NOT(ISERROR(SEARCH("Off Target",G92)))</formula>
    </cfRule>
    <cfRule type="containsText" dxfId="2214" priority="2254" operator="containsText" text="In Danger of Falling Behind Target">
      <formula>NOT(ISERROR(SEARCH("In Danger of Falling Behind Target",G92)))</formula>
    </cfRule>
    <cfRule type="containsText" dxfId="2213" priority="2255" operator="containsText" text="On Track to be Achieved">
      <formula>NOT(ISERROR(SEARCH("On Track to be Achieved",G92)))</formula>
    </cfRule>
    <cfRule type="containsText" dxfId="2212" priority="2256" operator="containsText" text="Fully Achieved">
      <formula>NOT(ISERROR(SEARCH("Fully Achieved",G92)))</formula>
    </cfRule>
    <cfRule type="containsText" dxfId="2211" priority="2257" operator="containsText" text="Update not Provided">
      <formula>NOT(ISERROR(SEARCH("Update not Provided",G92)))</formula>
    </cfRule>
    <cfRule type="containsText" dxfId="2210" priority="2258" operator="containsText" text="Not yet due">
      <formula>NOT(ISERROR(SEARCH("Not yet due",G92)))</formula>
    </cfRule>
    <cfRule type="containsText" dxfId="2209" priority="2259" operator="containsText" text="Completed Behind Schedule">
      <formula>NOT(ISERROR(SEARCH("Completed Behind Schedule",G92)))</formula>
    </cfRule>
    <cfRule type="containsText" dxfId="2208" priority="2260" operator="containsText" text="Off Target">
      <formula>NOT(ISERROR(SEARCH("Off Target",G92)))</formula>
    </cfRule>
    <cfRule type="containsText" dxfId="2207" priority="2261" operator="containsText" text="In Danger of Falling Behind Target">
      <formula>NOT(ISERROR(SEARCH("In Danger of Falling Behind Target",G92)))</formula>
    </cfRule>
    <cfRule type="containsText" dxfId="2206" priority="2262" operator="containsText" text="On Track to be Achieved">
      <formula>NOT(ISERROR(SEARCH("On Track to be Achieved",G92)))</formula>
    </cfRule>
    <cfRule type="containsText" dxfId="2205" priority="2263" operator="containsText" text="Fully Achieved">
      <formula>NOT(ISERROR(SEARCH("Fully Achieved",G92)))</formula>
    </cfRule>
    <cfRule type="containsText" dxfId="2204" priority="2264" operator="containsText" text="Fully Achieved">
      <formula>NOT(ISERROR(SEARCH("Fully Achieved",G92)))</formula>
    </cfRule>
    <cfRule type="containsText" dxfId="2203" priority="2265" operator="containsText" text="Fully Achieved">
      <formula>NOT(ISERROR(SEARCH("Fully Achieved",G92)))</formula>
    </cfRule>
    <cfRule type="containsText" dxfId="2202" priority="2266" operator="containsText" text="Deferred">
      <formula>NOT(ISERROR(SEARCH("Deferred",G92)))</formula>
    </cfRule>
    <cfRule type="containsText" dxfId="2201" priority="2267" operator="containsText" text="Deleted">
      <formula>NOT(ISERROR(SEARCH("Deleted",G92)))</formula>
    </cfRule>
    <cfRule type="containsText" dxfId="2200" priority="2268" operator="containsText" text="In Danger of Falling Behind Target">
      <formula>NOT(ISERROR(SEARCH("In Danger of Falling Behind Target",G92)))</formula>
    </cfRule>
    <cfRule type="containsText" dxfId="2199" priority="2269" operator="containsText" text="Not yet due">
      <formula>NOT(ISERROR(SEARCH("Not yet due",G92)))</formula>
    </cfRule>
    <cfRule type="containsText" dxfId="2198" priority="2270" operator="containsText" text="Update not Provided">
      <formula>NOT(ISERROR(SEARCH("Update not Provided",G92)))</formula>
    </cfRule>
  </conditionalFormatting>
  <conditionalFormatting sqref="G94:G99">
    <cfRule type="containsText" dxfId="2197" priority="2199" operator="containsText" text="On track to be achieved">
      <formula>NOT(ISERROR(SEARCH("On track to be achieved",G94)))</formula>
    </cfRule>
    <cfRule type="containsText" dxfId="2196" priority="2200" operator="containsText" text="Deferred">
      <formula>NOT(ISERROR(SEARCH("Deferred",G94)))</formula>
    </cfRule>
    <cfRule type="containsText" dxfId="2195" priority="2201" operator="containsText" text="Deleted">
      <formula>NOT(ISERROR(SEARCH("Deleted",G94)))</formula>
    </cfRule>
    <cfRule type="containsText" dxfId="2194" priority="2202" operator="containsText" text="In Danger of Falling Behind Target">
      <formula>NOT(ISERROR(SEARCH("In Danger of Falling Behind Target",G94)))</formula>
    </cfRule>
    <cfRule type="containsText" dxfId="2193" priority="2203" operator="containsText" text="Not yet due">
      <formula>NOT(ISERROR(SEARCH("Not yet due",G94)))</formula>
    </cfRule>
    <cfRule type="containsText" dxfId="2192" priority="2204" operator="containsText" text="Update not Provided">
      <formula>NOT(ISERROR(SEARCH("Update not Provided",G94)))</formula>
    </cfRule>
    <cfRule type="containsText" dxfId="2191" priority="2205" operator="containsText" text="Not yet due">
      <formula>NOT(ISERROR(SEARCH("Not yet due",G94)))</formula>
    </cfRule>
    <cfRule type="containsText" dxfId="2190" priority="2206" operator="containsText" text="Completed Behind Schedule">
      <formula>NOT(ISERROR(SEARCH("Completed Behind Schedule",G94)))</formula>
    </cfRule>
    <cfRule type="containsText" dxfId="2189" priority="2207" operator="containsText" text="Off Target">
      <formula>NOT(ISERROR(SEARCH("Off Target",G94)))</formula>
    </cfRule>
    <cfRule type="containsText" dxfId="2188" priority="2208" operator="containsText" text="On Track to be Achieved">
      <formula>NOT(ISERROR(SEARCH("On Track to be Achieved",G94)))</formula>
    </cfRule>
    <cfRule type="containsText" dxfId="2187" priority="2209" operator="containsText" text="Fully Achieved">
      <formula>NOT(ISERROR(SEARCH("Fully Achieved",G94)))</formula>
    </cfRule>
    <cfRule type="containsText" dxfId="2186" priority="2210" operator="containsText" text="Not yet due">
      <formula>NOT(ISERROR(SEARCH("Not yet due",G94)))</formula>
    </cfRule>
    <cfRule type="containsText" dxfId="2185" priority="2211" operator="containsText" text="Not Yet Due">
      <formula>NOT(ISERROR(SEARCH("Not Yet Due",G94)))</formula>
    </cfRule>
    <cfRule type="containsText" dxfId="2184" priority="2212" operator="containsText" text="Deferred">
      <formula>NOT(ISERROR(SEARCH("Deferred",G94)))</formula>
    </cfRule>
    <cfRule type="containsText" dxfId="2183" priority="2213" operator="containsText" text="Deleted">
      <formula>NOT(ISERROR(SEARCH("Deleted",G94)))</formula>
    </cfRule>
    <cfRule type="containsText" dxfId="2182" priority="2214" operator="containsText" text="In Danger of Falling Behind Target">
      <formula>NOT(ISERROR(SEARCH("In Danger of Falling Behind Target",G94)))</formula>
    </cfRule>
    <cfRule type="containsText" dxfId="2181" priority="2215" operator="containsText" text="Not yet due">
      <formula>NOT(ISERROR(SEARCH("Not yet due",G94)))</formula>
    </cfRule>
    <cfRule type="containsText" dxfId="2180" priority="2216" operator="containsText" text="Completed Behind Schedule">
      <formula>NOT(ISERROR(SEARCH("Completed Behind Schedule",G94)))</formula>
    </cfRule>
    <cfRule type="containsText" dxfId="2179" priority="2217" operator="containsText" text="Off Target">
      <formula>NOT(ISERROR(SEARCH("Off Target",G94)))</formula>
    </cfRule>
    <cfRule type="containsText" dxfId="2178" priority="2218" operator="containsText" text="In Danger of Falling Behind Target">
      <formula>NOT(ISERROR(SEARCH("In Danger of Falling Behind Target",G94)))</formula>
    </cfRule>
    <cfRule type="containsText" dxfId="2177" priority="2219" operator="containsText" text="On Track to be Achieved">
      <formula>NOT(ISERROR(SEARCH("On Track to be Achieved",G94)))</formula>
    </cfRule>
    <cfRule type="containsText" dxfId="2176" priority="2220" operator="containsText" text="Fully Achieved">
      <formula>NOT(ISERROR(SEARCH("Fully Achieved",G94)))</formula>
    </cfRule>
    <cfRule type="containsText" dxfId="2175" priority="2221" operator="containsText" text="Update not Provided">
      <formula>NOT(ISERROR(SEARCH("Update not Provided",G94)))</formula>
    </cfRule>
    <cfRule type="containsText" dxfId="2174" priority="2222" operator="containsText" text="Not yet due">
      <formula>NOT(ISERROR(SEARCH("Not yet due",G94)))</formula>
    </cfRule>
    <cfRule type="containsText" dxfId="2173" priority="2223" operator="containsText" text="Completed Behind Schedule">
      <formula>NOT(ISERROR(SEARCH("Completed Behind Schedule",G94)))</formula>
    </cfRule>
    <cfRule type="containsText" dxfId="2172" priority="2224" operator="containsText" text="Off Target">
      <formula>NOT(ISERROR(SEARCH("Off Target",G94)))</formula>
    </cfRule>
    <cfRule type="containsText" dxfId="2171" priority="2225" operator="containsText" text="In Danger of Falling Behind Target">
      <formula>NOT(ISERROR(SEARCH("In Danger of Falling Behind Target",G94)))</formula>
    </cfRule>
    <cfRule type="containsText" dxfId="2170" priority="2226" operator="containsText" text="On Track to be Achieved">
      <formula>NOT(ISERROR(SEARCH("On Track to be Achieved",G94)))</formula>
    </cfRule>
    <cfRule type="containsText" dxfId="2169" priority="2227" operator="containsText" text="Fully Achieved">
      <formula>NOT(ISERROR(SEARCH("Fully Achieved",G94)))</formula>
    </cfRule>
    <cfRule type="containsText" dxfId="2168" priority="2228" operator="containsText" text="Fully Achieved">
      <formula>NOT(ISERROR(SEARCH("Fully Achieved",G94)))</formula>
    </cfRule>
    <cfRule type="containsText" dxfId="2167" priority="2229" operator="containsText" text="Fully Achieved">
      <formula>NOT(ISERROR(SEARCH("Fully Achieved",G94)))</formula>
    </cfRule>
    <cfRule type="containsText" dxfId="2166" priority="2230" operator="containsText" text="Deferred">
      <formula>NOT(ISERROR(SEARCH("Deferred",G94)))</formula>
    </cfRule>
    <cfRule type="containsText" dxfId="2165" priority="2231" operator="containsText" text="Deleted">
      <formula>NOT(ISERROR(SEARCH("Deleted",G94)))</formula>
    </cfRule>
    <cfRule type="containsText" dxfId="2164" priority="2232" operator="containsText" text="In Danger of Falling Behind Target">
      <formula>NOT(ISERROR(SEARCH("In Danger of Falling Behind Target",G94)))</formula>
    </cfRule>
    <cfRule type="containsText" dxfId="2163" priority="2233" operator="containsText" text="Not yet due">
      <formula>NOT(ISERROR(SEARCH("Not yet due",G94)))</formula>
    </cfRule>
    <cfRule type="containsText" dxfId="2162" priority="2234" operator="containsText" text="Update not Provided">
      <formula>NOT(ISERROR(SEARCH("Update not Provided",G94)))</formula>
    </cfRule>
  </conditionalFormatting>
  <conditionalFormatting sqref="G100">
    <cfRule type="containsText" dxfId="2161" priority="2163" operator="containsText" text="On track to be achieved">
      <formula>NOT(ISERROR(SEARCH("On track to be achieved",G100)))</formula>
    </cfRule>
    <cfRule type="containsText" dxfId="2160" priority="2164" operator="containsText" text="Deferred">
      <formula>NOT(ISERROR(SEARCH("Deferred",G100)))</formula>
    </cfRule>
    <cfRule type="containsText" dxfId="2159" priority="2165" operator="containsText" text="Deleted">
      <formula>NOT(ISERROR(SEARCH("Deleted",G100)))</formula>
    </cfRule>
    <cfRule type="containsText" dxfId="2158" priority="2166" operator="containsText" text="In Danger of Falling Behind Target">
      <formula>NOT(ISERROR(SEARCH("In Danger of Falling Behind Target",G100)))</formula>
    </cfRule>
    <cfRule type="containsText" dxfId="2157" priority="2167" operator="containsText" text="Not yet due">
      <formula>NOT(ISERROR(SEARCH("Not yet due",G100)))</formula>
    </cfRule>
    <cfRule type="containsText" dxfId="2156" priority="2168" operator="containsText" text="Update not Provided">
      <formula>NOT(ISERROR(SEARCH("Update not Provided",G100)))</formula>
    </cfRule>
    <cfRule type="containsText" dxfId="2155" priority="2169" operator="containsText" text="Not yet due">
      <formula>NOT(ISERROR(SEARCH("Not yet due",G100)))</formula>
    </cfRule>
    <cfRule type="containsText" dxfId="2154" priority="2170" operator="containsText" text="Completed Behind Schedule">
      <formula>NOT(ISERROR(SEARCH("Completed Behind Schedule",G100)))</formula>
    </cfRule>
    <cfRule type="containsText" dxfId="2153" priority="2171" operator="containsText" text="Off Target">
      <formula>NOT(ISERROR(SEARCH("Off Target",G100)))</formula>
    </cfRule>
    <cfRule type="containsText" dxfId="2152" priority="2172" operator="containsText" text="On Track to be Achieved">
      <formula>NOT(ISERROR(SEARCH("On Track to be Achieved",G100)))</formula>
    </cfRule>
    <cfRule type="containsText" dxfId="2151" priority="2173" operator="containsText" text="Fully Achieved">
      <formula>NOT(ISERROR(SEARCH("Fully Achieved",G100)))</formula>
    </cfRule>
    <cfRule type="containsText" dxfId="2150" priority="2174" operator="containsText" text="Not yet due">
      <formula>NOT(ISERROR(SEARCH("Not yet due",G100)))</formula>
    </cfRule>
    <cfRule type="containsText" dxfId="2149" priority="2175" operator="containsText" text="Not Yet Due">
      <formula>NOT(ISERROR(SEARCH("Not Yet Due",G100)))</formula>
    </cfRule>
    <cfRule type="containsText" dxfId="2148" priority="2176" operator="containsText" text="Deferred">
      <formula>NOT(ISERROR(SEARCH("Deferred",G100)))</formula>
    </cfRule>
    <cfRule type="containsText" dxfId="2147" priority="2177" operator="containsText" text="Deleted">
      <formula>NOT(ISERROR(SEARCH("Deleted",G100)))</formula>
    </cfRule>
    <cfRule type="containsText" dxfId="2146" priority="2178" operator="containsText" text="In Danger of Falling Behind Target">
      <formula>NOT(ISERROR(SEARCH("In Danger of Falling Behind Target",G100)))</formula>
    </cfRule>
    <cfRule type="containsText" dxfId="2145" priority="2179" operator="containsText" text="Not yet due">
      <formula>NOT(ISERROR(SEARCH("Not yet due",G100)))</formula>
    </cfRule>
    <cfRule type="containsText" dxfId="2144" priority="2180" operator="containsText" text="Completed Behind Schedule">
      <formula>NOT(ISERROR(SEARCH("Completed Behind Schedule",G100)))</formula>
    </cfRule>
    <cfRule type="containsText" dxfId="2143" priority="2181" operator="containsText" text="Off Target">
      <formula>NOT(ISERROR(SEARCH("Off Target",G100)))</formula>
    </cfRule>
    <cfRule type="containsText" dxfId="2142" priority="2182" operator="containsText" text="In Danger of Falling Behind Target">
      <formula>NOT(ISERROR(SEARCH("In Danger of Falling Behind Target",G100)))</formula>
    </cfRule>
    <cfRule type="containsText" dxfId="2141" priority="2183" operator="containsText" text="On Track to be Achieved">
      <formula>NOT(ISERROR(SEARCH("On Track to be Achieved",G100)))</formula>
    </cfRule>
    <cfRule type="containsText" dxfId="2140" priority="2184" operator="containsText" text="Fully Achieved">
      <formula>NOT(ISERROR(SEARCH("Fully Achieved",G100)))</formula>
    </cfRule>
    <cfRule type="containsText" dxfId="2139" priority="2185" operator="containsText" text="Update not Provided">
      <formula>NOT(ISERROR(SEARCH("Update not Provided",G100)))</formula>
    </cfRule>
    <cfRule type="containsText" dxfId="2138" priority="2186" operator="containsText" text="Not yet due">
      <formula>NOT(ISERROR(SEARCH("Not yet due",G100)))</formula>
    </cfRule>
    <cfRule type="containsText" dxfId="2137" priority="2187" operator="containsText" text="Completed Behind Schedule">
      <formula>NOT(ISERROR(SEARCH("Completed Behind Schedule",G100)))</formula>
    </cfRule>
    <cfRule type="containsText" dxfId="2136" priority="2188" operator="containsText" text="Off Target">
      <formula>NOT(ISERROR(SEARCH("Off Target",G100)))</formula>
    </cfRule>
    <cfRule type="containsText" dxfId="2135" priority="2189" operator="containsText" text="In Danger of Falling Behind Target">
      <formula>NOT(ISERROR(SEARCH("In Danger of Falling Behind Target",G100)))</formula>
    </cfRule>
    <cfRule type="containsText" dxfId="2134" priority="2190" operator="containsText" text="On Track to be Achieved">
      <formula>NOT(ISERROR(SEARCH("On Track to be Achieved",G100)))</formula>
    </cfRule>
    <cfRule type="containsText" dxfId="2133" priority="2191" operator="containsText" text="Fully Achieved">
      <formula>NOT(ISERROR(SEARCH("Fully Achieved",G100)))</formula>
    </cfRule>
    <cfRule type="containsText" dxfId="2132" priority="2192" operator="containsText" text="Fully Achieved">
      <formula>NOT(ISERROR(SEARCH("Fully Achieved",G100)))</formula>
    </cfRule>
    <cfRule type="containsText" dxfId="2131" priority="2193" operator="containsText" text="Fully Achieved">
      <formula>NOT(ISERROR(SEARCH("Fully Achieved",G100)))</formula>
    </cfRule>
    <cfRule type="containsText" dxfId="2130" priority="2194" operator="containsText" text="Deferred">
      <formula>NOT(ISERROR(SEARCH("Deferred",G100)))</formula>
    </cfRule>
    <cfRule type="containsText" dxfId="2129" priority="2195" operator="containsText" text="Deleted">
      <formula>NOT(ISERROR(SEARCH("Deleted",G100)))</formula>
    </cfRule>
    <cfRule type="containsText" dxfId="2128" priority="2196" operator="containsText" text="In Danger of Falling Behind Target">
      <formula>NOT(ISERROR(SEARCH("In Danger of Falling Behind Target",G100)))</formula>
    </cfRule>
    <cfRule type="containsText" dxfId="2127" priority="2197" operator="containsText" text="Not yet due">
      <formula>NOT(ISERROR(SEARCH("Not yet due",G100)))</formula>
    </cfRule>
    <cfRule type="containsText" dxfId="2126" priority="2198" operator="containsText" text="Update not Provided">
      <formula>NOT(ISERROR(SEARCH("Update not Provided",G100)))</formula>
    </cfRule>
  </conditionalFormatting>
  <conditionalFormatting sqref="G101">
    <cfRule type="containsText" dxfId="2125" priority="2127" operator="containsText" text="On track to be achieved">
      <formula>NOT(ISERROR(SEARCH("On track to be achieved",G101)))</formula>
    </cfRule>
    <cfRule type="containsText" dxfId="2124" priority="2128" operator="containsText" text="Deferred">
      <formula>NOT(ISERROR(SEARCH("Deferred",G101)))</formula>
    </cfRule>
    <cfRule type="containsText" dxfId="2123" priority="2129" operator="containsText" text="Deleted">
      <formula>NOT(ISERROR(SEARCH("Deleted",G101)))</formula>
    </cfRule>
    <cfRule type="containsText" dxfId="2122" priority="2130" operator="containsText" text="In Danger of Falling Behind Target">
      <formula>NOT(ISERROR(SEARCH("In Danger of Falling Behind Target",G101)))</formula>
    </cfRule>
    <cfRule type="containsText" dxfId="2121" priority="2131" operator="containsText" text="Not yet due">
      <formula>NOT(ISERROR(SEARCH("Not yet due",G101)))</formula>
    </cfRule>
    <cfRule type="containsText" dxfId="2120" priority="2132" operator="containsText" text="Update not Provided">
      <formula>NOT(ISERROR(SEARCH("Update not Provided",G101)))</formula>
    </cfRule>
    <cfRule type="containsText" dxfId="2119" priority="2133" operator="containsText" text="Not yet due">
      <formula>NOT(ISERROR(SEARCH("Not yet due",G101)))</formula>
    </cfRule>
    <cfRule type="containsText" dxfId="2118" priority="2134" operator="containsText" text="Completed Behind Schedule">
      <formula>NOT(ISERROR(SEARCH("Completed Behind Schedule",G101)))</formula>
    </cfRule>
    <cfRule type="containsText" dxfId="2117" priority="2135" operator="containsText" text="Off Target">
      <formula>NOT(ISERROR(SEARCH("Off Target",G101)))</formula>
    </cfRule>
    <cfRule type="containsText" dxfId="2116" priority="2136" operator="containsText" text="On Track to be Achieved">
      <formula>NOT(ISERROR(SEARCH("On Track to be Achieved",G101)))</formula>
    </cfRule>
    <cfRule type="containsText" dxfId="2115" priority="2137" operator="containsText" text="Fully Achieved">
      <formula>NOT(ISERROR(SEARCH("Fully Achieved",G101)))</formula>
    </cfRule>
    <cfRule type="containsText" dxfId="2114" priority="2138" operator="containsText" text="Not yet due">
      <formula>NOT(ISERROR(SEARCH("Not yet due",G101)))</formula>
    </cfRule>
    <cfRule type="containsText" dxfId="2113" priority="2139" operator="containsText" text="Not Yet Due">
      <formula>NOT(ISERROR(SEARCH("Not Yet Due",G101)))</formula>
    </cfRule>
    <cfRule type="containsText" dxfId="2112" priority="2140" operator="containsText" text="Deferred">
      <formula>NOT(ISERROR(SEARCH("Deferred",G101)))</formula>
    </cfRule>
    <cfRule type="containsText" dxfId="2111" priority="2141" operator="containsText" text="Deleted">
      <formula>NOT(ISERROR(SEARCH("Deleted",G101)))</formula>
    </cfRule>
    <cfRule type="containsText" dxfId="2110" priority="2142" operator="containsText" text="In Danger of Falling Behind Target">
      <formula>NOT(ISERROR(SEARCH("In Danger of Falling Behind Target",G101)))</formula>
    </cfRule>
    <cfRule type="containsText" dxfId="2109" priority="2143" operator="containsText" text="Not yet due">
      <formula>NOT(ISERROR(SEARCH("Not yet due",G101)))</formula>
    </cfRule>
    <cfRule type="containsText" dxfId="2108" priority="2144" operator="containsText" text="Completed Behind Schedule">
      <formula>NOT(ISERROR(SEARCH("Completed Behind Schedule",G101)))</formula>
    </cfRule>
    <cfRule type="containsText" dxfId="2107" priority="2145" operator="containsText" text="Off Target">
      <formula>NOT(ISERROR(SEARCH("Off Target",G101)))</formula>
    </cfRule>
    <cfRule type="containsText" dxfId="2106" priority="2146" operator="containsText" text="In Danger of Falling Behind Target">
      <formula>NOT(ISERROR(SEARCH("In Danger of Falling Behind Target",G101)))</formula>
    </cfRule>
    <cfRule type="containsText" dxfId="2105" priority="2147" operator="containsText" text="On Track to be Achieved">
      <formula>NOT(ISERROR(SEARCH("On Track to be Achieved",G101)))</formula>
    </cfRule>
    <cfRule type="containsText" dxfId="2104" priority="2148" operator="containsText" text="Fully Achieved">
      <formula>NOT(ISERROR(SEARCH("Fully Achieved",G101)))</formula>
    </cfRule>
    <cfRule type="containsText" dxfId="2103" priority="2149" operator="containsText" text="Update not Provided">
      <formula>NOT(ISERROR(SEARCH("Update not Provided",G101)))</formula>
    </cfRule>
    <cfRule type="containsText" dxfId="2102" priority="2150" operator="containsText" text="Not yet due">
      <formula>NOT(ISERROR(SEARCH("Not yet due",G101)))</formula>
    </cfRule>
    <cfRule type="containsText" dxfId="2101" priority="2151" operator="containsText" text="Completed Behind Schedule">
      <formula>NOT(ISERROR(SEARCH("Completed Behind Schedule",G101)))</formula>
    </cfRule>
    <cfRule type="containsText" dxfId="2100" priority="2152" operator="containsText" text="Off Target">
      <formula>NOT(ISERROR(SEARCH("Off Target",G101)))</formula>
    </cfRule>
    <cfRule type="containsText" dxfId="2099" priority="2153" operator="containsText" text="In Danger of Falling Behind Target">
      <formula>NOT(ISERROR(SEARCH("In Danger of Falling Behind Target",G101)))</formula>
    </cfRule>
    <cfRule type="containsText" dxfId="2098" priority="2154" operator="containsText" text="On Track to be Achieved">
      <formula>NOT(ISERROR(SEARCH("On Track to be Achieved",G101)))</formula>
    </cfRule>
    <cfRule type="containsText" dxfId="2097" priority="2155" operator="containsText" text="Fully Achieved">
      <formula>NOT(ISERROR(SEARCH("Fully Achieved",G101)))</formula>
    </cfRule>
    <cfRule type="containsText" dxfId="2096" priority="2156" operator="containsText" text="Fully Achieved">
      <formula>NOT(ISERROR(SEARCH("Fully Achieved",G101)))</formula>
    </cfRule>
    <cfRule type="containsText" dxfId="2095" priority="2157" operator="containsText" text="Fully Achieved">
      <formula>NOT(ISERROR(SEARCH("Fully Achieved",G101)))</formula>
    </cfRule>
    <cfRule type="containsText" dxfId="2094" priority="2158" operator="containsText" text="Deferred">
      <formula>NOT(ISERROR(SEARCH("Deferred",G101)))</formula>
    </cfRule>
    <cfRule type="containsText" dxfId="2093" priority="2159" operator="containsText" text="Deleted">
      <formula>NOT(ISERROR(SEARCH("Deleted",G101)))</formula>
    </cfRule>
    <cfRule type="containsText" dxfId="2092" priority="2160" operator="containsText" text="In Danger of Falling Behind Target">
      <formula>NOT(ISERROR(SEARCH("In Danger of Falling Behind Target",G101)))</formula>
    </cfRule>
    <cfRule type="containsText" dxfId="2091" priority="2161" operator="containsText" text="Not yet due">
      <formula>NOT(ISERROR(SEARCH("Not yet due",G101)))</formula>
    </cfRule>
    <cfRule type="containsText" dxfId="2090" priority="2162" operator="containsText" text="Update not Provided">
      <formula>NOT(ISERROR(SEARCH("Update not Provided",G101)))</formula>
    </cfRule>
  </conditionalFormatting>
  <conditionalFormatting sqref="G102">
    <cfRule type="containsText" dxfId="2089" priority="2091" operator="containsText" text="On track to be achieved">
      <formula>NOT(ISERROR(SEARCH("On track to be achieved",G102)))</formula>
    </cfRule>
    <cfRule type="containsText" dxfId="2088" priority="2092" operator="containsText" text="Deferred">
      <formula>NOT(ISERROR(SEARCH("Deferred",G102)))</formula>
    </cfRule>
    <cfRule type="containsText" dxfId="2087" priority="2093" operator="containsText" text="Deleted">
      <formula>NOT(ISERROR(SEARCH("Deleted",G102)))</formula>
    </cfRule>
    <cfRule type="containsText" dxfId="2086" priority="2094" operator="containsText" text="In Danger of Falling Behind Target">
      <formula>NOT(ISERROR(SEARCH("In Danger of Falling Behind Target",G102)))</formula>
    </cfRule>
    <cfRule type="containsText" dxfId="2085" priority="2095" operator="containsText" text="Not yet due">
      <formula>NOT(ISERROR(SEARCH("Not yet due",G102)))</formula>
    </cfRule>
    <cfRule type="containsText" dxfId="2084" priority="2096" operator="containsText" text="Update not Provided">
      <formula>NOT(ISERROR(SEARCH("Update not Provided",G102)))</formula>
    </cfRule>
    <cfRule type="containsText" dxfId="2083" priority="2097" operator="containsText" text="Not yet due">
      <formula>NOT(ISERROR(SEARCH("Not yet due",G102)))</formula>
    </cfRule>
    <cfRule type="containsText" dxfId="2082" priority="2098" operator="containsText" text="Completed Behind Schedule">
      <formula>NOT(ISERROR(SEARCH("Completed Behind Schedule",G102)))</formula>
    </cfRule>
    <cfRule type="containsText" dxfId="2081" priority="2099" operator="containsText" text="Off Target">
      <formula>NOT(ISERROR(SEARCH("Off Target",G102)))</formula>
    </cfRule>
    <cfRule type="containsText" dxfId="2080" priority="2100" operator="containsText" text="On Track to be Achieved">
      <formula>NOT(ISERROR(SEARCH("On Track to be Achieved",G102)))</formula>
    </cfRule>
    <cfRule type="containsText" dxfId="2079" priority="2101" operator="containsText" text="Fully Achieved">
      <formula>NOT(ISERROR(SEARCH("Fully Achieved",G102)))</formula>
    </cfRule>
    <cfRule type="containsText" dxfId="2078" priority="2102" operator="containsText" text="Not yet due">
      <formula>NOT(ISERROR(SEARCH("Not yet due",G102)))</formula>
    </cfRule>
    <cfRule type="containsText" dxfId="2077" priority="2103" operator="containsText" text="Not Yet Due">
      <formula>NOT(ISERROR(SEARCH("Not Yet Due",G102)))</formula>
    </cfRule>
    <cfRule type="containsText" dxfId="2076" priority="2104" operator="containsText" text="Deferred">
      <formula>NOT(ISERROR(SEARCH("Deferred",G102)))</formula>
    </cfRule>
    <cfRule type="containsText" dxfId="2075" priority="2105" operator="containsText" text="Deleted">
      <formula>NOT(ISERROR(SEARCH("Deleted",G102)))</formula>
    </cfRule>
    <cfRule type="containsText" dxfId="2074" priority="2106" operator="containsText" text="In Danger of Falling Behind Target">
      <formula>NOT(ISERROR(SEARCH("In Danger of Falling Behind Target",G102)))</formula>
    </cfRule>
    <cfRule type="containsText" dxfId="2073" priority="2107" operator="containsText" text="Not yet due">
      <formula>NOT(ISERROR(SEARCH("Not yet due",G102)))</formula>
    </cfRule>
    <cfRule type="containsText" dxfId="2072" priority="2108" operator="containsText" text="Completed Behind Schedule">
      <formula>NOT(ISERROR(SEARCH("Completed Behind Schedule",G102)))</formula>
    </cfRule>
    <cfRule type="containsText" dxfId="2071" priority="2109" operator="containsText" text="Off Target">
      <formula>NOT(ISERROR(SEARCH("Off Target",G102)))</formula>
    </cfRule>
    <cfRule type="containsText" dxfId="2070" priority="2110" operator="containsText" text="In Danger of Falling Behind Target">
      <formula>NOT(ISERROR(SEARCH("In Danger of Falling Behind Target",G102)))</formula>
    </cfRule>
    <cfRule type="containsText" dxfId="2069" priority="2111" operator="containsText" text="On Track to be Achieved">
      <formula>NOT(ISERROR(SEARCH("On Track to be Achieved",G102)))</formula>
    </cfRule>
    <cfRule type="containsText" dxfId="2068" priority="2112" operator="containsText" text="Fully Achieved">
      <formula>NOT(ISERROR(SEARCH("Fully Achieved",G102)))</formula>
    </cfRule>
    <cfRule type="containsText" dxfId="2067" priority="2113" operator="containsText" text="Update not Provided">
      <formula>NOT(ISERROR(SEARCH("Update not Provided",G102)))</formula>
    </cfRule>
    <cfRule type="containsText" dxfId="2066" priority="2114" operator="containsText" text="Not yet due">
      <formula>NOT(ISERROR(SEARCH("Not yet due",G102)))</formula>
    </cfRule>
    <cfRule type="containsText" dxfId="2065" priority="2115" operator="containsText" text="Completed Behind Schedule">
      <formula>NOT(ISERROR(SEARCH("Completed Behind Schedule",G102)))</formula>
    </cfRule>
    <cfRule type="containsText" dxfId="2064" priority="2116" operator="containsText" text="Off Target">
      <formula>NOT(ISERROR(SEARCH("Off Target",G102)))</formula>
    </cfRule>
    <cfRule type="containsText" dxfId="2063" priority="2117" operator="containsText" text="In Danger of Falling Behind Target">
      <formula>NOT(ISERROR(SEARCH("In Danger of Falling Behind Target",G102)))</formula>
    </cfRule>
    <cfRule type="containsText" dxfId="2062" priority="2118" operator="containsText" text="On Track to be Achieved">
      <formula>NOT(ISERROR(SEARCH("On Track to be Achieved",G102)))</formula>
    </cfRule>
    <cfRule type="containsText" dxfId="2061" priority="2119" operator="containsText" text="Fully Achieved">
      <formula>NOT(ISERROR(SEARCH("Fully Achieved",G102)))</formula>
    </cfRule>
    <cfRule type="containsText" dxfId="2060" priority="2120" operator="containsText" text="Fully Achieved">
      <formula>NOT(ISERROR(SEARCH("Fully Achieved",G102)))</formula>
    </cfRule>
    <cfRule type="containsText" dxfId="2059" priority="2121" operator="containsText" text="Fully Achieved">
      <formula>NOT(ISERROR(SEARCH("Fully Achieved",G102)))</formula>
    </cfRule>
    <cfRule type="containsText" dxfId="2058" priority="2122" operator="containsText" text="Deferred">
      <formula>NOT(ISERROR(SEARCH("Deferred",G102)))</formula>
    </cfRule>
    <cfRule type="containsText" dxfId="2057" priority="2123" operator="containsText" text="Deleted">
      <formula>NOT(ISERROR(SEARCH("Deleted",G102)))</formula>
    </cfRule>
    <cfRule type="containsText" dxfId="2056" priority="2124" operator="containsText" text="In Danger of Falling Behind Target">
      <formula>NOT(ISERROR(SEARCH("In Danger of Falling Behind Target",G102)))</formula>
    </cfRule>
    <cfRule type="containsText" dxfId="2055" priority="2125" operator="containsText" text="Not yet due">
      <formula>NOT(ISERROR(SEARCH("Not yet due",G102)))</formula>
    </cfRule>
    <cfRule type="containsText" dxfId="2054" priority="2126" operator="containsText" text="Update not Provided">
      <formula>NOT(ISERROR(SEARCH("Update not Provided",G102)))</formula>
    </cfRule>
  </conditionalFormatting>
  <conditionalFormatting sqref="G103:G116">
    <cfRule type="containsText" dxfId="2053" priority="2055" operator="containsText" text="On track to be achieved">
      <formula>NOT(ISERROR(SEARCH("On track to be achieved",G103)))</formula>
    </cfRule>
    <cfRule type="containsText" dxfId="2052" priority="2056" operator="containsText" text="Deferred">
      <formula>NOT(ISERROR(SEARCH("Deferred",G103)))</formula>
    </cfRule>
    <cfRule type="containsText" dxfId="2051" priority="2057" operator="containsText" text="Deleted">
      <formula>NOT(ISERROR(SEARCH("Deleted",G103)))</formula>
    </cfRule>
    <cfRule type="containsText" dxfId="2050" priority="2058" operator="containsText" text="In Danger of Falling Behind Target">
      <formula>NOT(ISERROR(SEARCH("In Danger of Falling Behind Target",G103)))</formula>
    </cfRule>
    <cfRule type="containsText" dxfId="2049" priority="2059" operator="containsText" text="Not yet due">
      <formula>NOT(ISERROR(SEARCH("Not yet due",G103)))</formula>
    </cfRule>
    <cfRule type="containsText" dxfId="2048" priority="2060" operator="containsText" text="Update not Provided">
      <formula>NOT(ISERROR(SEARCH("Update not Provided",G103)))</formula>
    </cfRule>
    <cfRule type="containsText" dxfId="2047" priority="2061" operator="containsText" text="Not yet due">
      <formula>NOT(ISERROR(SEARCH("Not yet due",G103)))</formula>
    </cfRule>
    <cfRule type="containsText" dxfId="2046" priority="2062" operator="containsText" text="Completed Behind Schedule">
      <formula>NOT(ISERROR(SEARCH("Completed Behind Schedule",G103)))</formula>
    </cfRule>
    <cfRule type="containsText" dxfId="2045" priority="2063" operator="containsText" text="Off Target">
      <formula>NOT(ISERROR(SEARCH("Off Target",G103)))</formula>
    </cfRule>
    <cfRule type="containsText" dxfId="2044" priority="2064" operator="containsText" text="On Track to be Achieved">
      <formula>NOT(ISERROR(SEARCH("On Track to be Achieved",G103)))</formula>
    </cfRule>
    <cfRule type="containsText" dxfId="2043" priority="2065" operator="containsText" text="Fully Achieved">
      <formula>NOT(ISERROR(SEARCH("Fully Achieved",G103)))</formula>
    </cfRule>
    <cfRule type="containsText" dxfId="2042" priority="2066" operator="containsText" text="Not yet due">
      <formula>NOT(ISERROR(SEARCH("Not yet due",G103)))</formula>
    </cfRule>
    <cfRule type="containsText" dxfId="2041" priority="2067" operator="containsText" text="Not Yet Due">
      <formula>NOT(ISERROR(SEARCH("Not Yet Due",G103)))</formula>
    </cfRule>
    <cfRule type="containsText" dxfId="2040" priority="2068" operator="containsText" text="Deferred">
      <formula>NOT(ISERROR(SEARCH("Deferred",G103)))</formula>
    </cfRule>
    <cfRule type="containsText" dxfId="2039" priority="2069" operator="containsText" text="Deleted">
      <formula>NOT(ISERROR(SEARCH("Deleted",G103)))</formula>
    </cfRule>
    <cfRule type="containsText" dxfId="2038" priority="2070" operator="containsText" text="In Danger of Falling Behind Target">
      <formula>NOT(ISERROR(SEARCH("In Danger of Falling Behind Target",G103)))</formula>
    </cfRule>
    <cfRule type="containsText" dxfId="2037" priority="2071" operator="containsText" text="Not yet due">
      <formula>NOT(ISERROR(SEARCH("Not yet due",G103)))</formula>
    </cfRule>
    <cfRule type="containsText" dxfId="2036" priority="2072" operator="containsText" text="Completed Behind Schedule">
      <formula>NOT(ISERROR(SEARCH("Completed Behind Schedule",G103)))</formula>
    </cfRule>
    <cfRule type="containsText" dxfId="2035" priority="2073" operator="containsText" text="Off Target">
      <formula>NOT(ISERROR(SEARCH("Off Target",G103)))</formula>
    </cfRule>
    <cfRule type="containsText" dxfId="2034" priority="2074" operator="containsText" text="In Danger of Falling Behind Target">
      <formula>NOT(ISERROR(SEARCH("In Danger of Falling Behind Target",G103)))</formula>
    </cfRule>
    <cfRule type="containsText" dxfId="2033" priority="2075" operator="containsText" text="On Track to be Achieved">
      <formula>NOT(ISERROR(SEARCH("On Track to be Achieved",G103)))</formula>
    </cfRule>
    <cfRule type="containsText" dxfId="2032" priority="2076" operator="containsText" text="Fully Achieved">
      <formula>NOT(ISERROR(SEARCH("Fully Achieved",G103)))</formula>
    </cfRule>
    <cfRule type="containsText" dxfId="2031" priority="2077" operator="containsText" text="Update not Provided">
      <formula>NOT(ISERROR(SEARCH("Update not Provided",G103)))</formula>
    </cfRule>
    <cfRule type="containsText" dxfId="2030" priority="2078" operator="containsText" text="Not yet due">
      <formula>NOT(ISERROR(SEARCH("Not yet due",G103)))</formula>
    </cfRule>
    <cfRule type="containsText" dxfId="2029" priority="2079" operator="containsText" text="Completed Behind Schedule">
      <formula>NOT(ISERROR(SEARCH("Completed Behind Schedule",G103)))</formula>
    </cfRule>
    <cfRule type="containsText" dxfId="2028" priority="2080" operator="containsText" text="Off Target">
      <formula>NOT(ISERROR(SEARCH("Off Target",G103)))</formula>
    </cfRule>
    <cfRule type="containsText" dxfId="2027" priority="2081" operator="containsText" text="In Danger of Falling Behind Target">
      <formula>NOT(ISERROR(SEARCH("In Danger of Falling Behind Target",G103)))</formula>
    </cfRule>
    <cfRule type="containsText" dxfId="2026" priority="2082" operator="containsText" text="On Track to be Achieved">
      <formula>NOT(ISERROR(SEARCH("On Track to be Achieved",G103)))</formula>
    </cfRule>
    <cfRule type="containsText" dxfId="2025" priority="2083" operator="containsText" text="Fully Achieved">
      <formula>NOT(ISERROR(SEARCH("Fully Achieved",G103)))</formula>
    </cfRule>
    <cfRule type="containsText" dxfId="2024" priority="2084" operator="containsText" text="Fully Achieved">
      <formula>NOT(ISERROR(SEARCH("Fully Achieved",G103)))</formula>
    </cfRule>
    <cfRule type="containsText" dxfId="2023" priority="2085" operator="containsText" text="Fully Achieved">
      <formula>NOT(ISERROR(SEARCH("Fully Achieved",G103)))</formula>
    </cfRule>
    <cfRule type="containsText" dxfId="2022" priority="2086" operator="containsText" text="Deferred">
      <formula>NOT(ISERROR(SEARCH("Deferred",G103)))</formula>
    </cfRule>
    <cfRule type="containsText" dxfId="2021" priority="2087" operator="containsText" text="Deleted">
      <formula>NOT(ISERROR(SEARCH("Deleted",G103)))</formula>
    </cfRule>
    <cfRule type="containsText" dxfId="2020" priority="2088" operator="containsText" text="In Danger of Falling Behind Target">
      <formula>NOT(ISERROR(SEARCH("In Danger of Falling Behind Target",G103)))</formula>
    </cfRule>
    <cfRule type="containsText" dxfId="2019" priority="2089" operator="containsText" text="Not yet due">
      <formula>NOT(ISERROR(SEARCH("Not yet due",G103)))</formula>
    </cfRule>
    <cfRule type="containsText" dxfId="2018" priority="2090" operator="containsText" text="Update not Provided">
      <formula>NOT(ISERROR(SEARCH("Update not Provided",G103)))</formula>
    </cfRule>
  </conditionalFormatting>
  <conditionalFormatting sqref="J1:J1048576">
    <cfRule type="containsText" dxfId="2017" priority="2053" operator="containsText" text="numerical outturn within 5% tolerance">
      <formula>NOT(ISERROR(SEARCH("numerical outturn within 5% tolerance",J1)))</formula>
    </cfRule>
    <cfRule type="containsText" dxfId="2016" priority="2054" operator="containsText" text="Target Partially Met">
      <formula>NOT(ISERROR(SEARCH("Target Partially Met",J1)))</formula>
    </cfRule>
  </conditionalFormatting>
  <conditionalFormatting sqref="I4">
    <cfRule type="containsText" dxfId="2015" priority="2017" operator="containsText" text="On track to be achieved">
      <formula>NOT(ISERROR(SEARCH("On track to be achieved",I4)))</formula>
    </cfRule>
    <cfRule type="containsText" dxfId="2014" priority="2018" operator="containsText" text="Deferred">
      <formula>NOT(ISERROR(SEARCH("Deferred",I4)))</formula>
    </cfRule>
    <cfRule type="containsText" dxfId="2013" priority="2019" operator="containsText" text="Deleted">
      <formula>NOT(ISERROR(SEARCH("Deleted",I4)))</formula>
    </cfRule>
    <cfRule type="containsText" dxfId="2012" priority="2020" operator="containsText" text="In Danger of Falling Behind Target">
      <formula>NOT(ISERROR(SEARCH("In Danger of Falling Behind Target",I4)))</formula>
    </cfRule>
    <cfRule type="containsText" dxfId="2011" priority="2021" operator="containsText" text="Not yet due">
      <formula>NOT(ISERROR(SEARCH("Not yet due",I4)))</formula>
    </cfRule>
    <cfRule type="containsText" dxfId="2010" priority="2022" operator="containsText" text="Update not Provided">
      <formula>NOT(ISERROR(SEARCH("Update not Provided",I4)))</formula>
    </cfRule>
    <cfRule type="containsText" dxfId="2009" priority="2023" operator="containsText" text="Not yet due">
      <formula>NOT(ISERROR(SEARCH("Not yet due",I4)))</formula>
    </cfRule>
    <cfRule type="containsText" dxfId="2008" priority="2024" operator="containsText" text="Completed Behind Schedule">
      <formula>NOT(ISERROR(SEARCH("Completed Behind Schedule",I4)))</formula>
    </cfRule>
    <cfRule type="containsText" dxfId="2007" priority="2025" operator="containsText" text="Off Target">
      <formula>NOT(ISERROR(SEARCH("Off Target",I4)))</formula>
    </cfRule>
    <cfRule type="containsText" dxfId="2006" priority="2026" operator="containsText" text="On Track to be Achieved">
      <formula>NOT(ISERROR(SEARCH("On Track to be Achieved",I4)))</formula>
    </cfRule>
    <cfRule type="containsText" dxfId="2005" priority="2027" operator="containsText" text="Fully Achieved">
      <formula>NOT(ISERROR(SEARCH("Fully Achieved",I4)))</formula>
    </cfRule>
    <cfRule type="containsText" dxfId="2004" priority="2028" operator="containsText" text="Not yet due">
      <formula>NOT(ISERROR(SEARCH("Not yet due",I4)))</formula>
    </cfRule>
    <cfRule type="containsText" dxfId="2003" priority="2029" operator="containsText" text="Not Yet Due">
      <formula>NOT(ISERROR(SEARCH("Not Yet Due",I4)))</formula>
    </cfRule>
    <cfRule type="containsText" dxfId="2002" priority="2030" operator="containsText" text="Deferred">
      <formula>NOT(ISERROR(SEARCH("Deferred",I4)))</formula>
    </cfRule>
    <cfRule type="containsText" dxfId="2001" priority="2031" operator="containsText" text="Deleted">
      <formula>NOT(ISERROR(SEARCH("Deleted",I4)))</formula>
    </cfRule>
    <cfRule type="containsText" dxfId="2000" priority="2032" operator="containsText" text="In Danger of Falling Behind Target">
      <formula>NOT(ISERROR(SEARCH("In Danger of Falling Behind Target",I4)))</formula>
    </cfRule>
    <cfRule type="containsText" dxfId="1999" priority="2033" operator="containsText" text="Not yet due">
      <formula>NOT(ISERROR(SEARCH("Not yet due",I4)))</formula>
    </cfRule>
    <cfRule type="containsText" dxfId="1998" priority="2034" operator="containsText" text="Completed Behind Schedule">
      <formula>NOT(ISERROR(SEARCH("Completed Behind Schedule",I4)))</formula>
    </cfRule>
    <cfRule type="containsText" dxfId="1997" priority="2035" operator="containsText" text="Off Target">
      <formula>NOT(ISERROR(SEARCH("Off Target",I4)))</formula>
    </cfRule>
    <cfRule type="containsText" dxfId="1996" priority="2036" operator="containsText" text="In Danger of Falling Behind Target">
      <formula>NOT(ISERROR(SEARCH("In Danger of Falling Behind Target",I4)))</formula>
    </cfRule>
    <cfRule type="containsText" dxfId="1995" priority="2037" operator="containsText" text="On Track to be Achieved">
      <formula>NOT(ISERROR(SEARCH("On Track to be Achieved",I4)))</formula>
    </cfRule>
    <cfRule type="containsText" dxfId="1994" priority="2038" operator="containsText" text="Fully Achieved">
      <formula>NOT(ISERROR(SEARCH("Fully Achieved",I4)))</formula>
    </cfRule>
    <cfRule type="containsText" dxfId="1993" priority="2039" operator="containsText" text="Update not Provided">
      <formula>NOT(ISERROR(SEARCH("Update not Provided",I4)))</formula>
    </cfRule>
    <cfRule type="containsText" dxfId="1992" priority="2040" operator="containsText" text="Not yet due">
      <formula>NOT(ISERROR(SEARCH("Not yet due",I4)))</formula>
    </cfRule>
    <cfRule type="containsText" dxfId="1991" priority="2041" operator="containsText" text="Completed Behind Schedule">
      <formula>NOT(ISERROR(SEARCH("Completed Behind Schedule",I4)))</formula>
    </cfRule>
    <cfRule type="containsText" dxfId="1990" priority="2042" operator="containsText" text="Off Target">
      <formula>NOT(ISERROR(SEARCH("Off Target",I4)))</formula>
    </cfRule>
    <cfRule type="containsText" dxfId="1989" priority="2043" operator="containsText" text="In Danger of Falling Behind Target">
      <formula>NOT(ISERROR(SEARCH("In Danger of Falling Behind Target",I4)))</formula>
    </cfRule>
    <cfRule type="containsText" dxfId="1988" priority="2044" operator="containsText" text="On Track to be Achieved">
      <formula>NOT(ISERROR(SEARCH("On Track to be Achieved",I4)))</formula>
    </cfRule>
    <cfRule type="containsText" dxfId="1987" priority="2045" operator="containsText" text="Fully Achieved">
      <formula>NOT(ISERROR(SEARCH("Fully Achieved",I4)))</formula>
    </cfRule>
    <cfRule type="containsText" dxfId="1986" priority="2046" operator="containsText" text="Fully Achieved">
      <formula>NOT(ISERROR(SEARCH("Fully Achieved",I4)))</formula>
    </cfRule>
    <cfRule type="containsText" dxfId="1985" priority="2047" operator="containsText" text="Fully Achieved">
      <formula>NOT(ISERROR(SEARCH("Fully Achieved",I4)))</formula>
    </cfRule>
    <cfRule type="containsText" dxfId="1984" priority="2048" operator="containsText" text="Deferred">
      <formula>NOT(ISERROR(SEARCH("Deferred",I4)))</formula>
    </cfRule>
    <cfRule type="containsText" dxfId="1983" priority="2049" operator="containsText" text="Deleted">
      <formula>NOT(ISERROR(SEARCH("Deleted",I4)))</formula>
    </cfRule>
    <cfRule type="containsText" dxfId="1982" priority="2050" operator="containsText" text="In Danger of Falling Behind Target">
      <formula>NOT(ISERROR(SEARCH("In Danger of Falling Behind Target",I4)))</formula>
    </cfRule>
    <cfRule type="containsText" dxfId="1981" priority="2051" operator="containsText" text="Not yet due">
      <formula>NOT(ISERROR(SEARCH("Not yet due",I4)))</formula>
    </cfRule>
    <cfRule type="containsText" dxfId="1980" priority="2052" operator="containsText" text="Update not Provided">
      <formula>NOT(ISERROR(SEARCH("Update not Provided",I4)))</formula>
    </cfRule>
  </conditionalFormatting>
  <conditionalFormatting sqref="I6:I11">
    <cfRule type="containsText" dxfId="1979" priority="1981" operator="containsText" text="On track to be achieved">
      <formula>NOT(ISERROR(SEARCH("On track to be achieved",I6)))</formula>
    </cfRule>
    <cfRule type="containsText" dxfId="1978" priority="1982" operator="containsText" text="Deferred">
      <formula>NOT(ISERROR(SEARCH("Deferred",I6)))</formula>
    </cfRule>
    <cfRule type="containsText" dxfId="1977" priority="1983" operator="containsText" text="Deleted">
      <formula>NOT(ISERROR(SEARCH("Deleted",I6)))</formula>
    </cfRule>
    <cfRule type="containsText" dxfId="1976" priority="1984" operator="containsText" text="In Danger of Falling Behind Target">
      <formula>NOT(ISERROR(SEARCH("In Danger of Falling Behind Target",I6)))</formula>
    </cfRule>
    <cfRule type="containsText" dxfId="1975" priority="1985" operator="containsText" text="Not yet due">
      <formula>NOT(ISERROR(SEARCH("Not yet due",I6)))</formula>
    </cfRule>
    <cfRule type="containsText" dxfId="1974" priority="1986" operator="containsText" text="Update not Provided">
      <formula>NOT(ISERROR(SEARCH("Update not Provided",I6)))</formula>
    </cfRule>
    <cfRule type="containsText" dxfId="1973" priority="1987" operator="containsText" text="Not yet due">
      <formula>NOT(ISERROR(SEARCH("Not yet due",I6)))</formula>
    </cfRule>
    <cfRule type="containsText" dxfId="1972" priority="1988" operator="containsText" text="Completed Behind Schedule">
      <formula>NOT(ISERROR(SEARCH("Completed Behind Schedule",I6)))</formula>
    </cfRule>
    <cfRule type="containsText" dxfId="1971" priority="1989" operator="containsText" text="Off Target">
      <formula>NOT(ISERROR(SEARCH("Off Target",I6)))</formula>
    </cfRule>
    <cfRule type="containsText" dxfId="1970" priority="1990" operator="containsText" text="On Track to be Achieved">
      <formula>NOT(ISERROR(SEARCH("On Track to be Achieved",I6)))</formula>
    </cfRule>
    <cfRule type="containsText" dxfId="1969" priority="1991" operator="containsText" text="Fully Achieved">
      <formula>NOT(ISERROR(SEARCH("Fully Achieved",I6)))</formula>
    </cfRule>
    <cfRule type="containsText" dxfId="1968" priority="1992" operator="containsText" text="Not yet due">
      <formula>NOT(ISERROR(SEARCH("Not yet due",I6)))</formula>
    </cfRule>
    <cfRule type="containsText" dxfId="1967" priority="1993" operator="containsText" text="Not Yet Due">
      <formula>NOT(ISERROR(SEARCH("Not Yet Due",I6)))</formula>
    </cfRule>
    <cfRule type="containsText" dxfId="1966" priority="1994" operator="containsText" text="Deferred">
      <formula>NOT(ISERROR(SEARCH("Deferred",I6)))</formula>
    </cfRule>
    <cfRule type="containsText" dxfId="1965" priority="1995" operator="containsText" text="Deleted">
      <formula>NOT(ISERROR(SEARCH("Deleted",I6)))</formula>
    </cfRule>
    <cfRule type="containsText" dxfId="1964" priority="1996" operator="containsText" text="In Danger of Falling Behind Target">
      <formula>NOT(ISERROR(SEARCH("In Danger of Falling Behind Target",I6)))</formula>
    </cfRule>
    <cfRule type="containsText" dxfId="1963" priority="1997" operator="containsText" text="Not yet due">
      <formula>NOT(ISERROR(SEARCH("Not yet due",I6)))</formula>
    </cfRule>
    <cfRule type="containsText" dxfId="1962" priority="1998" operator="containsText" text="Completed Behind Schedule">
      <formula>NOT(ISERROR(SEARCH("Completed Behind Schedule",I6)))</formula>
    </cfRule>
    <cfRule type="containsText" dxfId="1961" priority="1999" operator="containsText" text="Off Target">
      <formula>NOT(ISERROR(SEARCH("Off Target",I6)))</formula>
    </cfRule>
    <cfRule type="containsText" dxfId="1960" priority="2000" operator="containsText" text="In Danger of Falling Behind Target">
      <formula>NOT(ISERROR(SEARCH("In Danger of Falling Behind Target",I6)))</formula>
    </cfRule>
    <cfRule type="containsText" dxfId="1959" priority="2001" operator="containsText" text="On Track to be Achieved">
      <formula>NOT(ISERROR(SEARCH("On Track to be Achieved",I6)))</formula>
    </cfRule>
    <cfRule type="containsText" dxfId="1958" priority="2002" operator="containsText" text="Fully Achieved">
      <formula>NOT(ISERROR(SEARCH("Fully Achieved",I6)))</formula>
    </cfRule>
    <cfRule type="containsText" dxfId="1957" priority="2003" operator="containsText" text="Update not Provided">
      <formula>NOT(ISERROR(SEARCH("Update not Provided",I6)))</formula>
    </cfRule>
    <cfRule type="containsText" dxfId="1956" priority="2004" operator="containsText" text="Not yet due">
      <formula>NOT(ISERROR(SEARCH("Not yet due",I6)))</formula>
    </cfRule>
    <cfRule type="containsText" dxfId="1955" priority="2005" operator="containsText" text="Completed Behind Schedule">
      <formula>NOT(ISERROR(SEARCH("Completed Behind Schedule",I6)))</formula>
    </cfRule>
    <cfRule type="containsText" dxfId="1954" priority="2006" operator="containsText" text="Off Target">
      <formula>NOT(ISERROR(SEARCH("Off Target",I6)))</formula>
    </cfRule>
    <cfRule type="containsText" dxfId="1953" priority="2007" operator="containsText" text="In Danger of Falling Behind Target">
      <formula>NOT(ISERROR(SEARCH("In Danger of Falling Behind Target",I6)))</formula>
    </cfRule>
    <cfRule type="containsText" dxfId="1952" priority="2008" operator="containsText" text="On Track to be Achieved">
      <formula>NOT(ISERROR(SEARCH("On Track to be Achieved",I6)))</formula>
    </cfRule>
    <cfRule type="containsText" dxfId="1951" priority="2009" operator="containsText" text="Fully Achieved">
      <formula>NOT(ISERROR(SEARCH("Fully Achieved",I6)))</formula>
    </cfRule>
    <cfRule type="containsText" dxfId="1950" priority="2010" operator="containsText" text="Fully Achieved">
      <formula>NOT(ISERROR(SEARCH("Fully Achieved",I6)))</formula>
    </cfRule>
    <cfRule type="containsText" dxfId="1949" priority="2011" operator="containsText" text="Fully Achieved">
      <formula>NOT(ISERROR(SEARCH("Fully Achieved",I6)))</formula>
    </cfRule>
    <cfRule type="containsText" dxfId="1948" priority="2012" operator="containsText" text="Deferred">
      <formula>NOT(ISERROR(SEARCH("Deferred",I6)))</formula>
    </cfRule>
    <cfRule type="containsText" dxfId="1947" priority="2013" operator="containsText" text="Deleted">
      <formula>NOT(ISERROR(SEARCH("Deleted",I6)))</formula>
    </cfRule>
    <cfRule type="containsText" dxfId="1946" priority="2014" operator="containsText" text="In Danger of Falling Behind Target">
      <formula>NOT(ISERROR(SEARCH("In Danger of Falling Behind Target",I6)))</formula>
    </cfRule>
    <cfRule type="containsText" dxfId="1945" priority="2015" operator="containsText" text="Not yet due">
      <formula>NOT(ISERROR(SEARCH("Not yet due",I6)))</formula>
    </cfRule>
    <cfRule type="containsText" dxfId="1944" priority="2016" operator="containsText" text="Update not Provided">
      <formula>NOT(ISERROR(SEARCH("Update not Provided",I6)))</formula>
    </cfRule>
  </conditionalFormatting>
  <conditionalFormatting sqref="I12:I13">
    <cfRule type="containsText" dxfId="1943" priority="1945" operator="containsText" text="On track to be achieved">
      <formula>NOT(ISERROR(SEARCH("On track to be achieved",I12)))</formula>
    </cfRule>
    <cfRule type="containsText" dxfId="1942" priority="1946" operator="containsText" text="Deferred">
      <formula>NOT(ISERROR(SEARCH("Deferred",I12)))</formula>
    </cfRule>
    <cfRule type="containsText" dxfId="1941" priority="1947" operator="containsText" text="Deleted">
      <formula>NOT(ISERROR(SEARCH("Deleted",I12)))</formula>
    </cfRule>
    <cfRule type="containsText" dxfId="1940" priority="1948" operator="containsText" text="In Danger of Falling Behind Target">
      <formula>NOT(ISERROR(SEARCH("In Danger of Falling Behind Target",I12)))</formula>
    </cfRule>
    <cfRule type="containsText" dxfId="1939" priority="1949" operator="containsText" text="Not yet due">
      <formula>NOT(ISERROR(SEARCH("Not yet due",I12)))</formula>
    </cfRule>
    <cfRule type="containsText" dxfId="1938" priority="1950" operator="containsText" text="Update not Provided">
      <formula>NOT(ISERROR(SEARCH("Update not Provided",I12)))</formula>
    </cfRule>
    <cfRule type="containsText" dxfId="1937" priority="1951" operator="containsText" text="Not yet due">
      <formula>NOT(ISERROR(SEARCH("Not yet due",I12)))</formula>
    </cfRule>
    <cfRule type="containsText" dxfId="1936" priority="1952" operator="containsText" text="Completed Behind Schedule">
      <formula>NOT(ISERROR(SEARCH("Completed Behind Schedule",I12)))</formula>
    </cfRule>
    <cfRule type="containsText" dxfId="1935" priority="1953" operator="containsText" text="Off Target">
      <formula>NOT(ISERROR(SEARCH("Off Target",I12)))</formula>
    </cfRule>
    <cfRule type="containsText" dxfId="1934" priority="1954" operator="containsText" text="On Track to be Achieved">
      <formula>NOT(ISERROR(SEARCH("On Track to be Achieved",I12)))</formula>
    </cfRule>
    <cfRule type="containsText" dxfId="1933" priority="1955" operator="containsText" text="Fully Achieved">
      <formula>NOT(ISERROR(SEARCH("Fully Achieved",I12)))</formula>
    </cfRule>
    <cfRule type="containsText" dxfId="1932" priority="1956" operator="containsText" text="Not yet due">
      <formula>NOT(ISERROR(SEARCH("Not yet due",I12)))</formula>
    </cfRule>
    <cfRule type="containsText" dxfId="1931" priority="1957" operator="containsText" text="Not Yet Due">
      <formula>NOT(ISERROR(SEARCH("Not Yet Due",I12)))</formula>
    </cfRule>
    <cfRule type="containsText" dxfId="1930" priority="1958" operator="containsText" text="Deferred">
      <formula>NOT(ISERROR(SEARCH("Deferred",I12)))</formula>
    </cfRule>
    <cfRule type="containsText" dxfId="1929" priority="1959" operator="containsText" text="Deleted">
      <formula>NOT(ISERROR(SEARCH("Deleted",I12)))</formula>
    </cfRule>
    <cfRule type="containsText" dxfId="1928" priority="1960" operator="containsText" text="In Danger of Falling Behind Target">
      <formula>NOT(ISERROR(SEARCH("In Danger of Falling Behind Target",I12)))</formula>
    </cfRule>
    <cfRule type="containsText" dxfId="1927" priority="1961" operator="containsText" text="Not yet due">
      <formula>NOT(ISERROR(SEARCH("Not yet due",I12)))</formula>
    </cfRule>
    <cfRule type="containsText" dxfId="1926" priority="1962" operator="containsText" text="Completed Behind Schedule">
      <formula>NOT(ISERROR(SEARCH("Completed Behind Schedule",I12)))</formula>
    </cfRule>
    <cfRule type="containsText" dxfId="1925" priority="1963" operator="containsText" text="Off Target">
      <formula>NOT(ISERROR(SEARCH("Off Target",I12)))</formula>
    </cfRule>
    <cfRule type="containsText" dxfId="1924" priority="1964" operator="containsText" text="In Danger of Falling Behind Target">
      <formula>NOT(ISERROR(SEARCH("In Danger of Falling Behind Target",I12)))</formula>
    </cfRule>
    <cfRule type="containsText" dxfId="1923" priority="1965" operator="containsText" text="On Track to be Achieved">
      <formula>NOT(ISERROR(SEARCH("On Track to be Achieved",I12)))</formula>
    </cfRule>
    <cfRule type="containsText" dxfId="1922" priority="1966" operator="containsText" text="Fully Achieved">
      <formula>NOT(ISERROR(SEARCH("Fully Achieved",I12)))</formula>
    </cfRule>
    <cfRule type="containsText" dxfId="1921" priority="1967" operator="containsText" text="Update not Provided">
      <formula>NOT(ISERROR(SEARCH("Update not Provided",I12)))</formula>
    </cfRule>
    <cfRule type="containsText" dxfId="1920" priority="1968" operator="containsText" text="Not yet due">
      <formula>NOT(ISERROR(SEARCH("Not yet due",I12)))</formula>
    </cfRule>
    <cfRule type="containsText" dxfId="1919" priority="1969" operator="containsText" text="Completed Behind Schedule">
      <formula>NOT(ISERROR(SEARCH("Completed Behind Schedule",I12)))</formula>
    </cfRule>
    <cfRule type="containsText" dxfId="1918" priority="1970" operator="containsText" text="Off Target">
      <formula>NOT(ISERROR(SEARCH("Off Target",I12)))</formula>
    </cfRule>
    <cfRule type="containsText" dxfId="1917" priority="1971" operator="containsText" text="In Danger of Falling Behind Target">
      <formula>NOT(ISERROR(SEARCH("In Danger of Falling Behind Target",I12)))</formula>
    </cfRule>
    <cfRule type="containsText" dxfId="1916" priority="1972" operator="containsText" text="On Track to be Achieved">
      <formula>NOT(ISERROR(SEARCH("On Track to be Achieved",I12)))</formula>
    </cfRule>
    <cfRule type="containsText" dxfId="1915" priority="1973" operator="containsText" text="Fully Achieved">
      <formula>NOT(ISERROR(SEARCH("Fully Achieved",I12)))</formula>
    </cfRule>
    <cfRule type="containsText" dxfId="1914" priority="1974" operator="containsText" text="Fully Achieved">
      <formula>NOT(ISERROR(SEARCH("Fully Achieved",I12)))</formula>
    </cfRule>
    <cfRule type="containsText" dxfId="1913" priority="1975" operator="containsText" text="Fully Achieved">
      <formula>NOT(ISERROR(SEARCH("Fully Achieved",I12)))</formula>
    </cfRule>
    <cfRule type="containsText" dxfId="1912" priority="1976" operator="containsText" text="Deferred">
      <formula>NOT(ISERROR(SEARCH("Deferred",I12)))</formula>
    </cfRule>
    <cfRule type="containsText" dxfId="1911" priority="1977" operator="containsText" text="Deleted">
      <formula>NOT(ISERROR(SEARCH("Deleted",I12)))</formula>
    </cfRule>
    <cfRule type="containsText" dxfId="1910" priority="1978" operator="containsText" text="In Danger of Falling Behind Target">
      <formula>NOT(ISERROR(SEARCH("In Danger of Falling Behind Target",I12)))</formula>
    </cfRule>
    <cfRule type="containsText" dxfId="1909" priority="1979" operator="containsText" text="Not yet due">
      <formula>NOT(ISERROR(SEARCH("Not yet due",I12)))</formula>
    </cfRule>
    <cfRule type="containsText" dxfId="1908" priority="1980" operator="containsText" text="Update not Provided">
      <formula>NOT(ISERROR(SEARCH("Update not Provided",I12)))</formula>
    </cfRule>
  </conditionalFormatting>
  <conditionalFormatting sqref="I14:I19">
    <cfRule type="containsText" dxfId="1907" priority="1909" operator="containsText" text="On track to be achieved">
      <formula>NOT(ISERROR(SEARCH("On track to be achieved",I14)))</formula>
    </cfRule>
    <cfRule type="containsText" dxfId="1906" priority="1910" operator="containsText" text="Deferred">
      <formula>NOT(ISERROR(SEARCH("Deferred",I14)))</formula>
    </cfRule>
    <cfRule type="containsText" dxfId="1905" priority="1911" operator="containsText" text="Deleted">
      <formula>NOT(ISERROR(SEARCH("Deleted",I14)))</formula>
    </cfRule>
    <cfRule type="containsText" dxfId="1904" priority="1912" operator="containsText" text="In Danger of Falling Behind Target">
      <formula>NOT(ISERROR(SEARCH("In Danger of Falling Behind Target",I14)))</formula>
    </cfRule>
    <cfRule type="containsText" dxfId="1903" priority="1913" operator="containsText" text="Not yet due">
      <formula>NOT(ISERROR(SEARCH("Not yet due",I14)))</formula>
    </cfRule>
    <cfRule type="containsText" dxfId="1902" priority="1914" operator="containsText" text="Update not Provided">
      <formula>NOT(ISERROR(SEARCH("Update not Provided",I14)))</formula>
    </cfRule>
    <cfRule type="containsText" dxfId="1901" priority="1915" operator="containsText" text="Not yet due">
      <formula>NOT(ISERROR(SEARCH("Not yet due",I14)))</formula>
    </cfRule>
    <cfRule type="containsText" dxfId="1900" priority="1916" operator="containsText" text="Completed Behind Schedule">
      <formula>NOT(ISERROR(SEARCH("Completed Behind Schedule",I14)))</formula>
    </cfRule>
    <cfRule type="containsText" dxfId="1899" priority="1917" operator="containsText" text="Off Target">
      <formula>NOT(ISERROR(SEARCH("Off Target",I14)))</formula>
    </cfRule>
    <cfRule type="containsText" dxfId="1898" priority="1918" operator="containsText" text="On Track to be Achieved">
      <formula>NOT(ISERROR(SEARCH("On Track to be Achieved",I14)))</formula>
    </cfRule>
    <cfRule type="containsText" dxfId="1897" priority="1919" operator="containsText" text="Fully Achieved">
      <formula>NOT(ISERROR(SEARCH("Fully Achieved",I14)))</formula>
    </cfRule>
    <cfRule type="containsText" dxfId="1896" priority="1920" operator="containsText" text="Not yet due">
      <formula>NOT(ISERROR(SEARCH("Not yet due",I14)))</formula>
    </cfRule>
    <cfRule type="containsText" dxfId="1895" priority="1921" operator="containsText" text="Not Yet Due">
      <formula>NOT(ISERROR(SEARCH("Not Yet Due",I14)))</formula>
    </cfRule>
    <cfRule type="containsText" dxfId="1894" priority="1922" operator="containsText" text="Deferred">
      <formula>NOT(ISERROR(SEARCH("Deferred",I14)))</formula>
    </cfRule>
    <cfRule type="containsText" dxfId="1893" priority="1923" operator="containsText" text="Deleted">
      <formula>NOT(ISERROR(SEARCH("Deleted",I14)))</formula>
    </cfRule>
    <cfRule type="containsText" dxfId="1892" priority="1924" operator="containsText" text="In Danger of Falling Behind Target">
      <formula>NOT(ISERROR(SEARCH("In Danger of Falling Behind Target",I14)))</formula>
    </cfRule>
    <cfRule type="containsText" dxfId="1891" priority="1925" operator="containsText" text="Not yet due">
      <formula>NOT(ISERROR(SEARCH("Not yet due",I14)))</formula>
    </cfRule>
    <cfRule type="containsText" dxfId="1890" priority="1926" operator="containsText" text="Completed Behind Schedule">
      <formula>NOT(ISERROR(SEARCH("Completed Behind Schedule",I14)))</formula>
    </cfRule>
    <cfRule type="containsText" dxfId="1889" priority="1927" operator="containsText" text="Off Target">
      <formula>NOT(ISERROR(SEARCH("Off Target",I14)))</formula>
    </cfRule>
    <cfRule type="containsText" dxfId="1888" priority="1928" operator="containsText" text="In Danger of Falling Behind Target">
      <formula>NOT(ISERROR(SEARCH("In Danger of Falling Behind Target",I14)))</formula>
    </cfRule>
    <cfRule type="containsText" dxfId="1887" priority="1929" operator="containsText" text="On Track to be Achieved">
      <formula>NOT(ISERROR(SEARCH("On Track to be Achieved",I14)))</formula>
    </cfRule>
    <cfRule type="containsText" dxfId="1886" priority="1930" operator="containsText" text="Fully Achieved">
      <formula>NOT(ISERROR(SEARCH("Fully Achieved",I14)))</formula>
    </cfRule>
    <cfRule type="containsText" dxfId="1885" priority="1931" operator="containsText" text="Update not Provided">
      <formula>NOT(ISERROR(SEARCH("Update not Provided",I14)))</formula>
    </cfRule>
    <cfRule type="containsText" dxfId="1884" priority="1932" operator="containsText" text="Not yet due">
      <formula>NOT(ISERROR(SEARCH("Not yet due",I14)))</formula>
    </cfRule>
    <cfRule type="containsText" dxfId="1883" priority="1933" operator="containsText" text="Completed Behind Schedule">
      <formula>NOT(ISERROR(SEARCH("Completed Behind Schedule",I14)))</formula>
    </cfRule>
    <cfRule type="containsText" dxfId="1882" priority="1934" operator="containsText" text="Off Target">
      <formula>NOT(ISERROR(SEARCH("Off Target",I14)))</formula>
    </cfRule>
    <cfRule type="containsText" dxfId="1881" priority="1935" operator="containsText" text="In Danger of Falling Behind Target">
      <formula>NOT(ISERROR(SEARCH("In Danger of Falling Behind Target",I14)))</formula>
    </cfRule>
    <cfRule type="containsText" dxfId="1880" priority="1936" operator="containsText" text="On Track to be Achieved">
      <formula>NOT(ISERROR(SEARCH("On Track to be Achieved",I14)))</formula>
    </cfRule>
    <cfRule type="containsText" dxfId="1879" priority="1937" operator="containsText" text="Fully Achieved">
      <formula>NOT(ISERROR(SEARCH("Fully Achieved",I14)))</formula>
    </cfRule>
    <cfRule type="containsText" dxfId="1878" priority="1938" operator="containsText" text="Fully Achieved">
      <formula>NOT(ISERROR(SEARCH("Fully Achieved",I14)))</formula>
    </cfRule>
    <cfRule type="containsText" dxfId="1877" priority="1939" operator="containsText" text="Fully Achieved">
      <formula>NOT(ISERROR(SEARCH("Fully Achieved",I14)))</formula>
    </cfRule>
    <cfRule type="containsText" dxfId="1876" priority="1940" operator="containsText" text="Deferred">
      <formula>NOT(ISERROR(SEARCH("Deferred",I14)))</formula>
    </cfRule>
    <cfRule type="containsText" dxfId="1875" priority="1941" operator="containsText" text="Deleted">
      <formula>NOT(ISERROR(SEARCH("Deleted",I14)))</formula>
    </cfRule>
    <cfRule type="containsText" dxfId="1874" priority="1942" operator="containsText" text="In Danger of Falling Behind Target">
      <formula>NOT(ISERROR(SEARCH("In Danger of Falling Behind Target",I14)))</formula>
    </cfRule>
    <cfRule type="containsText" dxfId="1873" priority="1943" operator="containsText" text="Not yet due">
      <formula>NOT(ISERROR(SEARCH("Not yet due",I14)))</formula>
    </cfRule>
    <cfRule type="containsText" dxfId="1872" priority="1944" operator="containsText" text="Update not Provided">
      <formula>NOT(ISERROR(SEARCH("Update not Provided",I14)))</formula>
    </cfRule>
  </conditionalFormatting>
  <conditionalFormatting sqref="I20">
    <cfRule type="containsText" dxfId="1871" priority="1873" operator="containsText" text="On track to be achieved">
      <formula>NOT(ISERROR(SEARCH("On track to be achieved",I20)))</formula>
    </cfRule>
    <cfRule type="containsText" dxfId="1870" priority="1874" operator="containsText" text="Deferred">
      <formula>NOT(ISERROR(SEARCH("Deferred",I20)))</formula>
    </cfRule>
    <cfRule type="containsText" dxfId="1869" priority="1875" operator="containsText" text="Deleted">
      <formula>NOT(ISERROR(SEARCH("Deleted",I20)))</formula>
    </cfRule>
    <cfRule type="containsText" dxfId="1868" priority="1876" operator="containsText" text="In Danger of Falling Behind Target">
      <formula>NOT(ISERROR(SEARCH("In Danger of Falling Behind Target",I20)))</formula>
    </cfRule>
    <cfRule type="containsText" dxfId="1867" priority="1877" operator="containsText" text="Not yet due">
      <formula>NOT(ISERROR(SEARCH("Not yet due",I20)))</formula>
    </cfRule>
    <cfRule type="containsText" dxfId="1866" priority="1878" operator="containsText" text="Update not Provided">
      <formula>NOT(ISERROR(SEARCH("Update not Provided",I20)))</formula>
    </cfRule>
    <cfRule type="containsText" dxfId="1865" priority="1879" operator="containsText" text="Not yet due">
      <formula>NOT(ISERROR(SEARCH("Not yet due",I20)))</formula>
    </cfRule>
    <cfRule type="containsText" dxfId="1864" priority="1880" operator="containsText" text="Completed Behind Schedule">
      <formula>NOT(ISERROR(SEARCH("Completed Behind Schedule",I20)))</formula>
    </cfRule>
    <cfRule type="containsText" dxfId="1863" priority="1881" operator="containsText" text="Off Target">
      <formula>NOT(ISERROR(SEARCH("Off Target",I20)))</formula>
    </cfRule>
    <cfRule type="containsText" dxfId="1862" priority="1882" operator="containsText" text="On Track to be Achieved">
      <formula>NOT(ISERROR(SEARCH("On Track to be Achieved",I20)))</formula>
    </cfRule>
    <cfRule type="containsText" dxfId="1861" priority="1883" operator="containsText" text="Fully Achieved">
      <formula>NOT(ISERROR(SEARCH("Fully Achieved",I20)))</formula>
    </cfRule>
    <cfRule type="containsText" dxfId="1860" priority="1884" operator="containsText" text="Not yet due">
      <formula>NOT(ISERROR(SEARCH("Not yet due",I20)))</formula>
    </cfRule>
    <cfRule type="containsText" dxfId="1859" priority="1885" operator="containsText" text="Not Yet Due">
      <formula>NOT(ISERROR(SEARCH("Not Yet Due",I20)))</formula>
    </cfRule>
    <cfRule type="containsText" dxfId="1858" priority="1886" operator="containsText" text="Deferred">
      <formula>NOT(ISERROR(SEARCH("Deferred",I20)))</formula>
    </cfRule>
    <cfRule type="containsText" dxfId="1857" priority="1887" operator="containsText" text="Deleted">
      <formula>NOT(ISERROR(SEARCH("Deleted",I20)))</formula>
    </cfRule>
    <cfRule type="containsText" dxfId="1856" priority="1888" operator="containsText" text="In Danger of Falling Behind Target">
      <formula>NOT(ISERROR(SEARCH("In Danger of Falling Behind Target",I20)))</formula>
    </cfRule>
    <cfRule type="containsText" dxfId="1855" priority="1889" operator="containsText" text="Not yet due">
      <formula>NOT(ISERROR(SEARCH("Not yet due",I20)))</formula>
    </cfRule>
    <cfRule type="containsText" dxfId="1854" priority="1890" operator="containsText" text="Completed Behind Schedule">
      <formula>NOT(ISERROR(SEARCH("Completed Behind Schedule",I20)))</formula>
    </cfRule>
    <cfRule type="containsText" dxfId="1853" priority="1891" operator="containsText" text="Off Target">
      <formula>NOT(ISERROR(SEARCH("Off Target",I20)))</formula>
    </cfRule>
    <cfRule type="containsText" dxfId="1852" priority="1892" operator="containsText" text="In Danger of Falling Behind Target">
      <formula>NOT(ISERROR(SEARCH("In Danger of Falling Behind Target",I20)))</formula>
    </cfRule>
    <cfRule type="containsText" dxfId="1851" priority="1893" operator="containsText" text="On Track to be Achieved">
      <formula>NOT(ISERROR(SEARCH("On Track to be Achieved",I20)))</formula>
    </cfRule>
    <cfRule type="containsText" dxfId="1850" priority="1894" operator="containsText" text="Fully Achieved">
      <formula>NOT(ISERROR(SEARCH("Fully Achieved",I20)))</formula>
    </cfRule>
    <cfRule type="containsText" dxfId="1849" priority="1895" operator="containsText" text="Update not Provided">
      <formula>NOT(ISERROR(SEARCH("Update not Provided",I20)))</formula>
    </cfRule>
    <cfRule type="containsText" dxfId="1848" priority="1896" operator="containsText" text="Not yet due">
      <formula>NOT(ISERROR(SEARCH("Not yet due",I20)))</formula>
    </cfRule>
    <cfRule type="containsText" dxfId="1847" priority="1897" operator="containsText" text="Completed Behind Schedule">
      <formula>NOT(ISERROR(SEARCH("Completed Behind Schedule",I20)))</formula>
    </cfRule>
    <cfRule type="containsText" dxfId="1846" priority="1898" operator="containsText" text="Off Target">
      <formula>NOT(ISERROR(SEARCH("Off Target",I20)))</formula>
    </cfRule>
    <cfRule type="containsText" dxfId="1845" priority="1899" operator="containsText" text="In Danger of Falling Behind Target">
      <formula>NOT(ISERROR(SEARCH("In Danger of Falling Behind Target",I20)))</formula>
    </cfRule>
    <cfRule type="containsText" dxfId="1844" priority="1900" operator="containsText" text="On Track to be Achieved">
      <formula>NOT(ISERROR(SEARCH("On Track to be Achieved",I20)))</formula>
    </cfRule>
    <cfRule type="containsText" dxfId="1843" priority="1901" operator="containsText" text="Fully Achieved">
      <formula>NOT(ISERROR(SEARCH("Fully Achieved",I20)))</formula>
    </cfRule>
    <cfRule type="containsText" dxfId="1842" priority="1902" operator="containsText" text="Fully Achieved">
      <formula>NOT(ISERROR(SEARCH("Fully Achieved",I20)))</formula>
    </cfRule>
    <cfRule type="containsText" dxfId="1841" priority="1903" operator="containsText" text="Fully Achieved">
      <formula>NOT(ISERROR(SEARCH("Fully Achieved",I20)))</formula>
    </cfRule>
    <cfRule type="containsText" dxfId="1840" priority="1904" operator="containsText" text="Deferred">
      <formula>NOT(ISERROR(SEARCH("Deferred",I20)))</formula>
    </cfRule>
    <cfRule type="containsText" dxfId="1839" priority="1905" operator="containsText" text="Deleted">
      <formula>NOT(ISERROR(SEARCH("Deleted",I20)))</formula>
    </cfRule>
    <cfRule type="containsText" dxfId="1838" priority="1906" operator="containsText" text="In Danger of Falling Behind Target">
      <formula>NOT(ISERROR(SEARCH("In Danger of Falling Behind Target",I20)))</formula>
    </cfRule>
    <cfRule type="containsText" dxfId="1837" priority="1907" operator="containsText" text="Not yet due">
      <formula>NOT(ISERROR(SEARCH("Not yet due",I20)))</formula>
    </cfRule>
    <cfRule type="containsText" dxfId="1836" priority="1908" operator="containsText" text="Update not Provided">
      <formula>NOT(ISERROR(SEARCH("Update not Provided",I20)))</formula>
    </cfRule>
  </conditionalFormatting>
  <conditionalFormatting sqref="I22">
    <cfRule type="containsText" dxfId="1835" priority="1837" operator="containsText" text="On track to be achieved">
      <formula>NOT(ISERROR(SEARCH("On track to be achieved",I22)))</formula>
    </cfRule>
    <cfRule type="containsText" dxfId="1834" priority="1838" operator="containsText" text="Deferred">
      <formula>NOT(ISERROR(SEARCH("Deferred",I22)))</formula>
    </cfRule>
    <cfRule type="containsText" dxfId="1833" priority="1839" operator="containsText" text="Deleted">
      <formula>NOT(ISERROR(SEARCH("Deleted",I22)))</formula>
    </cfRule>
    <cfRule type="containsText" dxfId="1832" priority="1840" operator="containsText" text="In Danger of Falling Behind Target">
      <formula>NOT(ISERROR(SEARCH("In Danger of Falling Behind Target",I22)))</formula>
    </cfRule>
    <cfRule type="containsText" dxfId="1831" priority="1841" operator="containsText" text="Not yet due">
      <formula>NOT(ISERROR(SEARCH("Not yet due",I22)))</formula>
    </cfRule>
    <cfRule type="containsText" dxfId="1830" priority="1842" operator="containsText" text="Update not Provided">
      <formula>NOT(ISERROR(SEARCH("Update not Provided",I22)))</formula>
    </cfRule>
    <cfRule type="containsText" dxfId="1829" priority="1843" operator="containsText" text="Not yet due">
      <formula>NOT(ISERROR(SEARCH("Not yet due",I22)))</formula>
    </cfRule>
    <cfRule type="containsText" dxfId="1828" priority="1844" operator="containsText" text="Completed Behind Schedule">
      <formula>NOT(ISERROR(SEARCH("Completed Behind Schedule",I22)))</formula>
    </cfRule>
    <cfRule type="containsText" dxfId="1827" priority="1845" operator="containsText" text="Off Target">
      <formula>NOT(ISERROR(SEARCH("Off Target",I22)))</formula>
    </cfRule>
    <cfRule type="containsText" dxfId="1826" priority="1846" operator="containsText" text="On Track to be Achieved">
      <formula>NOT(ISERROR(SEARCH("On Track to be Achieved",I22)))</formula>
    </cfRule>
    <cfRule type="containsText" dxfId="1825" priority="1847" operator="containsText" text="Fully Achieved">
      <formula>NOT(ISERROR(SEARCH("Fully Achieved",I22)))</formula>
    </cfRule>
    <cfRule type="containsText" dxfId="1824" priority="1848" operator="containsText" text="Not yet due">
      <formula>NOT(ISERROR(SEARCH("Not yet due",I22)))</formula>
    </cfRule>
    <cfRule type="containsText" dxfId="1823" priority="1849" operator="containsText" text="Not Yet Due">
      <formula>NOT(ISERROR(SEARCH("Not Yet Due",I22)))</formula>
    </cfRule>
    <cfRule type="containsText" dxfId="1822" priority="1850" operator="containsText" text="Deferred">
      <formula>NOT(ISERROR(SEARCH("Deferred",I22)))</formula>
    </cfRule>
    <cfRule type="containsText" dxfId="1821" priority="1851" operator="containsText" text="Deleted">
      <formula>NOT(ISERROR(SEARCH("Deleted",I22)))</formula>
    </cfRule>
    <cfRule type="containsText" dxfId="1820" priority="1852" operator="containsText" text="In Danger of Falling Behind Target">
      <formula>NOT(ISERROR(SEARCH("In Danger of Falling Behind Target",I22)))</formula>
    </cfRule>
    <cfRule type="containsText" dxfId="1819" priority="1853" operator="containsText" text="Not yet due">
      <formula>NOT(ISERROR(SEARCH("Not yet due",I22)))</formula>
    </cfRule>
    <cfRule type="containsText" dxfId="1818" priority="1854" operator="containsText" text="Completed Behind Schedule">
      <formula>NOT(ISERROR(SEARCH("Completed Behind Schedule",I22)))</formula>
    </cfRule>
    <cfRule type="containsText" dxfId="1817" priority="1855" operator="containsText" text="Off Target">
      <formula>NOT(ISERROR(SEARCH("Off Target",I22)))</formula>
    </cfRule>
    <cfRule type="containsText" dxfId="1816" priority="1856" operator="containsText" text="In Danger of Falling Behind Target">
      <formula>NOT(ISERROR(SEARCH("In Danger of Falling Behind Target",I22)))</formula>
    </cfRule>
    <cfRule type="containsText" dxfId="1815" priority="1857" operator="containsText" text="On Track to be Achieved">
      <formula>NOT(ISERROR(SEARCH("On Track to be Achieved",I22)))</formula>
    </cfRule>
    <cfRule type="containsText" dxfId="1814" priority="1858" operator="containsText" text="Fully Achieved">
      <formula>NOT(ISERROR(SEARCH("Fully Achieved",I22)))</formula>
    </cfRule>
    <cfRule type="containsText" dxfId="1813" priority="1859" operator="containsText" text="Update not Provided">
      <formula>NOT(ISERROR(SEARCH("Update not Provided",I22)))</formula>
    </cfRule>
    <cfRule type="containsText" dxfId="1812" priority="1860" operator="containsText" text="Not yet due">
      <formula>NOT(ISERROR(SEARCH("Not yet due",I22)))</formula>
    </cfRule>
    <cfRule type="containsText" dxfId="1811" priority="1861" operator="containsText" text="Completed Behind Schedule">
      <formula>NOT(ISERROR(SEARCH("Completed Behind Schedule",I22)))</formula>
    </cfRule>
    <cfRule type="containsText" dxfId="1810" priority="1862" operator="containsText" text="Off Target">
      <formula>NOT(ISERROR(SEARCH("Off Target",I22)))</formula>
    </cfRule>
    <cfRule type="containsText" dxfId="1809" priority="1863" operator="containsText" text="In Danger of Falling Behind Target">
      <formula>NOT(ISERROR(SEARCH("In Danger of Falling Behind Target",I22)))</formula>
    </cfRule>
    <cfRule type="containsText" dxfId="1808" priority="1864" operator="containsText" text="On Track to be Achieved">
      <formula>NOT(ISERROR(SEARCH("On Track to be Achieved",I22)))</formula>
    </cfRule>
    <cfRule type="containsText" dxfId="1807" priority="1865" operator="containsText" text="Fully Achieved">
      <formula>NOT(ISERROR(SEARCH("Fully Achieved",I22)))</formula>
    </cfRule>
    <cfRule type="containsText" dxfId="1806" priority="1866" operator="containsText" text="Fully Achieved">
      <formula>NOT(ISERROR(SEARCH("Fully Achieved",I22)))</formula>
    </cfRule>
    <cfRule type="containsText" dxfId="1805" priority="1867" operator="containsText" text="Fully Achieved">
      <formula>NOT(ISERROR(SEARCH("Fully Achieved",I22)))</formula>
    </cfRule>
    <cfRule type="containsText" dxfId="1804" priority="1868" operator="containsText" text="Deferred">
      <formula>NOT(ISERROR(SEARCH("Deferred",I22)))</formula>
    </cfRule>
    <cfRule type="containsText" dxfId="1803" priority="1869" operator="containsText" text="Deleted">
      <formula>NOT(ISERROR(SEARCH("Deleted",I22)))</formula>
    </cfRule>
    <cfRule type="containsText" dxfId="1802" priority="1870" operator="containsText" text="In Danger of Falling Behind Target">
      <formula>NOT(ISERROR(SEARCH("In Danger of Falling Behind Target",I22)))</formula>
    </cfRule>
    <cfRule type="containsText" dxfId="1801" priority="1871" operator="containsText" text="Not yet due">
      <formula>NOT(ISERROR(SEARCH("Not yet due",I22)))</formula>
    </cfRule>
    <cfRule type="containsText" dxfId="1800" priority="1872" operator="containsText" text="Update not Provided">
      <formula>NOT(ISERROR(SEARCH("Update not Provided",I22)))</formula>
    </cfRule>
  </conditionalFormatting>
  <conditionalFormatting sqref="I23:I24">
    <cfRule type="containsText" dxfId="1799" priority="1801" operator="containsText" text="On track to be achieved">
      <formula>NOT(ISERROR(SEARCH("On track to be achieved",I23)))</formula>
    </cfRule>
    <cfRule type="containsText" dxfId="1798" priority="1802" operator="containsText" text="Deferred">
      <formula>NOT(ISERROR(SEARCH("Deferred",I23)))</formula>
    </cfRule>
    <cfRule type="containsText" dxfId="1797" priority="1803" operator="containsText" text="Deleted">
      <formula>NOT(ISERROR(SEARCH("Deleted",I23)))</formula>
    </cfRule>
    <cfRule type="containsText" dxfId="1796" priority="1804" operator="containsText" text="In Danger of Falling Behind Target">
      <formula>NOT(ISERROR(SEARCH("In Danger of Falling Behind Target",I23)))</formula>
    </cfRule>
    <cfRule type="containsText" dxfId="1795" priority="1805" operator="containsText" text="Not yet due">
      <formula>NOT(ISERROR(SEARCH("Not yet due",I23)))</formula>
    </cfRule>
    <cfRule type="containsText" dxfId="1794" priority="1806" operator="containsText" text="Update not Provided">
      <formula>NOT(ISERROR(SEARCH("Update not Provided",I23)))</formula>
    </cfRule>
    <cfRule type="containsText" dxfId="1793" priority="1807" operator="containsText" text="Not yet due">
      <formula>NOT(ISERROR(SEARCH("Not yet due",I23)))</formula>
    </cfRule>
    <cfRule type="containsText" dxfId="1792" priority="1808" operator="containsText" text="Completed Behind Schedule">
      <formula>NOT(ISERROR(SEARCH("Completed Behind Schedule",I23)))</formula>
    </cfRule>
    <cfRule type="containsText" dxfId="1791" priority="1809" operator="containsText" text="Off Target">
      <formula>NOT(ISERROR(SEARCH("Off Target",I23)))</formula>
    </cfRule>
    <cfRule type="containsText" dxfId="1790" priority="1810" operator="containsText" text="On Track to be Achieved">
      <formula>NOT(ISERROR(SEARCH("On Track to be Achieved",I23)))</formula>
    </cfRule>
    <cfRule type="containsText" dxfId="1789" priority="1811" operator="containsText" text="Fully Achieved">
      <formula>NOT(ISERROR(SEARCH("Fully Achieved",I23)))</formula>
    </cfRule>
    <cfRule type="containsText" dxfId="1788" priority="1812" operator="containsText" text="Not yet due">
      <formula>NOT(ISERROR(SEARCH("Not yet due",I23)))</formula>
    </cfRule>
    <cfRule type="containsText" dxfId="1787" priority="1813" operator="containsText" text="Not Yet Due">
      <formula>NOT(ISERROR(SEARCH("Not Yet Due",I23)))</formula>
    </cfRule>
    <cfRule type="containsText" dxfId="1786" priority="1814" operator="containsText" text="Deferred">
      <formula>NOT(ISERROR(SEARCH("Deferred",I23)))</formula>
    </cfRule>
    <cfRule type="containsText" dxfId="1785" priority="1815" operator="containsText" text="Deleted">
      <formula>NOT(ISERROR(SEARCH("Deleted",I23)))</formula>
    </cfRule>
    <cfRule type="containsText" dxfId="1784" priority="1816" operator="containsText" text="In Danger of Falling Behind Target">
      <formula>NOT(ISERROR(SEARCH("In Danger of Falling Behind Target",I23)))</formula>
    </cfRule>
    <cfRule type="containsText" dxfId="1783" priority="1817" operator="containsText" text="Not yet due">
      <formula>NOT(ISERROR(SEARCH("Not yet due",I23)))</formula>
    </cfRule>
    <cfRule type="containsText" dxfId="1782" priority="1818" operator="containsText" text="Completed Behind Schedule">
      <formula>NOT(ISERROR(SEARCH("Completed Behind Schedule",I23)))</formula>
    </cfRule>
    <cfRule type="containsText" dxfId="1781" priority="1819" operator="containsText" text="Off Target">
      <formula>NOT(ISERROR(SEARCH("Off Target",I23)))</formula>
    </cfRule>
    <cfRule type="containsText" dxfId="1780" priority="1820" operator="containsText" text="In Danger of Falling Behind Target">
      <formula>NOT(ISERROR(SEARCH("In Danger of Falling Behind Target",I23)))</formula>
    </cfRule>
    <cfRule type="containsText" dxfId="1779" priority="1821" operator="containsText" text="On Track to be Achieved">
      <formula>NOT(ISERROR(SEARCH("On Track to be Achieved",I23)))</formula>
    </cfRule>
    <cfRule type="containsText" dxfId="1778" priority="1822" operator="containsText" text="Fully Achieved">
      <formula>NOT(ISERROR(SEARCH("Fully Achieved",I23)))</formula>
    </cfRule>
    <cfRule type="containsText" dxfId="1777" priority="1823" operator="containsText" text="Update not Provided">
      <formula>NOT(ISERROR(SEARCH("Update not Provided",I23)))</formula>
    </cfRule>
    <cfRule type="containsText" dxfId="1776" priority="1824" operator="containsText" text="Not yet due">
      <formula>NOT(ISERROR(SEARCH("Not yet due",I23)))</formula>
    </cfRule>
    <cfRule type="containsText" dxfId="1775" priority="1825" operator="containsText" text="Completed Behind Schedule">
      <formula>NOT(ISERROR(SEARCH("Completed Behind Schedule",I23)))</formula>
    </cfRule>
    <cfRule type="containsText" dxfId="1774" priority="1826" operator="containsText" text="Off Target">
      <formula>NOT(ISERROR(SEARCH("Off Target",I23)))</formula>
    </cfRule>
    <cfRule type="containsText" dxfId="1773" priority="1827" operator="containsText" text="In Danger of Falling Behind Target">
      <formula>NOT(ISERROR(SEARCH("In Danger of Falling Behind Target",I23)))</formula>
    </cfRule>
    <cfRule type="containsText" dxfId="1772" priority="1828" operator="containsText" text="On Track to be Achieved">
      <formula>NOT(ISERROR(SEARCH("On Track to be Achieved",I23)))</formula>
    </cfRule>
    <cfRule type="containsText" dxfId="1771" priority="1829" operator="containsText" text="Fully Achieved">
      <formula>NOT(ISERROR(SEARCH("Fully Achieved",I23)))</formula>
    </cfRule>
    <cfRule type="containsText" dxfId="1770" priority="1830" operator="containsText" text="Fully Achieved">
      <formula>NOT(ISERROR(SEARCH("Fully Achieved",I23)))</formula>
    </cfRule>
    <cfRule type="containsText" dxfId="1769" priority="1831" operator="containsText" text="Fully Achieved">
      <formula>NOT(ISERROR(SEARCH("Fully Achieved",I23)))</formula>
    </cfRule>
    <cfRule type="containsText" dxfId="1768" priority="1832" operator="containsText" text="Deferred">
      <formula>NOT(ISERROR(SEARCH("Deferred",I23)))</formula>
    </cfRule>
    <cfRule type="containsText" dxfId="1767" priority="1833" operator="containsText" text="Deleted">
      <formula>NOT(ISERROR(SEARCH("Deleted",I23)))</formula>
    </cfRule>
    <cfRule type="containsText" dxfId="1766" priority="1834" operator="containsText" text="In Danger of Falling Behind Target">
      <formula>NOT(ISERROR(SEARCH("In Danger of Falling Behind Target",I23)))</formula>
    </cfRule>
    <cfRule type="containsText" dxfId="1765" priority="1835" operator="containsText" text="Not yet due">
      <formula>NOT(ISERROR(SEARCH("Not yet due",I23)))</formula>
    </cfRule>
    <cfRule type="containsText" dxfId="1764" priority="1836" operator="containsText" text="Update not Provided">
      <formula>NOT(ISERROR(SEARCH("Update not Provided",I23)))</formula>
    </cfRule>
  </conditionalFormatting>
  <conditionalFormatting sqref="I26:I28">
    <cfRule type="containsText" dxfId="1763" priority="1765" operator="containsText" text="On track to be achieved">
      <formula>NOT(ISERROR(SEARCH("On track to be achieved",I26)))</formula>
    </cfRule>
    <cfRule type="containsText" dxfId="1762" priority="1766" operator="containsText" text="Deferred">
      <formula>NOT(ISERROR(SEARCH("Deferred",I26)))</formula>
    </cfRule>
    <cfRule type="containsText" dxfId="1761" priority="1767" operator="containsText" text="Deleted">
      <formula>NOT(ISERROR(SEARCH("Deleted",I26)))</formula>
    </cfRule>
    <cfRule type="containsText" dxfId="1760" priority="1768" operator="containsText" text="In Danger of Falling Behind Target">
      <formula>NOT(ISERROR(SEARCH("In Danger of Falling Behind Target",I26)))</formula>
    </cfRule>
    <cfRule type="containsText" dxfId="1759" priority="1769" operator="containsText" text="Not yet due">
      <formula>NOT(ISERROR(SEARCH("Not yet due",I26)))</formula>
    </cfRule>
    <cfRule type="containsText" dxfId="1758" priority="1770" operator="containsText" text="Update not Provided">
      <formula>NOT(ISERROR(SEARCH("Update not Provided",I26)))</formula>
    </cfRule>
    <cfRule type="containsText" dxfId="1757" priority="1771" operator="containsText" text="Not yet due">
      <formula>NOT(ISERROR(SEARCH("Not yet due",I26)))</formula>
    </cfRule>
    <cfRule type="containsText" dxfId="1756" priority="1772" operator="containsText" text="Completed Behind Schedule">
      <formula>NOT(ISERROR(SEARCH("Completed Behind Schedule",I26)))</formula>
    </cfRule>
    <cfRule type="containsText" dxfId="1755" priority="1773" operator="containsText" text="Off Target">
      <formula>NOT(ISERROR(SEARCH("Off Target",I26)))</formula>
    </cfRule>
    <cfRule type="containsText" dxfId="1754" priority="1774" operator="containsText" text="On Track to be Achieved">
      <formula>NOT(ISERROR(SEARCH("On Track to be Achieved",I26)))</formula>
    </cfRule>
    <cfRule type="containsText" dxfId="1753" priority="1775" operator="containsText" text="Fully Achieved">
      <formula>NOT(ISERROR(SEARCH("Fully Achieved",I26)))</formula>
    </cfRule>
    <cfRule type="containsText" dxfId="1752" priority="1776" operator="containsText" text="Not yet due">
      <formula>NOT(ISERROR(SEARCH("Not yet due",I26)))</formula>
    </cfRule>
    <cfRule type="containsText" dxfId="1751" priority="1777" operator="containsText" text="Not Yet Due">
      <formula>NOT(ISERROR(SEARCH("Not Yet Due",I26)))</formula>
    </cfRule>
    <cfRule type="containsText" dxfId="1750" priority="1778" operator="containsText" text="Deferred">
      <formula>NOT(ISERROR(SEARCH("Deferred",I26)))</formula>
    </cfRule>
    <cfRule type="containsText" dxfId="1749" priority="1779" operator="containsText" text="Deleted">
      <formula>NOT(ISERROR(SEARCH("Deleted",I26)))</formula>
    </cfRule>
    <cfRule type="containsText" dxfId="1748" priority="1780" operator="containsText" text="In Danger of Falling Behind Target">
      <formula>NOT(ISERROR(SEARCH("In Danger of Falling Behind Target",I26)))</formula>
    </cfRule>
    <cfRule type="containsText" dxfId="1747" priority="1781" operator="containsText" text="Not yet due">
      <formula>NOT(ISERROR(SEARCH("Not yet due",I26)))</formula>
    </cfRule>
    <cfRule type="containsText" dxfId="1746" priority="1782" operator="containsText" text="Completed Behind Schedule">
      <formula>NOT(ISERROR(SEARCH("Completed Behind Schedule",I26)))</formula>
    </cfRule>
    <cfRule type="containsText" dxfId="1745" priority="1783" operator="containsText" text="Off Target">
      <formula>NOT(ISERROR(SEARCH("Off Target",I26)))</formula>
    </cfRule>
    <cfRule type="containsText" dxfId="1744" priority="1784" operator="containsText" text="In Danger of Falling Behind Target">
      <formula>NOT(ISERROR(SEARCH("In Danger of Falling Behind Target",I26)))</formula>
    </cfRule>
    <cfRule type="containsText" dxfId="1743" priority="1785" operator="containsText" text="On Track to be Achieved">
      <formula>NOT(ISERROR(SEARCH("On Track to be Achieved",I26)))</formula>
    </cfRule>
    <cfRule type="containsText" dxfId="1742" priority="1786" operator="containsText" text="Fully Achieved">
      <formula>NOT(ISERROR(SEARCH("Fully Achieved",I26)))</formula>
    </cfRule>
    <cfRule type="containsText" dxfId="1741" priority="1787" operator="containsText" text="Update not Provided">
      <formula>NOT(ISERROR(SEARCH("Update not Provided",I26)))</formula>
    </cfRule>
    <cfRule type="containsText" dxfId="1740" priority="1788" operator="containsText" text="Not yet due">
      <formula>NOT(ISERROR(SEARCH("Not yet due",I26)))</formula>
    </cfRule>
    <cfRule type="containsText" dxfId="1739" priority="1789" operator="containsText" text="Completed Behind Schedule">
      <formula>NOT(ISERROR(SEARCH("Completed Behind Schedule",I26)))</formula>
    </cfRule>
    <cfRule type="containsText" dxfId="1738" priority="1790" operator="containsText" text="Off Target">
      <formula>NOT(ISERROR(SEARCH("Off Target",I26)))</formula>
    </cfRule>
    <cfRule type="containsText" dxfId="1737" priority="1791" operator="containsText" text="In Danger of Falling Behind Target">
      <formula>NOT(ISERROR(SEARCH("In Danger of Falling Behind Target",I26)))</formula>
    </cfRule>
    <cfRule type="containsText" dxfId="1736" priority="1792" operator="containsText" text="On Track to be Achieved">
      <formula>NOT(ISERROR(SEARCH("On Track to be Achieved",I26)))</formula>
    </cfRule>
    <cfRule type="containsText" dxfId="1735" priority="1793" operator="containsText" text="Fully Achieved">
      <formula>NOT(ISERROR(SEARCH("Fully Achieved",I26)))</formula>
    </cfRule>
    <cfRule type="containsText" dxfId="1734" priority="1794" operator="containsText" text="Fully Achieved">
      <formula>NOT(ISERROR(SEARCH("Fully Achieved",I26)))</formula>
    </cfRule>
    <cfRule type="containsText" dxfId="1733" priority="1795" operator="containsText" text="Fully Achieved">
      <formula>NOT(ISERROR(SEARCH("Fully Achieved",I26)))</formula>
    </cfRule>
    <cfRule type="containsText" dxfId="1732" priority="1796" operator="containsText" text="Deferred">
      <formula>NOT(ISERROR(SEARCH("Deferred",I26)))</formula>
    </cfRule>
    <cfRule type="containsText" dxfId="1731" priority="1797" operator="containsText" text="Deleted">
      <formula>NOT(ISERROR(SEARCH("Deleted",I26)))</formula>
    </cfRule>
    <cfRule type="containsText" dxfId="1730" priority="1798" operator="containsText" text="In Danger of Falling Behind Target">
      <formula>NOT(ISERROR(SEARCH("In Danger of Falling Behind Target",I26)))</formula>
    </cfRule>
    <cfRule type="containsText" dxfId="1729" priority="1799" operator="containsText" text="Not yet due">
      <formula>NOT(ISERROR(SEARCH("Not yet due",I26)))</formula>
    </cfRule>
    <cfRule type="containsText" dxfId="1728" priority="1800" operator="containsText" text="Update not Provided">
      <formula>NOT(ISERROR(SEARCH("Update not Provided",I26)))</formula>
    </cfRule>
  </conditionalFormatting>
  <conditionalFormatting sqref="I29:I34">
    <cfRule type="containsText" dxfId="1727" priority="1729" operator="containsText" text="On track to be achieved">
      <formula>NOT(ISERROR(SEARCH("On track to be achieved",I29)))</formula>
    </cfRule>
    <cfRule type="containsText" dxfId="1726" priority="1730" operator="containsText" text="Deferred">
      <formula>NOT(ISERROR(SEARCH("Deferred",I29)))</formula>
    </cfRule>
    <cfRule type="containsText" dxfId="1725" priority="1731" operator="containsText" text="Deleted">
      <formula>NOT(ISERROR(SEARCH("Deleted",I29)))</formula>
    </cfRule>
    <cfRule type="containsText" dxfId="1724" priority="1732" operator="containsText" text="In Danger of Falling Behind Target">
      <formula>NOT(ISERROR(SEARCH("In Danger of Falling Behind Target",I29)))</formula>
    </cfRule>
    <cfRule type="containsText" dxfId="1723" priority="1733" operator="containsText" text="Not yet due">
      <formula>NOT(ISERROR(SEARCH("Not yet due",I29)))</formula>
    </cfRule>
    <cfRule type="containsText" dxfId="1722" priority="1734" operator="containsText" text="Update not Provided">
      <formula>NOT(ISERROR(SEARCH("Update not Provided",I29)))</formula>
    </cfRule>
    <cfRule type="containsText" dxfId="1721" priority="1735" operator="containsText" text="Not yet due">
      <formula>NOT(ISERROR(SEARCH("Not yet due",I29)))</formula>
    </cfRule>
    <cfRule type="containsText" dxfId="1720" priority="1736" operator="containsText" text="Completed Behind Schedule">
      <formula>NOT(ISERROR(SEARCH("Completed Behind Schedule",I29)))</formula>
    </cfRule>
    <cfRule type="containsText" dxfId="1719" priority="1737" operator="containsText" text="Off Target">
      <formula>NOT(ISERROR(SEARCH("Off Target",I29)))</formula>
    </cfRule>
    <cfRule type="containsText" dxfId="1718" priority="1738" operator="containsText" text="On Track to be Achieved">
      <formula>NOT(ISERROR(SEARCH("On Track to be Achieved",I29)))</formula>
    </cfRule>
    <cfRule type="containsText" dxfId="1717" priority="1739" operator="containsText" text="Fully Achieved">
      <formula>NOT(ISERROR(SEARCH("Fully Achieved",I29)))</formula>
    </cfRule>
    <cfRule type="containsText" dxfId="1716" priority="1740" operator="containsText" text="Not yet due">
      <formula>NOT(ISERROR(SEARCH("Not yet due",I29)))</formula>
    </cfRule>
    <cfRule type="containsText" dxfId="1715" priority="1741" operator="containsText" text="Not Yet Due">
      <formula>NOT(ISERROR(SEARCH("Not Yet Due",I29)))</formula>
    </cfRule>
    <cfRule type="containsText" dxfId="1714" priority="1742" operator="containsText" text="Deferred">
      <formula>NOT(ISERROR(SEARCH("Deferred",I29)))</formula>
    </cfRule>
    <cfRule type="containsText" dxfId="1713" priority="1743" operator="containsText" text="Deleted">
      <formula>NOT(ISERROR(SEARCH("Deleted",I29)))</formula>
    </cfRule>
    <cfRule type="containsText" dxfId="1712" priority="1744" operator="containsText" text="In Danger of Falling Behind Target">
      <formula>NOT(ISERROR(SEARCH("In Danger of Falling Behind Target",I29)))</formula>
    </cfRule>
    <cfRule type="containsText" dxfId="1711" priority="1745" operator="containsText" text="Not yet due">
      <formula>NOT(ISERROR(SEARCH("Not yet due",I29)))</formula>
    </cfRule>
    <cfRule type="containsText" dxfId="1710" priority="1746" operator="containsText" text="Completed Behind Schedule">
      <formula>NOT(ISERROR(SEARCH("Completed Behind Schedule",I29)))</formula>
    </cfRule>
    <cfRule type="containsText" dxfId="1709" priority="1747" operator="containsText" text="Off Target">
      <formula>NOT(ISERROR(SEARCH("Off Target",I29)))</formula>
    </cfRule>
    <cfRule type="containsText" dxfId="1708" priority="1748" operator="containsText" text="In Danger of Falling Behind Target">
      <formula>NOT(ISERROR(SEARCH("In Danger of Falling Behind Target",I29)))</formula>
    </cfRule>
    <cfRule type="containsText" dxfId="1707" priority="1749" operator="containsText" text="On Track to be Achieved">
      <formula>NOT(ISERROR(SEARCH("On Track to be Achieved",I29)))</formula>
    </cfRule>
    <cfRule type="containsText" dxfId="1706" priority="1750" operator="containsText" text="Fully Achieved">
      <formula>NOT(ISERROR(SEARCH("Fully Achieved",I29)))</formula>
    </cfRule>
    <cfRule type="containsText" dxfId="1705" priority="1751" operator="containsText" text="Update not Provided">
      <formula>NOT(ISERROR(SEARCH("Update not Provided",I29)))</formula>
    </cfRule>
    <cfRule type="containsText" dxfId="1704" priority="1752" operator="containsText" text="Not yet due">
      <formula>NOT(ISERROR(SEARCH("Not yet due",I29)))</formula>
    </cfRule>
    <cfRule type="containsText" dxfId="1703" priority="1753" operator="containsText" text="Completed Behind Schedule">
      <formula>NOT(ISERROR(SEARCH("Completed Behind Schedule",I29)))</formula>
    </cfRule>
    <cfRule type="containsText" dxfId="1702" priority="1754" operator="containsText" text="Off Target">
      <formula>NOT(ISERROR(SEARCH("Off Target",I29)))</formula>
    </cfRule>
    <cfRule type="containsText" dxfId="1701" priority="1755" operator="containsText" text="In Danger of Falling Behind Target">
      <formula>NOT(ISERROR(SEARCH("In Danger of Falling Behind Target",I29)))</formula>
    </cfRule>
    <cfRule type="containsText" dxfId="1700" priority="1756" operator="containsText" text="On Track to be Achieved">
      <formula>NOT(ISERROR(SEARCH("On Track to be Achieved",I29)))</formula>
    </cfRule>
    <cfRule type="containsText" dxfId="1699" priority="1757" operator="containsText" text="Fully Achieved">
      <formula>NOT(ISERROR(SEARCH("Fully Achieved",I29)))</formula>
    </cfRule>
    <cfRule type="containsText" dxfId="1698" priority="1758" operator="containsText" text="Fully Achieved">
      <formula>NOT(ISERROR(SEARCH("Fully Achieved",I29)))</formula>
    </cfRule>
    <cfRule type="containsText" dxfId="1697" priority="1759" operator="containsText" text="Fully Achieved">
      <formula>NOT(ISERROR(SEARCH("Fully Achieved",I29)))</formula>
    </cfRule>
    <cfRule type="containsText" dxfId="1696" priority="1760" operator="containsText" text="Deferred">
      <formula>NOT(ISERROR(SEARCH("Deferred",I29)))</formula>
    </cfRule>
    <cfRule type="containsText" dxfId="1695" priority="1761" operator="containsText" text="Deleted">
      <formula>NOT(ISERROR(SEARCH("Deleted",I29)))</formula>
    </cfRule>
    <cfRule type="containsText" dxfId="1694" priority="1762" operator="containsText" text="In Danger of Falling Behind Target">
      <formula>NOT(ISERROR(SEARCH("In Danger of Falling Behind Target",I29)))</formula>
    </cfRule>
    <cfRule type="containsText" dxfId="1693" priority="1763" operator="containsText" text="Not yet due">
      <formula>NOT(ISERROR(SEARCH("Not yet due",I29)))</formula>
    </cfRule>
    <cfRule type="containsText" dxfId="1692" priority="1764" operator="containsText" text="Update not Provided">
      <formula>NOT(ISERROR(SEARCH("Update not Provided",I29)))</formula>
    </cfRule>
  </conditionalFormatting>
  <conditionalFormatting sqref="I35:I39">
    <cfRule type="containsText" dxfId="1691" priority="1693" operator="containsText" text="On track to be achieved">
      <formula>NOT(ISERROR(SEARCH("On track to be achieved",I35)))</formula>
    </cfRule>
    <cfRule type="containsText" dxfId="1690" priority="1694" operator="containsText" text="Deferred">
      <formula>NOT(ISERROR(SEARCH("Deferred",I35)))</formula>
    </cfRule>
    <cfRule type="containsText" dxfId="1689" priority="1695" operator="containsText" text="Deleted">
      <formula>NOT(ISERROR(SEARCH("Deleted",I35)))</formula>
    </cfRule>
    <cfRule type="containsText" dxfId="1688" priority="1696" operator="containsText" text="In Danger of Falling Behind Target">
      <formula>NOT(ISERROR(SEARCH("In Danger of Falling Behind Target",I35)))</formula>
    </cfRule>
    <cfRule type="containsText" dxfId="1687" priority="1697" operator="containsText" text="Not yet due">
      <formula>NOT(ISERROR(SEARCH("Not yet due",I35)))</formula>
    </cfRule>
    <cfRule type="containsText" dxfId="1686" priority="1698" operator="containsText" text="Update not Provided">
      <formula>NOT(ISERROR(SEARCH("Update not Provided",I35)))</formula>
    </cfRule>
    <cfRule type="containsText" dxfId="1685" priority="1699" operator="containsText" text="Not yet due">
      <formula>NOT(ISERROR(SEARCH("Not yet due",I35)))</formula>
    </cfRule>
    <cfRule type="containsText" dxfId="1684" priority="1700" operator="containsText" text="Completed Behind Schedule">
      <formula>NOT(ISERROR(SEARCH("Completed Behind Schedule",I35)))</formula>
    </cfRule>
    <cfRule type="containsText" dxfId="1683" priority="1701" operator="containsText" text="Off Target">
      <formula>NOT(ISERROR(SEARCH("Off Target",I35)))</formula>
    </cfRule>
    <cfRule type="containsText" dxfId="1682" priority="1702" operator="containsText" text="On Track to be Achieved">
      <formula>NOT(ISERROR(SEARCH("On Track to be Achieved",I35)))</formula>
    </cfRule>
    <cfRule type="containsText" dxfId="1681" priority="1703" operator="containsText" text="Fully Achieved">
      <formula>NOT(ISERROR(SEARCH("Fully Achieved",I35)))</formula>
    </cfRule>
    <cfRule type="containsText" dxfId="1680" priority="1704" operator="containsText" text="Not yet due">
      <formula>NOT(ISERROR(SEARCH("Not yet due",I35)))</formula>
    </cfRule>
    <cfRule type="containsText" dxfId="1679" priority="1705" operator="containsText" text="Not Yet Due">
      <formula>NOT(ISERROR(SEARCH("Not Yet Due",I35)))</formula>
    </cfRule>
    <cfRule type="containsText" dxfId="1678" priority="1706" operator="containsText" text="Deferred">
      <formula>NOT(ISERROR(SEARCH("Deferred",I35)))</formula>
    </cfRule>
    <cfRule type="containsText" dxfId="1677" priority="1707" operator="containsText" text="Deleted">
      <formula>NOT(ISERROR(SEARCH("Deleted",I35)))</formula>
    </cfRule>
    <cfRule type="containsText" dxfId="1676" priority="1708" operator="containsText" text="In Danger of Falling Behind Target">
      <formula>NOT(ISERROR(SEARCH("In Danger of Falling Behind Target",I35)))</formula>
    </cfRule>
    <cfRule type="containsText" dxfId="1675" priority="1709" operator="containsText" text="Not yet due">
      <formula>NOT(ISERROR(SEARCH("Not yet due",I35)))</formula>
    </cfRule>
    <cfRule type="containsText" dxfId="1674" priority="1710" operator="containsText" text="Completed Behind Schedule">
      <formula>NOT(ISERROR(SEARCH("Completed Behind Schedule",I35)))</formula>
    </cfRule>
    <cfRule type="containsText" dxfId="1673" priority="1711" operator="containsText" text="Off Target">
      <formula>NOT(ISERROR(SEARCH("Off Target",I35)))</formula>
    </cfRule>
    <cfRule type="containsText" dxfId="1672" priority="1712" operator="containsText" text="In Danger of Falling Behind Target">
      <formula>NOT(ISERROR(SEARCH("In Danger of Falling Behind Target",I35)))</formula>
    </cfRule>
    <cfRule type="containsText" dxfId="1671" priority="1713" operator="containsText" text="On Track to be Achieved">
      <formula>NOT(ISERROR(SEARCH("On Track to be Achieved",I35)))</formula>
    </cfRule>
    <cfRule type="containsText" dxfId="1670" priority="1714" operator="containsText" text="Fully Achieved">
      <formula>NOT(ISERROR(SEARCH("Fully Achieved",I35)))</formula>
    </cfRule>
    <cfRule type="containsText" dxfId="1669" priority="1715" operator="containsText" text="Update not Provided">
      <formula>NOT(ISERROR(SEARCH("Update not Provided",I35)))</formula>
    </cfRule>
    <cfRule type="containsText" dxfId="1668" priority="1716" operator="containsText" text="Not yet due">
      <formula>NOT(ISERROR(SEARCH("Not yet due",I35)))</formula>
    </cfRule>
    <cfRule type="containsText" dxfId="1667" priority="1717" operator="containsText" text="Completed Behind Schedule">
      <formula>NOT(ISERROR(SEARCH("Completed Behind Schedule",I35)))</formula>
    </cfRule>
    <cfRule type="containsText" dxfId="1666" priority="1718" operator="containsText" text="Off Target">
      <formula>NOT(ISERROR(SEARCH("Off Target",I35)))</formula>
    </cfRule>
    <cfRule type="containsText" dxfId="1665" priority="1719" operator="containsText" text="In Danger of Falling Behind Target">
      <formula>NOT(ISERROR(SEARCH("In Danger of Falling Behind Target",I35)))</formula>
    </cfRule>
    <cfRule type="containsText" dxfId="1664" priority="1720" operator="containsText" text="On Track to be Achieved">
      <formula>NOT(ISERROR(SEARCH("On Track to be Achieved",I35)))</formula>
    </cfRule>
    <cfRule type="containsText" dxfId="1663" priority="1721" operator="containsText" text="Fully Achieved">
      <formula>NOT(ISERROR(SEARCH("Fully Achieved",I35)))</formula>
    </cfRule>
    <cfRule type="containsText" dxfId="1662" priority="1722" operator="containsText" text="Fully Achieved">
      <formula>NOT(ISERROR(SEARCH("Fully Achieved",I35)))</formula>
    </cfRule>
    <cfRule type="containsText" dxfId="1661" priority="1723" operator="containsText" text="Fully Achieved">
      <formula>NOT(ISERROR(SEARCH("Fully Achieved",I35)))</formula>
    </cfRule>
    <cfRule type="containsText" dxfId="1660" priority="1724" operator="containsText" text="Deferred">
      <formula>NOT(ISERROR(SEARCH("Deferred",I35)))</formula>
    </cfRule>
    <cfRule type="containsText" dxfId="1659" priority="1725" operator="containsText" text="Deleted">
      <formula>NOT(ISERROR(SEARCH("Deleted",I35)))</formula>
    </cfRule>
    <cfRule type="containsText" dxfId="1658" priority="1726" operator="containsText" text="In Danger of Falling Behind Target">
      <formula>NOT(ISERROR(SEARCH("In Danger of Falling Behind Target",I35)))</formula>
    </cfRule>
    <cfRule type="containsText" dxfId="1657" priority="1727" operator="containsText" text="Not yet due">
      <formula>NOT(ISERROR(SEARCH("Not yet due",I35)))</formula>
    </cfRule>
    <cfRule type="containsText" dxfId="1656" priority="1728" operator="containsText" text="Update not Provided">
      <formula>NOT(ISERROR(SEARCH("Update not Provided",I35)))</formula>
    </cfRule>
  </conditionalFormatting>
  <conditionalFormatting sqref="I40">
    <cfRule type="containsText" dxfId="1655" priority="1657" operator="containsText" text="On track to be achieved">
      <formula>NOT(ISERROR(SEARCH("On track to be achieved",I40)))</formula>
    </cfRule>
    <cfRule type="containsText" dxfId="1654" priority="1658" operator="containsText" text="Deferred">
      <formula>NOT(ISERROR(SEARCH("Deferred",I40)))</formula>
    </cfRule>
    <cfRule type="containsText" dxfId="1653" priority="1659" operator="containsText" text="Deleted">
      <formula>NOT(ISERROR(SEARCH("Deleted",I40)))</formula>
    </cfRule>
    <cfRule type="containsText" dxfId="1652" priority="1660" operator="containsText" text="In Danger of Falling Behind Target">
      <formula>NOT(ISERROR(SEARCH("In Danger of Falling Behind Target",I40)))</formula>
    </cfRule>
    <cfRule type="containsText" dxfId="1651" priority="1661" operator="containsText" text="Not yet due">
      <formula>NOT(ISERROR(SEARCH("Not yet due",I40)))</formula>
    </cfRule>
    <cfRule type="containsText" dxfId="1650" priority="1662" operator="containsText" text="Update not Provided">
      <formula>NOT(ISERROR(SEARCH("Update not Provided",I40)))</formula>
    </cfRule>
    <cfRule type="containsText" dxfId="1649" priority="1663" operator="containsText" text="Not yet due">
      <formula>NOT(ISERROR(SEARCH("Not yet due",I40)))</formula>
    </cfRule>
    <cfRule type="containsText" dxfId="1648" priority="1664" operator="containsText" text="Completed Behind Schedule">
      <formula>NOT(ISERROR(SEARCH("Completed Behind Schedule",I40)))</formula>
    </cfRule>
    <cfRule type="containsText" dxfId="1647" priority="1665" operator="containsText" text="Off Target">
      <formula>NOT(ISERROR(SEARCH("Off Target",I40)))</formula>
    </cfRule>
    <cfRule type="containsText" dxfId="1646" priority="1666" operator="containsText" text="On Track to be Achieved">
      <formula>NOT(ISERROR(SEARCH("On Track to be Achieved",I40)))</formula>
    </cfRule>
    <cfRule type="containsText" dxfId="1645" priority="1667" operator="containsText" text="Fully Achieved">
      <formula>NOT(ISERROR(SEARCH("Fully Achieved",I40)))</formula>
    </cfRule>
    <cfRule type="containsText" dxfId="1644" priority="1668" operator="containsText" text="Not yet due">
      <formula>NOT(ISERROR(SEARCH("Not yet due",I40)))</formula>
    </cfRule>
    <cfRule type="containsText" dxfId="1643" priority="1669" operator="containsText" text="Not Yet Due">
      <formula>NOT(ISERROR(SEARCH("Not Yet Due",I40)))</formula>
    </cfRule>
    <cfRule type="containsText" dxfId="1642" priority="1670" operator="containsText" text="Deferred">
      <formula>NOT(ISERROR(SEARCH("Deferred",I40)))</formula>
    </cfRule>
    <cfRule type="containsText" dxfId="1641" priority="1671" operator="containsText" text="Deleted">
      <formula>NOT(ISERROR(SEARCH("Deleted",I40)))</formula>
    </cfRule>
    <cfRule type="containsText" dxfId="1640" priority="1672" operator="containsText" text="In Danger of Falling Behind Target">
      <formula>NOT(ISERROR(SEARCH("In Danger of Falling Behind Target",I40)))</formula>
    </cfRule>
    <cfRule type="containsText" dxfId="1639" priority="1673" operator="containsText" text="Not yet due">
      <formula>NOT(ISERROR(SEARCH("Not yet due",I40)))</formula>
    </cfRule>
    <cfRule type="containsText" dxfId="1638" priority="1674" operator="containsText" text="Completed Behind Schedule">
      <formula>NOT(ISERROR(SEARCH("Completed Behind Schedule",I40)))</formula>
    </cfRule>
    <cfRule type="containsText" dxfId="1637" priority="1675" operator="containsText" text="Off Target">
      <formula>NOT(ISERROR(SEARCH("Off Target",I40)))</formula>
    </cfRule>
    <cfRule type="containsText" dxfId="1636" priority="1676" operator="containsText" text="In Danger of Falling Behind Target">
      <formula>NOT(ISERROR(SEARCH("In Danger of Falling Behind Target",I40)))</formula>
    </cfRule>
    <cfRule type="containsText" dxfId="1635" priority="1677" operator="containsText" text="On Track to be Achieved">
      <formula>NOT(ISERROR(SEARCH("On Track to be Achieved",I40)))</formula>
    </cfRule>
    <cfRule type="containsText" dxfId="1634" priority="1678" operator="containsText" text="Fully Achieved">
      <formula>NOT(ISERROR(SEARCH("Fully Achieved",I40)))</formula>
    </cfRule>
    <cfRule type="containsText" dxfId="1633" priority="1679" operator="containsText" text="Update not Provided">
      <formula>NOT(ISERROR(SEARCH("Update not Provided",I40)))</formula>
    </cfRule>
    <cfRule type="containsText" dxfId="1632" priority="1680" operator="containsText" text="Not yet due">
      <formula>NOT(ISERROR(SEARCH("Not yet due",I40)))</formula>
    </cfRule>
    <cfRule type="containsText" dxfId="1631" priority="1681" operator="containsText" text="Completed Behind Schedule">
      <formula>NOT(ISERROR(SEARCH("Completed Behind Schedule",I40)))</formula>
    </cfRule>
    <cfRule type="containsText" dxfId="1630" priority="1682" operator="containsText" text="Off Target">
      <formula>NOT(ISERROR(SEARCH("Off Target",I40)))</formula>
    </cfRule>
    <cfRule type="containsText" dxfId="1629" priority="1683" operator="containsText" text="In Danger of Falling Behind Target">
      <formula>NOT(ISERROR(SEARCH("In Danger of Falling Behind Target",I40)))</formula>
    </cfRule>
    <cfRule type="containsText" dxfId="1628" priority="1684" operator="containsText" text="On Track to be Achieved">
      <formula>NOT(ISERROR(SEARCH("On Track to be Achieved",I40)))</formula>
    </cfRule>
    <cfRule type="containsText" dxfId="1627" priority="1685" operator="containsText" text="Fully Achieved">
      <formula>NOT(ISERROR(SEARCH("Fully Achieved",I40)))</formula>
    </cfRule>
    <cfRule type="containsText" dxfId="1626" priority="1686" operator="containsText" text="Fully Achieved">
      <formula>NOT(ISERROR(SEARCH("Fully Achieved",I40)))</formula>
    </cfRule>
    <cfRule type="containsText" dxfId="1625" priority="1687" operator="containsText" text="Fully Achieved">
      <formula>NOT(ISERROR(SEARCH("Fully Achieved",I40)))</formula>
    </cfRule>
    <cfRule type="containsText" dxfId="1624" priority="1688" operator="containsText" text="Deferred">
      <formula>NOT(ISERROR(SEARCH("Deferred",I40)))</formula>
    </cfRule>
    <cfRule type="containsText" dxfId="1623" priority="1689" operator="containsText" text="Deleted">
      <formula>NOT(ISERROR(SEARCH("Deleted",I40)))</formula>
    </cfRule>
    <cfRule type="containsText" dxfId="1622" priority="1690" operator="containsText" text="In Danger of Falling Behind Target">
      <formula>NOT(ISERROR(SEARCH("In Danger of Falling Behind Target",I40)))</formula>
    </cfRule>
    <cfRule type="containsText" dxfId="1621" priority="1691" operator="containsText" text="Not yet due">
      <formula>NOT(ISERROR(SEARCH("Not yet due",I40)))</formula>
    </cfRule>
    <cfRule type="containsText" dxfId="1620" priority="1692" operator="containsText" text="Update not Provided">
      <formula>NOT(ISERROR(SEARCH("Update not Provided",I40)))</formula>
    </cfRule>
  </conditionalFormatting>
  <conditionalFormatting sqref="I42:I43">
    <cfRule type="containsText" dxfId="1619" priority="1621" operator="containsText" text="On track to be achieved">
      <formula>NOT(ISERROR(SEARCH("On track to be achieved",I42)))</formula>
    </cfRule>
    <cfRule type="containsText" dxfId="1618" priority="1622" operator="containsText" text="Deferred">
      <formula>NOT(ISERROR(SEARCH("Deferred",I42)))</formula>
    </cfRule>
    <cfRule type="containsText" dxfId="1617" priority="1623" operator="containsText" text="Deleted">
      <formula>NOT(ISERROR(SEARCH("Deleted",I42)))</formula>
    </cfRule>
    <cfRule type="containsText" dxfId="1616" priority="1624" operator="containsText" text="In Danger of Falling Behind Target">
      <formula>NOT(ISERROR(SEARCH("In Danger of Falling Behind Target",I42)))</formula>
    </cfRule>
    <cfRule type="containsText" dxfId="1615" priority="1625" operator="containsText" text="Not yet due">
      <formula>NOT(ISERROR(SEARCH("Not yet due",I42)))</formula>
    </cfRule>
    <cfRule type="containsText" dxfId="1614" priority="1626" operator="containsText" text="Update not Provided">
      <formula>NOT(ISERROR(SEARCH("Update not Provided",I42)))</formula>
    </cfRule>
    <cfRule type="containsText" dxfId="1613" priority="1627" operator="containsText" text="Not yet due">
      <formula>NOT(ISERROR(SEARCH("Not yet due",I42)))</formula>
    </cfRule>
    <cfRule type="containsText" dxfId="1612" priority="1628" operator="containsText" text="Completed Behind Schedule">
      <formula>NOT(ISERROR(SEARCH("Completed Behind Schedule",I42)))</formula>
    </cfRule>
    <cfRule type="containsText" dxfId="1611" priority="1629" operator="containsText" text="Off Target">
      <formula>NOT(ISERROR(SEARCH("Off Target",I42)))</formula>
    </cfRule>
    <cfRule type="containsText" dxfId="1610" priority="1630" operator="containsText" text="On Track to be Achieved">
      <formula>NOT(ISERROR(SEARCH("On Track to be Achieved",I42)))</formula>
    </cfRule>
    <cfRule type="containsText" dxfId="1609" priority="1631" operator="containsText" text="Fully Achieved">
      <formula>NOT(ISERROR(SEARCH("Fully Achieved",I42)))</formula>
    </cfRule>
    <cfRule type="containsText" dxfId="1608" priority="1632" operator="containsText" text="Not yet due">
      <formula>NOT(ISERROR(SEARCH("Not yet due",I42)))</formula>
    </cfRule>
    <cfRule type="containsText" dxfId="1607" priority="1633" operator="containsText" text="Not Yet Due">
      <formula>NOT(ISERROR(SEARCH("Not Yet Due",I42)))</formula>
    </cfRule>
    <cfRule type="containsText" dxfId="1606" priority="1634" operator="containsText" text="Deferred">
      <formula>NOT(ISERROR(SEARCH("Deferred",I42)))</formula>
    </cfRule>
    <cfRule type="containsText" dxfId="1605" priority="1635" operator="containsText" text="Deleted">
      <formula>NOT(ISERROR(SEARCH("Deleted",I42)))</formula>
    </cfRule>
    <cfRule type="containsText" dxfId="1604" priority="1636" operator="containsText" text="In Danger of Falling Behind Target">
      <formula>NOT(ISERROR(SEARCH("In Danger of Falling Behind Target",I42)))</formula>
    </cfRule>
    <cfRule type="containsText" dxfId="1603" priority="1637" operator="containsText" text="Not yet due">
      <formula>NOT(ISERROR(SEARCH("Not yet due",I42)))</formula>
    </cfRule>
    <cfRule type="containsText" dxfId="1602" priority="1638" operator="containsText" text="Completed Behind Schedule">
      <formula>NOT(ISERROR(SEARCH("Completed Behind Schedule",I42)))</formula>
    </cfRule>
    <cfRule type="containsText" dxfId="1601" priority="1639" operator="containsText" text="Off Target">
      <formula>NOT(ISERROR(SEARCH("Off Target",I42)))</formula>
    </cfRule>
    <cfRule type="containsText" dxfId="1600" priority="1640" operator="containsText" text="In Danger of Falling Behind Target">
      <formula>NOT(ISERROR(SEARCH("In Danger of Falling Behind Target",I42)))</formula>
    </cfRule>
    <cfRule type="containsText" dxfId="1599" priority="1641" operator="containsText" text="On Track to be Achieved">
      <formula>NOT(ISERROR(SEARCH("On Track to be Achieved",I42)))</formula>
    </cfRule>
    <cfRule type="containsText" dxfId="1598" priority="1642" operator="containsText" text="Fully Achieved">
      <formula>NOT(ISERROR(SEARCH("Fully Achieved",I42)))</formula>
    </cfRule>
    <cfRule type="containsText" dxfId="1597" priority="1643" operator="containsText" text="Update not Provided">
      <formula>NOT(ISERROR(SEARCH("Update not Provided",I42)))</formula>
    </cfRule>
    <cfRule type="containsText" dxfId="1596" priority="1644" operator="containsText" text="Not yet due">
      <formula>NOT(ISERROR(SEARCH("Not yet due",I42)))</formula>
    </cfRule>
    <cfRule type="containsText" dxfId="1595" priority="1645" operator="containsText" text="Completed Behind Schedule">
      <formula>NOT(ISERROR(SEARCH("Completed Behind Schedule",I42)))</formula>
    </cfRule>
    <cfRule type="containsText" dxfId="1594" priority="1646" operator="containsText" text="Off Target">
      <formula>NOT(ISERROR(SEARCH("Off Target",I42)))</formula>
    </cfRule>
    <cfRule type="containsText" dxfId="1593" priority="1647" operator="containsText" text="In Danger of Falling Behind Target">
      <formula>NOT(ISERROR(SEARCH("In Danger of Falling Behind Target",I42)))</formula>
    </cfRule>
    <cfRule type="containsText" dxfId="1592" priority="1648" operator="containsText" text="On Track to be Achieved">
      <formula>NOT(ISERROR(SEARCH("On Track to be Achieved",I42)))</formula>
    </cfRule>
    <cfRule type="containsText" dxfId="1591" priority="1649" operator="containsText" text="Fully Achieved">
      <formula>NOT(ISERROR(SEARCH("Fully Achieved",I42)))</formula>
    </cfRule>
    <cfRule type="containsText" dxfId="1590" priority="1650" operator="containsText" text="Fully Achieved">
      <formula>NOT(ISERROR(SEARCH("Fully Achieved",I42)))</formula>
    </cfRule>
    <cfRule type="containsText" dxfId="1589" priority="1651" operator="containsText" text="Fully Achieved">
      <formula>NOT(ISERROR(SEARCH("Fully Achieved",I42)))</formula>
    </cfRule>
    <cfRule type="containsText" dxfId="1588" priority="1652" operator="containsText" text="Deferred">
      <formula>NOT(ISERROR(SEARCH("Deferred",I42)))</formula>
    </cfRule>
    <cfRule type="containsText" dxfId="1587" priority="1653" operator="containsText" text="Deleted">
      <formula>NOT(ISERROR(SEARCH("Deleted",I42)))</formula>
    </cfRule>
    <cfRule type="containsText" dxfId="1586" priority="1654" operator="containsText" text="In Danger of Falling Behind Target">
      <formula>NOT(ISERROR(SEARCH("In Danger of Falling Behind Target",I42)))</formula>
    </cfRule>
    <cfRule type="containsText" dxfId="1585" priority="1655" operator="containsText" text="Not yet due">
      <formula>NOT(ISERROR(SEARCH("Not yet due",I42)))</formula>
    </cfRule>
    <cfRule type="containsText" dxfId="1584" priority="1656" operator="containsText" text="Update not Provided">
      <formula>NOT(ISERROR(SEARCH("Update not Provided",I42)))</formula>
    </cfRule>
  </conditionalFormatting>
  <conditionalFormatting sqref="I44:I49">
    <cfRule type="containsText" dxfId="1583" priority="1585" operator="containsText" text="On track to be achieved">
      <formula>NOT(ISERROR(SEARCH("On track to be achieved",I44)))</formula>
    </cfRule>
    <cfRule type="containsText" dxfId="1582" priority="1586" operator="containsText" text="Deferred">
      <formula>NOT(ISERROR(SEARCH("Deferred",I44)))</formula>
    </cfRule>
    <cfRule type="containsText" dxfId="1581" priority="1587" operator="containsText" text="Deleted">
      <formula>NOT(ISERROR(SEARCH("Deleted",I44)))</formula>
    </cfRule>
    <cfRule type="containsText" dxfId="1580" priority="1588" operator="containsText" text="In Danger of Falling Behind Target">
      <formula>NOT(ISERROR(SEARCH("In Danger of Falling Behind Target",I44)))</formula>
    </cfRule>
    <cfRule type="containsText" dxfId="1579" priority="1589" operator="containsText" text="Not yet due">
      <formula>NOT(ISERROR(SEARCH("Not yet due",I44)))</formula>
    </cfRule>
    <cfRule type="containsText" dxfId="1578" priority="1590" operator="containsText" text="Update not Provided">
      <formula>NOT(ISERROR(SEARCH("Update not Provided",I44)))</formula>
    </cfRule>
    <cfRule type="containsText" dxfId="1577" priority="1591" operator="containsText" text="Not yet due">
      <formula>NOT(ISERROR(SEARCH("Not yet due",I44)))</formula>
    </cfRule>
    <cfRule type="containsText" dxfId="1576" priority="1592" operator="containsText" text="Completed Behind Schedule">
      <formula>NOT(ISERROR(SEARCH("Completed Behind Schedule",I44)))</formula>
    </cfRule>
    <cfRule type="containsText" dxfId="1575" priority="1593" operator="containsText" text="Off Target">
      <formula>NOT(ISERROR(SEARCH("Off Target",I44)))</formula>
    </cfRule>
    <cfRule type="containsText" dxfId="1574" priority="1594" operator="containsText" text="On Track to be Achieved">
      <formula>NOT(ISERROR(SEARCH("On Track to be Achieved",I44)))</formula>
    </cfRule>
    <cfRule type="containsText" dxfId="1573" priority="1595" operator="containsText" text="Fully Achieved">
      <formula>NOT(ISERROR(SEARCH("Fully Achieved",I44)))</formula>
    </cfRule>
    <cfRule type="containsText" dxfId="1572" priority="1596" operator="containsText" text="Not yet due">
      <formula>NOT(ISERROR(SEARCH("Not yet due",I44)))</formula>
    </cfRule>
    <cfRule type="containsText" dxfId="1571" priority="1597" operator="containsText" text="Not Yet Due">
      <formula>NOT(ISERROR(SEARCH("Not Yet Due",I44)))</formula>
    </cfRule>
    <cfRule type="containsText" dxfId="1570" priority="1598" operator="containsText" text="Deferred">
      <formula>NOT(ISERROR(SEARCH("Deferred",I44)))</formula>
    </cfRule>
    <cfRule type="containsText" dxfId="1569" priority="1599" operator="containsText" text="Deleted">
      <formula>NOT(ISERROR(SEARCH("Deleted",I44)))</formula>
    </cfRule>
    <cfRule type="containsText" dxfId="1568" priority="1600" operator="containsText" text="In Danger of Falling Behind Target">
      <formula>NOT(ISERROR(SEARCH("In Danger of Falling Behind Target",I44)))</formula>
    </cfRule>
    <cfRule type="containsText" dxfId="1567" priority="1601" operator="containsText" text="Not yet due">
      <formula>NOT(ISERROR(SEARCH("Not yet due",I44)))</formula>
    </cfRule>
    <cfRule type="containsText" dxfId="1566" priority="1602" operator="containsText" text="Completed Behind Schedule">
      <formula>NOT(ISERROR(SEARCH("Completed Behind Schedule",I44)))</formula>
    </cfRule>
    <cfRule type="containsText" dxfId="1565" priority="1603" operator="containsText" text="Off Target">
      <formula>NOT(ISERROR(SEARCH("Off Target",I44)))</formula>
    </cfRule>
    <cfRule type="containsText" dxfId="1564" priority="1604" operator="containsText" text="In Danger of Falling Behind Target">
      <formula>NOT(ISERROR(SEARCH("In Danger of Falling Behind Target",I44)))</formula>
    </cfRule>
    <cfRule type="containsText" dxfId="1563" priority="1605" operator="containsText" text="On Track to be Achieved">
      <formula>NOT(ISERROR(SEARCH("On Track to be Achieved",I44)))</formula>
    </cfRule>
    <cfRule type="containsText" dxfId="1562" priority="1606" operator="containsText" text="Fully Achieved">
      <formula>NOT(ISERROR(SEARCH("Fully Achieved",I44)))</formula>
    </cfRule>
    <cfRule type="containsText" dxfId="1561" priority="1607" operator="containsText" text="Update not Provided">
      <formula>NOT(ISERROR(SEARCH("Update not Provided",I44)))</formula>
    </cfRule>
    <cfRule type="containsText" dxfId="1560" priority="1608" operator="containsText" text="Not yet due">
      <formula>NOT(ISERROR(SEARCH("Not yet due",I44)))</formula>
    </cfRule>
    <cfRule type="containsText" dxfId="1559" priority="1609" operator="containsText" text="Completed Behind Schedule">
      <formula>NOT(ISERROR(SEARCH("Completed Behind Schedule",I44)))</formula>
    </cfRule>
    <cfRule type="containsText" dxfId="1558" priority="1610" operator="containsText" text="Off Target">
      <formula>NOT(ISERROR(SEARCH("Off Target",I44)))</formula>
    </cfRule>
    <cfRule type="containsText" dxfId="1557" priority="1611" operator="containsText" text="In Danger of Falling Behind Target">
      <formula>NOT(ISERROR(SEARCH("In Danger of Falling Behind Target",I44)))</formula>
    </cfRule>
    <cfRule type="containsText" dxfId="1556" priority="1612" operator="containsText" text="On Track to be Achieved">
      <formula>NOT(ISERROR(SEARCH("On Track to be Achieved",I44)))</formula>
    </cfRule>
    <cfRule type="containsText" dxfId="1555" priority="1613" operator="containsText" text="Fully Achieved">
      <formula>NOT(ISERROR(SEARCH("Fully Achieved",I44)))</formula>
    </cfRule>
    <cfRule type="containsText" dxfId="1554" priority="1614" operator="containsText" text="Fully Achieved">
      <formula>NOT(ISERROR(SEARCH("Fully Achieved",I44)))</formula>
    </cfRule>
    <cfRule type="containsText" dxfId="1553" priority="1615" operator="containsText" text="Fully Achieved">
      <formula>NOT(ISERROR(SEARCH("Fully Achieved",I44)))</formula>
    </cfRule>
    <cfRule type="containsText" dxfId="1552" priority="1616" operator="containsText" text="Deferred">
      <formula>NOT(ISERROR(SEARCH("Deferred",I44)))</formula>
    </cfRule>
    <cfRule type="containsText" dxfId="1551" priority="1617" operator="containsText" text="Deleted">
      <formula>NOT(ISERROR(SEARCH("Deleted",I44)))</formula>
    </cfRule>
    <cfRule type="containsText" dxfId="1550" priority="1618" operator="containsText" text="In Danger of Falling Behind Target">
      <formula>NOT(ISERROR(SEARCH("In Danger of Falling Behind Target",I44)))</formula>
    </cfRule>
    <cfRule type="containsText" dxfId="1549" priority="1619" operator="containsText" text="Not yet due">
      <formula>NOT(ISERROR(SEARCH("Not yet due",I44)))</formula>
    </cfRule>
    <cfRule type="containsText" dxfId="1548" priority="1620" operator="containsText" text="Update not Provided">
      <formula>NOT(ISERROR(SEARCH("Update not Provided",I44)))</formula>
    </cfRule>
  </conditionalFormatting>
  <conditionalFormatting sqref="I50:I56">
    <cfRule type="containsText" dxfId="1547" priority="1549" operator="containsText" text="On track to be achieved">
      <formula>NOT(ISERROR(SEARCH("On track to be achieved",I50)))</formula>
    </cfRule>
    <cfRule type="containsText" dxfId="1546" priority="1550" operator="containsText" text="Deferred">
      <formula>NOT(ISERROR(SEARCH("Deferred",I50)))</formula>
    </cfRule>
    <cfRule type="containsText" dxfId="1545" priority="1551" operator="containsText" text="Deleted">
      <formula>NOT(ISERROR(SEARCH("Deleted",I50)))</formula>
    </cfRule>
    <cfRule type="containsText" dxfId="1544" priority="1552" operator="containsText" text="In Danger of Falling Behind Target">
      <formula>NOT(ISERROR(SEARCH("In Danger of Falling Behind Target",I50)))</formula>
    </cfRule>
    <cfRule type="containsText" dxfId="1543" priority="1553" operator="containsText" text="Not yet due">
      <formula>NOT(ISERROR(SEARCH("Not yet due",I50)))</formula>
    </cfRule>
    <cfRule type="containsText" dxfId="1542" priority="1554" operator="containsText" text="Update not Provided">
      <formula>NOT(ISERROR(SEARCH("Update not Provided",I50)))</formula>
    </cfRule>
    <cfRule type="containsText" dxfId="1541" priority="1555" operator="containsText" text="Not yet due">
      <formula>NOT(ISERROR(SEARCH("Not yet due",I50)))</formula>
    </cfRule>
    <cfRule type="containsText" dxfId="1540" priority="1556" operator="containsText" text="Completed Behind Schedule">
      <formula>NOT(ISERROR(SEARCH("Completed Behind Schedule",I50)))</formula>
    </cfRule>
    <cfRule type="containsText" dxfId="1539" priority="1557" operator="containsText" text="Off Target">
      <formula>NOT(ISERROR(SEARCH("Off Target",I50)))</formula>
    </cfRule>
    <cfRule type="containsText" dxfId="1538" priority="1558" operator="containsText" text="On Track to be Achieved">
      <formula>NOT(ISERROR(SEARCH("On Track to be Achieved",I50)))</formula>
    </cfRule>
    <cfRule type="containsText" dxfId="1537" priority="1559" operator="containsText" text="Fully Achieved">
      <formula>NOT(ISERROR(SEARCH("Fully Achieved",I50)))</formula>
    </cfRule>
    <cfRule type="containsText" dxfId="1536" priority="1560" operator="containsText" text="Not yet due">
      <formula>NOT(ISERROR(SEARCH("Not yet due",I50)))</formula>
    </cfRule>
    <cfRule type="containsText" dxfId="1535" priority="1561" operator="containsText" text="Not Yet Due">
      <formula>NOT(ISERROR(SEARCH("Not Yet Due",I50)))</formula>
    </cfRule>
    <cfRule type="containsText" dxfId="1534" priority="1562" operator="containsText" text="Deferred">
      <formula>NOT(ISERROR(SEARCH("Deferred",I50)))</formula>
    </cfRule>
    <cfRule type="containsText" dxfId="1533" priority="1563" operator="containsText" text="Deleted">
      <formula>NOT(ISERROR(SEARCH("Deleted",I50)))</formula>
    </cfRule>
    <cfRule type="containsText" dxfId="1532" priority="1564" operator="containsText" text="In Danger of Falling Behind Target">
      <formula>NOT(ISERROR(SEARCH("In Danger of Falling Behind Target",I50)))</formula>
    </cfRule>
    <cfRule type="containsText" dxfId="1531" priority="1565" operator="containsText" text="Not yet due">
      <formula>NOT(ISERROR(SEARCH("Not yet due",I50)))</formula>
    </cfRule>
    <cfRule type="containsText" dxfId="1530" priority="1566" operator="containsText" text="Completed Behind Schedule">
      <formula>NOT(ISERROR(SEARCH("Completed Behind Schedule",I50)))</formula>
    </cfRule>
    <cfRule type="containsText" dxfId="1529" priority="1567" operator="containsText" text="Off Target">
      <formula>NOT(ISERROR(SEARCH("Off Target",I50)))</formula>
    </cfRule>
    <cfRule type="containsText" dxfId="1528" priority="1568" operator="containsText" text="In Danger of Falling Behind Target">
      <formula>NOT(ISERROR(SEARCH("In Danger of Falling Behind Target",I50)))</formula>
    </cfRule>
    <cfRule type="containsText" dxfId="1527" priority="1569" operator="containsText" text="On Track to be Achieved">
      <formula>NOT(ISERROR(SEARCH("On Track to be Achieved",I50)))</formula>
    </cfRule>
    <cfRule type="containsText" dxfId="1526" priority="1570" operator="containsText" text="Fully Achieved">
      <formula>NOT(ISERROR(SEARCH("Fully Achieved",I50)))</formula>
    </cfRule>
    <cfRule type="containsText" dxfId="1525" priority="1571" operator="containsText" text="Update not Provided">
      <formula>NOT(ISERROR(SEARCH("Update not Provided",I50)))</formula>
    </cfRule>
    <cfRule type="containsText" dxfId="1524" priority="1572" operator="containsText" text="Not yet due">
      <formula>NOT(ISERROR(SEARCH("Not yet due",I50)))</formula>
    </cfRule>
    <cfRule type="containsText" dxfId="1523" priority="1573" operator="containsText" text="Completed Behind Schedule">
      <formula>NOT(ISERROR(SEARCH("Completed Behind Schedule",I50)))</formula>
    </cfRule>
    <cfRule type="containsText" dxfId="1522" priority="1574" operator="containsText" text="Off Target">
      <formula>NOT(ISERROR(SEARCH("Off Target",I50)))</formula>
    </cfRule>
    <cfRule type="containsText" dxfId="1521" priority="1575" operator="containsText" text="In Danger of Falling Behind Target">
      <formula>NOT(ISERROR(SEARCH("In Danger of Falling Behind Target",I50)))</formula>
    </cfRule>
    <cfRule type="containsText" dxfId="1520" priority="1576" operator="containsText" text="On Track to be Achieved">
      <formula>NOT(ISERROR(SEARCH("On Track to be Achieved",I50)))</formula>
    </cfRule>
    <cfRule type="containsText" dxfId="1519" priority="1577" operator="containsText" text="Fully Achieved">
      <formula>NOT(ISERROR(SEARCH("Fully Achieved",I50)))</formula>
    </cfRule>
    <cfRule type="containsText" dxfId="1518" priority="1578" operator="containsText" text="Fully Achieved">
      <formula>NOT(ISERROR(SEARCH("Fully Achieved",I50)))</formula>
    </cfRule>
    <cfRule type="containsText" dxfId="1517" priority="1579" operator="containsText" text="Fully Achieved">
      <formula>NOT(ISERROR(SEARCH("Fully Achieved",I50)))</formula>
    </cfRule>
    <cfRule type="containsText" dxfId="1516" priority="1580" operator="containsText" text="Deferred">
      <formula>NOT(ISERROR(SEARCH("Deferred",I50)))</formula>
    </cfRule>
    <cfRule type="containsText" dxfId="1515" priority="1581" operator="containsText" text="Deleted">
      <formula>NOT(ISERROR(SEARCH("Deleted",I50)))</formula>
    </cfRule>
    <cfRule type="containsText" dxfId="1514" priority="1582" operator="containsText" text="In Danger of Falling Behind Target">
      <formula>NOT(ISERROR(SEARCH("In Danger of Falling Behind Target",I50)))</formula>
    </cfRule>
    <cfRule type="containsText" dxfId="1513" priority="1583" operator="containsText" text="Not yet due">
      <formula>NOT(ISERROR(SEARCH("Not yet due",I50)))</formula>
    </cfRule>
    <cfRule type="containsText" dxfId="1512" priority="1584" operator="containsText" text="Update not Provided">
      <formula>NOT(ISERROR(SEARCH("Update not Provided",I50)))</formula>
    </cfRule>
  </conditionalFormatting>
  <conditionalFormatting sqref="I57:I62">
    <cfRule type="containsText" dxfId="1511" priority="1513" operator="containsText" text="On track to be achieved">
      <formula>NOT(ISERROR(SEARCH("On track to be achieved",I57)))</formula>
    </cfRule>
    <cfRule type="containsText" dxfId="1510" priority="1514" operator="containsText" text="Deferred">
      <formula>NOT(ISERROR(SEARCH("Deferred",I57)))</formula>
    </cfRule>
    <cfRule type="containsText" dxfId="1509" priority="1515" operator="containsText" text="Deleted">
      <formula>NOT(ISERROR(SEARCH("Deleted",I57)))</formula>
    </cfRule>
    <cfRule type="containsText" dxfId="1508" priority="1516" operator="containsText" text="In Danger of Falling Behind Target">
      <formula>NOT(ISERROR(SEARCH("In Danger of Falling Behind Target",I57)))</formula>
    </cfRule>
    <cfRule type="containsText" dxfId="1507" priority="1517" operator="containsText" text="Not yet due">
      <formula>NOT(ISERROR(SEARCH("Not yet due",I57)))</formula>
    </cfRule>
    <cfRule type="containsText" dxfId="1506" priority="1518" operator="containsText" text="Update not Provided">
      <formula>NOT(ISERROR(SEARCH("Update not Provided",I57)))</formula>
    </cfRule>
    <cfRule type="containsText" dxfId="1505" priority="1519" operator="containsText" text="Not yet due">
      <formula>NOT(ISERROR(SEARCH("Not yet due",I57)))</formula>
    </cfRule>
    <cfRule type="containsText" dxfId="1504" priority="1520" operator="containsText" text="Completed Behind Schedule">
      <formula>NOT(ISERROR(SEARCH("Completed Behind Schedule",I57)))</formula>
    </cfRule>
    <cfRule type="containsText" dxfId="1503" priority="1521" operator="containsText" text="Off Target">
      <formula>NOT(ISERROR(SEARCH("Off Target",I57)))</formula>
    </cfRule>
    <cfRule type="containsText" dxfId="1502" priority="1522" operator="containsText" text="On Track to be Achieved">
      <formula>NOT(ISERROR(SEARCH("On Track to be Achieved",I57)))</formula>
    </cfRule>
    <cfRule type="containsText" dxfId="1501" priority="1523" operator="containsText" text="Fully Achieved">
      <formula>NOT(ISERROR(SEARCH("Fully Achieved",I57)))</formula>
    </cfRule>
    <cfRule type="containsText" dxfId="1500" priority="1524" operator="containsText" text="Not yet due">
      <formula>NOT(ISERROR(SEARCH("Not yet due",I57)))</formula>
    </cfRule>
    <cfRule type="containsText" dxfId="1499" priority="1525" operator="containsText" text="Not Yet Due">
      <formula>NOT(ISERROR(SEARCH("Not Yet Due",I57)))</formula>
    </cfRule>
    <cfRule type="containsText" dxfId="1498" priority="1526" operator="containsText" text="Deferred">
      <formula>NOT(ISERROR(SEARCH("Deferred",I57)))</formula>
    </cfRule>
    <cfRule type="containsText" dxfId="1497" priority="1527" operator="containsText" text="Deleted">
      <formula>NOT(ISERROR(SEARCH("Deleted",I57)))</formula>
    </cfRule>
    <cfRule type="containsText" dxfId="1496" priority="1528" operator="containsText" text="In Danger of Falling Behind Target">
      <formula>NOT(ISERROR(SEARCH("In Danger of Falling Behind Target",I57)))</formula>
    </cfRule>
    <cfRule type="containsText" dxfId="1495" priority="1529" operator="containsText" text="Not yet due">
      <formula>NOT(ISERROR(SEARCH("Not yet due",I57)))</formula>
    </cfRule>
    <cfRule type="containsText" dxfId="1494" priority="1530" operator="containsText" text="Completed Behind Schedule">
      <formula>NOT(ISERROR(SEARCH("Completed Behind Schedule",I57)))</formula>
    </cfRule>
    <cfRule type="containsText" dxfId="1493" priority="1531" operator="containsText" text="Off Target">
      <formula>NOT(ISERROR(SEARCH("Off Target",I57)))</formula>
    </cfRule>
    <cfRule type="containsText" dxfId="1492" priority="1532" operator="containsText" text="In Danger of Falling Behind Target">
      <formula>NOT(ISERROR(SEARCH("In Danger of Falling Behind Target",I57)))</formula>
    </cfRule>
    <cfRule type="containsText" dxfId="1491" priority="1533" operator="containsText" text="On Track to be Achieved">
      <formula>NOT(ISERROR(SEARCH("On Track to be Achieved",I57)))</formula>
    </cfRule>
    <cfRule type="containsText" dxfId="1490" priority="1534" operator="containsText" text="Fully Achieved">
      <formula>NOT(ISERROR(SEARCH("Fully Achieved",I57)))</formula>
    </cfRule>
    <cfRule type="containsText" dxfId="1489" priority="1535" operator="containsText" text="Update not Provided">
      <formula>NOT(ISERROR(SEARCH("Update not Provided",I57)))</formula>
    </cfRule>
    <cfRule type="containsText" dxfId="1488" priority="1536" operator="containsText" text="Not yet due">
      <formula>NOT(ISERROR(SEARCH("Not yet due",I57)))</formula>
    </cfRule>
    <cfRule type="containsText" dxfId="1487" priority="1537" operator="containsText" text="Completed Behind Schedule">
      <formula>NOT(ISERROR(SEARCH("Completed Behind Schedule",I57)))</formula>
    </cfRule>
    <cfRule type="containsText" dxfId="1486" priority="1538" operator="containsText" text="Off Target">
      <formula>NOT(ISERROR(SEARCH("Off Target",I57)))</formula>
    </cfRule>
    <cfRule type="containsText" dxfId="1485" priority="1539" operator="containsText" text="In Danger of Falling Behind Target">
      <formula>NOT(ISERROR(SEARCH("In Danger of Falling Behind Target",I57)))</formula>
    </cfRule>
    <cfRule type="containsText" dxfId="1484" priority="1540" operator="containsText" text="On Track to be Achieved">
      <formula>NOT(ISERROR(SEARCH("On Track to be Achieved",I57)))</formula>
    </cfRule>
    <cfRule type="containsText" dxfId="1483" priority="1541" operator="containsText" text="Fully Achieved">
      <formula>NOT(ISERROR(SEARCH("Fully Achieved",I57)))</formula>
    </cfRule>
    <cfRule type="containsText" dxfId="1482" priority="1542" operator="containsText" text="Fully Achieved">
      <formula>NOT(ISERROR(SEARCH("Fully Achieved",I57)))</formula>
    </cfRule>
    <cfRule type="containsText" dxfId="1481" priority="1543" operator="containsText" text="Fully Achieved">
      <formula>NOT(ISERROR(SEARCH("Fully Achieved",I57)))</formula>
    </cfRule>
    <cfRule type="containsText" dxfId="1480" priority="1544" operator="containsText" text="Deferred">
      <formula>NOT(ISERROR(SEARCH("Deferred",I57)))</formula>
    </cfRule>
    <cfRule type="containsText" dxfId="1479" priority="1545" operator="containsText" text="Deleted">
      <formula>NOT(ISERROR(SEARCH("Deleted",I57)))</formula>
    </cfRule>
    <cfRule type="containsText" dxfId="1478" priority="1546" operator="containsText" text="In Danger of Falling Behind Target">
      <formula>NOT(ISERROR(SEARCH("In Danger of Falling Behind Target",I57)))</formula>
    </cfRule>
    <cfRule type="containsText" dxfId="1477" priority="1547" operator="containsText" text="Not yet due">
      <formula>NOT(ISERROR(SEARCH("Not yet due",I57)))</formula>
    </cfRule>
    <cfRule type="containsText" dxfId="1476" priority="1548" operator="containsText" text="Update not Provided">
      <formula>NOT(ISERROR(SEARCH("Update not Provided",I57)))</formula>
    </cfRule>
  </conditionalFormatting>
  <conditionalFormatting sqref="I63:I64 I66:I67">
    <cfRule type="containsText" dxfId="1475" priority="1477" operator="containsText" text="On track to be achieved">
      <formula>NOT(ISERROR(SEARCH("On track to be achieved",I63)))</formula>
    </cfRule>
    <cfRule type="containsText" dxfId="1474" priority="1478" operator="containsText" text="Deferred">
      <formula>NOT(ISERROR(SEARCH("Deferred",I63)))</formula>
    </cfRule>
    <cfRule type="containsText" dxfId="1473" priority="1479" operator="containsText" text="Deleted">
      <formula>NOT(ISERROR(SEARCH("Deleted",I63)))</formula>
    </cfRule>
    <cfRule type="containsText" dxfId="1472" priority="1480" operator="containsText" text="In Danger of Falling Behind Target">
      <formula>NOT(ISERROR(SEARCH("In Danger of Falling Behind Target",I63)))</formula>
    </cfRule>
    <cfRule type="containsText" dxfId="1471" priority="1481" operator="containsText" text="Not yet due">
      <formula>NOT(ISERROR(SEARCH("Not yet due",I63)))</formula>
    </cfRule>
    <cfRule type="containsText" dxfId="1470" priority="1482" operator="containsText" text="Update not Provided">
      <formula>NOT(ISERROR(SEARCH("Update not Provided",I63)))</formula>
    </cfRule>
    <cfRule type="containsText" dxfId="1469" priority="1483" operator="containsText" text="Not yet due">
      <formula>NOT(ISERROR(SEARCH("Not yet due",I63)))</formula>
    </cfRule>
    <cfRule type="containsText" dxfId="1468" priority="1484" operator="containsText" text="Completed Behind Schedule">
      <formula>NOT(ISERROR(SEARCH("Completed Behind Schedule",I63)))</formula>
    </cfRule>
    <cfRule type="containsText" dxfId="1467" priority="1485" operator="containsText" text="Off Target">
      <formula>NOT(ISERROR(SEARCH("Off Target",I63)))</formula>
    </cfRule>
    <cfRule type="containsText" dxfId="1466" priority="1486" operator="containsText" text="On Track to be Achieved">
      <formula>NOT(ISERROR(SEARCH("On Track to be Achieved",I63)))</formula>
    </cfRule>
    <cfRule type="containsText" dxfId="1465" priority="1487" operator="containsText" text="Fully Achieved">
      <formula>NOT(ISERROR(SEARCH("Fully Achieved",I63)))</formula>
    </cfRule>
    <cfRule type="containsText" dxfId="1464" priority="1488" operator="containsText" text="Not yet due">
      <formula>NOT(ISERROR(SEARCH("Not yet due",I63)))</formula>
    </cfRule>
    <cfRule type="containsText" dxfId="1463" priority="1489" operator="containsText" text="Not Yet Due">
      <formula>NOT(ISERROR(SEARCH("Not Yet Due",I63)))</formula>
    </cfRule>
    <cfRule type="containsText" dxfId="1462" priority="1490" operator="containsText" text="Deferred">
      <formula>NOT(ISERROR(SEARCH("Deferred",I63)))</formula>
    </cfRule>
    <cfRule type="containsText" dxfId="1461" priority="1491" operator="containsText" text="Deleted">
      <formula>NOT(ISERROR(SEARCH("Deleted",I63)))</formula>
    </cfRule>
    <cfRule type="containsText" dxfId="1460" priority="1492" operator="containsText" text="In Danger of Falling Behind Target">
      <formula>NOT(ISERROR(SEARCH("In Danger of Falling Behind Target",I63)))</formula>
    </cfRule>
    <cfRule type="containsText" dxfId="1459" priority="1493" operator="containsText" text="Not yet due">
      <formula>NOT(ISERROR(SEARCH("Not yet due",I63)))</formula>
    </cfRule>
    <cfRule type="containsText" dxfId="1458" priority="1494" operator="containsText" text="Completed Behind Schedule">
      <formula>NOT(ISERROR(SEARCH("Completed Behind Schedule",I63)))</formula>
    </cfRule>
    <cfRule type="containsText" dxfId="1457" priority="1495" operator="containsText" text="Off Target">
      <formula>NOT(ISERROR(SEARCH("Off Target",I63)))</formula>
    </cfRule>
    <cfRule type="containsText" dxfId="1456" priority="1496" operator="containsText" text="In Danger of Falling Behind Target">
      <formula>NOT(ISERROR(SEARCH("In Danger of Falling Behind Target",I63)))</formula>
    </cfRule>
    <cfRule type="containsText" dxfId="1455" priority="1497" operator="containsText" text="On Track to be Achieved">
      <formula>NOT(ISERROR(SEARCH("On Track to be Achieved",I63)))</formula>
    </cfRule>
    <cfRule type="containsText" dxfId="1454" priority="1498" operator="containsText" text="Fully Achieved">
      <formula>NOT(ISERROR(SEARCH("Fully Achieved",I63)))</formula>
    </cfRule>
    <cfRule type="containsText" dxfId="1453" priority="1499" operator="containsText" text="Update not Provided">
      <formula>NOT(ISERROR(SEARCH("Update not Provided",I63)))</formula>
    </cfRule>
    <cfRule type="containsText" dxfId="1452" priority="1500" operator="containsText" text="Not yet due">
      <formula>NOT(ISERROR(SEARCH("Not yet due",I63)))</formula>
    </cfRule>
    <cfRule type="containsText" dxfId="1451" priority="1501" operator="containsText" text="Completed Behind Schedule">
      <formula>NOT(ISERROR(SEARCH("Completed Behind Schedule",I63)))</formula>
    </cfRule>
    <cfRule type="containsText" dxfId="1450" priority="1502" operator="containsText" text="Off Target">
      <formula>NOT(ISERROR(SEARCH("Off Target",I63)))</formula>
    </cfRule>
    <cfRule type="containsText" dxfId="1449" priority="1503" operator="containsText" text="In Danger of Falling Behind Target">
      <formula>NOT(ISERROR(SEARCH("In Danger of Falling Behind Target",I63)))</formula>
    </cfRule>
    <cfRule type="containsText" dxfId="1448" priority="1504" operator="containsText" text="On Track to be Achieved">
      <formula>NOT(ISERROR(SEARCH("On Track to be Achieved",I63)))</formula>
    </cfRule>
    <cfRule type="containsText" dxfId="1447" priority="1505" operator="containsText" text="Fully Achieved">
      <formula>NOT(ISERROR(SEARCH("Fully Achieved",I63)))</formula>
    </cfRule>
    <cfRule type="containsText" dxfId="1446" priority="1506" operator="containsText" text="Fully Achieved">
      <formula>NOT(ISERROR(SEARCH("Fully Achieved",I63)))</formula>
    </cfRule>
    <cfRule type="containsText" dxfId="1445" priority="1507" operator="containsText" text="Fully Achieved">
      <formula>NOT(ISERROR(SEARCH("Fully Achieved",I63)))</formula>
    </cfRule>
    <cfRule type="containsText" dxfId="1444" priority="1508" operator="containsText" text="Deferred">
      <formula>NOT(ISERROR(SEARCH("Deferred",I63)))</formula>
    </cfRule>
    <cfRule type="containsText" dxfId="1443" priority="1509" operator="containsText" text="Deleted">
      <formula>NOT(ISERROR(SEARCH("Deleted",I63)))</formula>
    </cfRule>
    <cfRule type="containsText" dxfId="1442" priority="1510" operator="containsText" text="In Danger of Falling Behind Target">
      <formula>NOT(ISERROR(SEARCH("In Danger of Falling Behind Target",I63)))</formula>
    </cfRule>
    <cfRule type="containsText" dxfId="1441" priority="1511" operator="containsText" text="Not yet due">
      <formula>NOT(ISERROR(SEARCH("Not yet due",I63)))</formula>
    </cfRule>
    <cfRule type="containsText" dxfId="1440" priority="1512" operator="containsText" text="Update not Provided">
      <formula>NOT(ISERROR(SEARCH("Update not Provided",I63)))</formula>
    </cfRule>
  </conditionalFormatting>
  <conditionalFormatting sqref="I68:I73">
    <cfRule type="containsText" dxfId="1439" priority="1441" operator="containsText" text="On track to be achieved">
      <formula>NOT(ISERROR(SEARCH("On track to be achieved",I68)))</formula>
    </cfRule>
    <cfRule type="containsText" dxfId="1438" priority="1442" operator="containsText" text="Deferred">
      <formula>NOT(ISERROR(SEARCH("Deferred",I68)))</formula>
    </cfRule>
    <cfRule type="containsText" dxfId="1437" priority="1443" operator="containsText" text="Deleted">
      <formula>NOT(ISERROR(SEARCH("Deleted",I68)))</formula>
    </cfRule>
    <cfRule type="containsText" dxfId="1436" priority="1444" operator="containsText" text="In Danger of Falling Behind Target">
      <formula>NOT(ISERROR(SEARCH("In Danger of Falling Behind Target",I68)))</formula>
    </cfRule>
    <cfRule type="containsText" dxfId="1435" priority="1445" operator="containsText" text="Not yet due">
      <formula>NOT(ISERROR(SEARCH("Not yet due",I68)))</formula>
    </cfRule>
    <cfRule type="containsText" dxfId="1434" priority="1446" operator="containsText" text="Update not Provided">
      <formula>NOT(ISERROR(SEARCH("Update not Provided",I68)))</formula>
    </cfRule>
    <cfRule type="containsText" dxfId="1433" priority="1447" operator="containsText" text="Not yet due">
      <formula>NOT(ISERROR(SEARCH("Not yet due",I68)))</formula>
    </cfRule>
    <cfRule type="containsText" dxfId="1432" priority="1448" operator="containsText" text="Completed Behind Schedule">
      <formula>NOT(ISERROR(SEARCH("Completed Behind Schedule",I68)))</formula>
    </cfRule>
    <cfRule type="containsText" dxfId="1431" priority="1449" operator="containsText" text="Off Target">
      <formula>NOT(ISERROR(SEARCH("Off Target",I68)))</formula>
    </cfRule>
    <cfRule type="containsText" dxfId="1430" priority="1450" operator="containsText" text="On Track to be Achieved">
      <formula>NOT(ISERROR(SEARCH("On Track to be Achieved",I68)))</formula>
    </cfRule>
    <cfRule type="containsText" dxfId="1429" priority="1451" operator="containsText" text="Fully Achieved">
      <formula>NOT(ISERROR(SEARCH("Fully Achieved",I68)))</formula>
    </cfRule>
    <cfRule type="containsText" dxfId="1428" priority="1452" operator="containsText" text="Not yet due">
      <formula>NOT(ISERROR(SEARCH("Not yet due",I68)))</formula>
    </cfRule>
    <cfRule type="containsText" dxfId="1427" priority="1453" operator="containsText" text="Not Yet Due">
      <formula>NOT(ISERROR(SEARCH("Not Yet Due",I68)))</formula>
    </cfRule>
    <cfRule type="containsText" dxfId="1426" priority="1454" operator="containsText" text="Deferred">
      <formula>NOT(ISERROR(SEARCH("Deferred",I68)))</formula>
    </cfRule>
    <cfRule type="containsText" dxfId="1425" priority="1455" operator="containsText" text="Deleted">
      <formula>NOT(ISERROR(SEARCH("Deleted",I68)))</formula>
    </cfRule>
    <cfRule type="containsText" dxfId="1424" priority="1456" operator="containsText" text="In Danger of Falling Behind Target">
      <formula>NOT(ISERROR(SEARCH("In Danger of Falling Behind Target",I68)))</formula>
    </cfRule>
    <cfRule type="containsText" dxfId="1423" priority="1457" operator="containsText" text="Not yet due">
      <formula>NOT(ISERROR(SEARCH("Not yet due",I68)))</formula>
    </cfRule>
    <cfRule type="containsText" dxfId="1422" priority="1458" operator="containsText" text="Completed Behind Schedule">
      <formula>NOT(ISERROR(SEARCH("Completed Behind Schedule",I68)))</formula>
    </cfRule>
    <cfRule type="containsText" dxfId="1421" priority="1459" operator="containsText" text="Off Target">
      <formula>NOT(ISERROR(SEARCH("Off Target",I68)))</formula>
    </cfRule>
    <cfRule type="containsText" dxfId="1420" priority="1460" operator="containsText" text="In Danger of Falling Behind Target">
      <formula>NOT(ISERROR(SEARCH("In Danger of Falling Behind Target",I68)))</formula>
    </cfRule>
    <cfRule type="containsText" dxfId="1419" priority="1461" operator="containsText" text="On Track to be Achieved">
      <formula>NOT(ISERROR(SEARCH("On Track to be Achieved",I68)))</formula>
    </cfRule>
    <cfRule type="containsText" dxfId="1418" priority="1462" operator="containsText" text="Fully Achieved">
      <formula>NOT(ISERROR(SEARCH("Fully Achieved",I68)))</formula>
    </cfRule>
    <cfRule type="containsText" dxfId="1417" priority="1463" operator="containsText" text="Update not Provided">
      <formula>NOT(ISERROR(SEARCH("Update not Provided",I68)))</formula>
    </cfRule>
    <cfRule type="containsText" dxfId="1416" priority="1464" operator="containsText" text="Not yet due">
      <formula>NOT(ISERROR(SEARCH("Not yet due",I68)))</formula>
    </cfRule>
    <cfRule type="containsText" dxfId="1415" priority="1465" operator="containsText" text="Completed Behind Schedule">
      <formula>NOT(ISERROR(SEARCH("Completed Behind Schedule",I68)))</formula>
    </cfRule>
    <cfRule type="containsText" dxfId="1414" priority="1466" operator="containsText" text="Off Target">
      <formula>NOT(ISERROR(SEARCH("Off Target",I68)))</formula>
    </cfRule>
    <cfRule type="containsText" dxfId="1413" priority="1467" operator="containsText" text="In Danger of Falling Behind Target">
      <formula>NOT(ISERROR(SEARCH("In Danger of Falling Behind Target",I68)))</formula>
    </cfRule>
    <cfRule type="containsText" dxfId="1412" priority="1468" operator="containsText" text="On Track to be Achieved">
      <formula>NOT(ISERROR(SEARCH("On Track to be Achieved",I68)))</formula>
    </cfRule>
    <cfRule type="containsText" dxfId="1411" priority="1469" operator="containsText" text="Fully Achieved">
      <formula>NOT(ISERROR(SEARCH("Fully Achieved",I68)))</formula>
    </cfRule>
    <cfRule type="containsText" dxfId="1410" priority="1470" operator="containsText" text="Fully Achieved">
      <formula>NOT(ISERROR(SEARCH("Fully Achieved",I68)))</formula>
    </cfRule>
    <cfRule type="containsText" dxfId="1409" priority="1471" operator="containsText" text="Fully Achieved">
      <formula>NOT(ISERROR(SEARCH("Fully Achieved",I68)))</formula>
    </cfRule>
    <cfRule type="containsText" dxfId="1408" priority="1472" operator="containsText" text="Deferred">
      <formula>NOT(ISERROR(SEARCH("Deferred",I68)))</formula>
    </cfRule>
    <cfRule type="containsText" dxfId="1407" priority="1473" operator="containsText" text="Deleted">
      <formula>NOT(ISERROR(SEARCH("Deleted",I68)))</formula>
    </cfRule>
    <cfRule type="containsText" dxfId="1406" priority="1474" operator="containsText" text="In Danger of Falling Behind Target">
      <formula>NOT(ISERROR(SEARCH("In Danger of Falling Behind Target",I68)))</formula>
    </cfRule>
    <cfRule type="containsText" dxfId="1405" priority="1475" operator="containsText" text="Not yet due">
      <formula>NOT(ISERROR(SEARCH("Not yet due",I68)))</formula>
    </cfRule>
    <cfRule type="containsText" dxfId="1404" priority="1476" operator="containsText" text="Update not Provided">
      <formula>NOT(ISERROR(SEARCH("Update not Provided",I68)))</formula>
    </cfRule>
  </conditionalFormatting>
  <conditionalFormatting sqref="I74:I82">
    <cfRule type="containsText" dxfId="1403" priority="1405" operator="containsText" text="On track to be achieved">
      <formula>NOT(ISERROR(SEARCH("On track to be achieved",I74)))</formula>
    </cfRule>
    <cfRule type="containsText" dxfId="1402" priority="1406" operator="containsText" text="Deferred">
      <formula>NOT(ISERROR(SEARCH("Deferred",I74)))</formula>
    </cfRule>
    <cfRule type="containsText" dxfId="1401" priority="1407" operator="containsText" text="Deleted">
      <formula>NOT(ISERROR(SEARCH("Deleted",I74)))</formula>
    </cfRule>
    <cfRule type="containsText" dxfId="1400" priority="1408" operator="containsText" text="In Danger of Falling Behind Target">
      <formula>NOT(ISERROR(SEARCH("In Danger of Falling Behind Target",I74)))</formula>
    </cfRule>
    <cfRule type="containsText" dxfId="1399" priority="1409" operator="containsText" text="Not yet due">
      <formula>NOT(ISERROR(SEARCH("Not yet due",I74)))</formula>
    </cfRule>
    <cfRule type="containsText" dxfId="1398" priority="1410" operator="containsText" text="Update not Provided">
      <formula>NOT(ISERROR(SEARCH("Update not Provided",I74)))</formula>
    </cfRule>
    <cfRule type="containsText" dxfId="1397" priority="1411" operator="containsText" text="Not yet due">
      <formula>NOT(ISERROR(SEARCH("Not yet due",I74)))</formula>
    </cfRule>
    <cfRule type="containsText" dxfId="1396" priority="1412" operator="containsText" text="Completed Behind Schedule">
      <formula>NOT(ISERROR(SEARCH("Completed Behind Schedule",I74)))</formula>
    </cfRule>
    <cfRule type="containsText" dxfId="1395" priority="1413" operator="containsText" text="Off Target">
      <formula>NOT(ISERROR(SEARCH("Off Target",I74)))</formula>
    </cfRule>
    <cfRule type="containsText" dxfId="1394" priority="1414" operator="containsText" text="On Track to be Achieved">
      <formula>NOT(ISERROR(SEARCH("On Track to be Achieved",I74)))</formula>
    </cfRule>
    <cfRule type="containsText" dxfId="1393" priority="1415" operator="containsText" text="Fully Achieved">
      <formula>NOT(ISERROR(SEARCH("Fully Achieved",I74)))</formula>
    </cfRule>
    <cfRule type="containsText" dxfId="1392" priority="1416" operator="containsText" text="Not yet due">
      <formula>NOT(ISERROR(SEARCH("Not yet due",I74)))</formula>
    </cfRule>
    <cfRule type="containsText" dxfId="1391" priority="1417" operator="containsText" text="Not Yet Due">
      <formula>NOT(ISERROR(SEARCH("Not Yet Due",I74)))</formula>
    </cfRule>
    <cfRule type="containsText" dxfId="1390" priority="1418" operator="containsText" text="Deferred">
      <formula>NOT(ISERROR(SEARCH("Deferred",I74)))</formula>
    </cfRule>
    <cfRule type="containsText" dxfId="1389" priority="1419" operator="containsText" text="Deleted">
      <formula>NOT(ISERROR(SEARCH("Deleted",I74)))</formula>
    </cfRule>
    <cfRule type="containsText" dxfId="1388" priority="1420" operator="containsText" text="In Danger of Falling Behind Target">
      <formula>NOT(ISERROR(SEARCH("In Danger of Falling Behind Target",I74)))</formula>
    </cfRule>
    <cfRule type="containsText" dxfId="1387" priority="1421" operator="containsText" text="Not yet due">
      <formula>NOT(ISERROR(SEARCH("Not yet due",I74)))</formula>
    </cfRule>
    <cfRule type="containsText" dxfId="1386" priority="1422" operator="containsText" text="Completed Behind Schedule">
      <formula>NOT(ISERROR(SEARCH("Completed Behind Schedule",I74)))</formula>
    </cfRule>
    <cfRule type="containsText" dxfId="1385" priority="1423" operator="containsText" text="Off Target">
      <formula>NOT(ISERROR(SEARCH("Off Target",I74)))</formula>
    </cfRule>
    <cfRule type="containsText" dxfId="1384" priority="1424" operator="containsText" text="In Danger of Falling Behind Target">
      <formula>NOT(ISERROR(SEARCH("In Danger of Falling Behind Target",I74)))</formula>
    </cfRule>
    <cfRule type="containsText" dxfId="1383" priority="1425" operator="containsText" text="On Track to be Achieved">
      <formula>NOT(ISERROR(SEARCH("On Track to be Achieved",I74)))</formula>
    </cfRule>
    <cfRule type="containsText" dxfId="1382" priority="1426" operator="containsText" text="Fully Achieved">
      <formula>NOT(ISERROR(SEARCH("Fully Achieved",I74)))</formula>
    </cfRule>
    <cfRule type="containsText" dxfId="1381" priority="1427" operator="containsText" text="Update not Provided">
      <formula>NOT(ISERROR(SEARCH("Update not Provided",I74)))</formula>
    </cfRule>
    <cfRule type="containsText" dxfId="1380" priority="1428" operator="containsText" text="Not yet due">
      <formula>NOT(ISERROR(SEARCH("Not yet due",I74)))</formula>
    </cfRule>
    <cfRule type="containsText" dxfId="1379" priority="1429" operator="containsText" text="Completed Behind Schedule">
      <formula>NOT(ISERROR(SEARCH("Completed Behind Schedule",I74)))</formula>
    </cfRule>
    <cfRule type="containsText" dxfId="1378" priority="1430" operator="containsText" text="Off Target">
      <formula>NOT(ISERROR(SEARCH("Off Target",I74)))</formula>
    </cfRule>
    <cfRule type="containsText" dxfId="1377" priority="1431" operator="containsText" text="In Danger of Falling Behind Target">
      <formula>NOT(ISERROR(SEARCH("In Danger of Falling Behind Target",I74)))</formula>
    </cfRule>
    <cfRule type="containsText" dxfId="1376" priority="1432" operator="containsText" text="On Track to be Achieved">
      <formula>NOT(ISERROR(SEARCH("On Track to be Achieved",I74)))</formula>
    </cfRule>
    <cfRule type="containsText" dxfId="1375" priority="1433" operator="containsText" text="Fully Achieved">
      <formula>NOT(ISERROR(SEARCH("Fully Achieved",I74)))</formula>
    </cfRule>
    <cfRule type="containsText" dxfId="1374" priority="1434" operator="containsText" text="Fully Achieved">
      <formula>NOT(ISERROR(SEARCH("Fully Achieved",I74)))</formula>
    </cfRule>
    <cfRule type="containsText" dxfId="1373" priority="1435" operator="containsText" text="Fully Achieved">
      <formula>NOT(ISERROR(SEARCH("Fully Achieved",I74)))</formula>
    </cfRule>
    <cfRule type="containsText" dxfId="1372" priority="1436" operator="containsText" text="Deferred">
      <formula>NOT(ISERROR(SEARCH("Deferred",I74)))</formula>
    </cfRule>
    <cfRule type="containsText" dxfId="1371" priority="1437" operator="containsText" text="Deleted">
      <formula>NOT(ISERROR(SEARCH("Deleted",I74)))</formula>
    </cfRule>
    <cfRule type="containsText" dxfId="1370" priority="1438" operator="containsText" text="In Danger of Falling Behind Target">
      <formula>NOT(ISERROR(SEARCH("In Danger of Falling Behind Target",I74)))</formula>
    </cfRule>
    <cfRule type="containsText" dxfId="1369" priority="1439" operator="containsText" text="Not yet due">
      <formula>NOT(ISERROR(SEARCH("Not yet due",I74)))</formula>
    </cfRule>
    <cfRule type="containsText" dxfId="1368" priority="1440" operator="containsText" text="Update not Provided">
      <formula>NOT(ISERROR(SEARCH("Update not Provided",I74)))</formula>
    </cfRule>
  </conditionalFormatting>
  <conditionalFormatting sqref="I84:I88">
    <cfRule type="containsText" dxfId="1367" priority="1333" operator="containsText" text="On track to be achieved">
      <formula>NOT(ISERROR(SEARCH("On track to be achieved",I84)))</formula>
    </cfRule>
    <cfRule type="containsText" dxfId="1366" priority="1334" operator="containsText" text="Deferred">
      <formula>NOT(ISERROR(SEARCH("Deferred",I84)))</formula>
    </cfRule>
    <cfRule type="containsText" dxfId="1365" priority="1335" operator="containsText" text="Deleted">
      <formula>NOT(ISERROR(SEARCH("Deleted",I84)))</formula>
    </cfRule>
    <cfRule type="containsText" dxfId="1364" priority="1336" operator="containsText" text="In Danger of Falling Behind Target">
      <formula>NOT(ISERROR(SEARCH("In Danger of Falling Behind Target",I84)))</formula>
    </cfRule>
    <cfRule type="containsText" dxfId="1363" priority="1337" operator="containsText" text="Not yet due">
      <formula>NOT(ISERROR(SEARCH("Not yet due",I84)))</formula>
    </cfRule>
    <cfRule type="containsText" dxfId="1362" priority="1338" operator="containsText" text="Update not Provided">
      <formula>NOT(ISERROR(SEARCH("Update not Provided",I84)))</formula>
    </cfRule>
    <cfRule type="containsText" dxfId="1361" priority="1339" operator="containsText" text="Not yet due">
      <formula>NOT(ISERROR(SEARCH("Not yet due",I84)))</formula>
    </cfRule>
    <cfRule type="containsText" dxfId="1360" priority="1340" operator="containsText" text="Completed Behind Schedule">
      <formula>NOT(ISERROR(SEARCH("Completed Behind Schedule",I84)))</formula>
    </cfRule>
    <cfRule type="containsText" dxfId="1359" priority="1341" operator="containsText" text="Off Target">
      <formula>NOT(ISERROR(SEARCH("Off Target",I84)))</formula>
    </cfRule>
    <cfRule type="containsText" dxfId="1358" priority="1342" operator="containsText" text="On Track to be Achieved">
      <formula>NOT(ISERROR(SEARCH("On Track to be Achieved",I84)))</formula>
    </cfRule>
    <cfRule type="containsText" dxfId="1357" priority="1343" operator="containsText" text="Fully Achieved">
      <formula>NOT(ISERROR(SEARCH("Fully Achieved",I84)))</formula>
    </cfRule>
    <cfRule type="containsText" dxfId="1356" priority="1344" operator="containsText" text="Not yet due">
      <formula>NOT(ISERROR(SEARCH("Not yet due",I84)))</formula>
    </cfRule>
    <cfRule type="containsText" dxfId="1355" priority="1345" operator="containsText" text="Not Yet Due">
      <formula>NOT(ISERROR(SEARCH("Not Yet Due",I84)))</formula>
    </cfRule>
    <cfRule type="containsText" dxfId="1354" priority="1346" operator="containsText" text="Deferred">
      <formula>NOT(ISERROR(SEARCH("Deferred",I84)))</formula>
    </cfRule>
    <cfRule type="containsText" dxfId="1353" priority="1347" operator="containsText" text="Deleted">
      <formula>NOT(ISERROR(SEARCH("Deleted",I84)))</formula>
    </cfRule>
    <cfRule type="containsText" dxfId="1352" priority="1348" operator="containsText" text="In Danger of Falling Behind Target">
      <formula>NOT(ISERROR(SEARCH("In Danger of Falling Behind Target",I84)))</formula>
    </cfRule>
    <cfRule type="containsText" dxfId="1351" priority="1349" operator="containsText" text="Not yet due">
      <formula>NOT(ISERROR(SEARCH("Not yet due",I84)))</formula>
    </cfRule>
    <cfRule type="containsText" dxfId="1350" priority="1350" operator="containsText" text="Completed Behind Schedule">
      <formula>NOT(ISERROR(SEARCH("Completed Behind Schedule",I84)))</formula>
    </cfRule>
    <cfRule type="containsText" dxfId="1349" priority="1351" operator="containsText" text="Off Target">
      <formula>NOT(ISERROR(SEARCH("Off Target",I84)))</formula>
    </cfRule>
    <cfRule type="containsText" dxfId="1348" priority="1352" operator="containsText" text="In Danger of Falling Behind Target">
      <formula>NOT(ISERROR(SEARCH("In Danger of Falling Behind Target",I84)))</formula>
    </cfRule>
    <cfRule type="containsText" dxfId="1347" priority="1353" operator="containsText" text="On Track to be Achieved">
      <formula>NOT(ISERROR(SEARCH("On Track to be Achieved",I84)))</formula>
    </cfRule>
    <cfRule type="containsText" dxfId="1346" priority="1354" operator="containsText" text="Fully Achieved">
      <formula>NOT(ISERROR(SEARCH("Fully Achieved",I84)))</formula>
    </cfRule>
    <cfRule type="containsText" dxfId="1345" priority="1355" operator="containsText" text="Update not Provided">
      <formula>NOT(ISERROR(SEARCH("Update not Provided",I84)))</formula>
    </cfRule>
    <cfRule type="containsText" dxfId="1344" priority="1356" operator="containsText" text="Not yet due">
      <formula>NOT(ISERROR(SEARCH("Not yet due",I84)))</formula>
    </cfRule>
    <cfRule type="containsText" dxfId="1343" priority="1357" operator="containsText" text="Completed Behind Schedule">
      <formula>NOT(ISERROR(SEARCH("Completed Behind Schedule",I84)))</formula>
    </cfRule>
    <cfRule type="containsText" dxfId="1342" priority="1358" operator="containsText" text="Off Target">
      <formula>NOT(ISERROR(SEARCH("Off Target",I84)))</formula>
    </cfRule>
    <cfRule type="containsText" dxfId="1341" priority="1359" operator="containsText" text="In Danger of Falling Behind Target">
      <formula>NOT(ISERROR(SEARCH("In Danger of Falling Behind Target",I84)))</formula>
    </cfRule>
    <cfRule type="containsText" dxfId="1340" priority="1360" operator="containsText" text="On Track to be Achieved">
      <formula>NOT(ISERROR(SEARCH("On Track to be Achieved",I84)))</formula>
    </cfRule>
    <cfRule type="containsText" dxfId="1339" priority="1361" operator="containsText" text="Fully Achieved">
      <formula>NOT(ISERROR(SEARCH("Fully Achieved",I84)))</formula>
    </cfRule>
    <cfRule type="containsText" dxfId="1338" priority="1362" operator="containsText" text="Fully Achieved">
      <formula>NOT(ISERROR(SEARCH("Fully Achieved",I84)))</formula>
    </cfRule>
    <cfRule type="containsText" dxfId="1337" priority="1363" operator="containsText" text="Fully Achieved">
      <formula>NOT(ISERROR(SEARCH("Fully Achieved",I84)))</formula>
    </cfRule>
    <cfRule type="containsText" dxfId="1336" priority="1364" operator="containsText" text="Deferred">
      <formula>NOT(ISERROR(SEARCH("Deferred",I84)))</formula>
    </cfRule>
    <cfRule type="containsText" dxfId="1335" priority="1365" operator="containsText" text="Deleted">
      <formula>NOT(ISERROR(SEARCH("Deleted",I84)))</formula>
    </cfRule>
    <cfRule type="containsText" dxfId="1334" priority="1366" operator="containsText" text="In Danger of Falling Behind Target">
      <formula>NOT(ISERROR(SEARCH("In Danger of Falling Behind Target",I84)))</formula>
    </cfRule>
    <cfRule type="containsText" dxfId="1333" priority="1367" operator="containsText" text="Not yet due">
      <formula>NOT(ISERROR(SEARCH("Not yet due",I84)))</formula>
    </cfRule>
    <cfRule type="containsText" dxfId="1332" priority="1368" operator="containsText" text="Update not Provided">
      <formula>NOT(ISERROR(SEARCH("Update not Provided",I84)))</formula>
    </cfRule>
  </conditionalFormatting>
  <conditionalFormatting sqref="I89">
    <cfRule type="containsText" dxfId="1331" priority="1297" operator="containsText" text="On track to be achieved">
      <formula>NOT(ISERROR(SEARCH("On track to be achieved",I89)))</formula>
    </cfRule>
    <cfRule type="containsText" dxfId="1330" priority="1298" operator="containsText" text="Deferred">
      <formula>NOT(ISERROR(SEARCH("Deferred",I89)))</formula>
    </cfRule>
    <cfRule type="containsText" dxfId="1329" priority="1299" operator="containsText" text="Deleted">
      <formula>NOT(ISERROR(SEARCH("Deleted",I89)))</formula>
    </cfRule>
    <cfRule type="containsText" dxfId="1328" priority="1300" operator="containsText" text="In Danger of Falling Behind Target">
      <formula>NOT(ISERROR(SEARCH("In Danger of Falling Behind Target",I89)))</formula>
    </cfRule>
    <cfRule type="containsText" dxfId="1327" priority="1301" operator="containsText" text="Not yet due">
      <formula>NOT(ISERROR(SEARCH("Not yet due",I89)))</formula>
    </cfRule>
    <cfRule type="containsText" dxfId="1326" priority="1302" operator="containsText" text="Update not Provided">
      <formula>NOT(ISERROR(SEARCH("Update not Provided",I89)))</formula>
    </cfRule>
    <cfRule type="containsText" dxfId="1325" priority="1303" operator="containsText" text="Not yet due">
      <formula>NOT(ISERROR(SEARCH("Not yet due",I89)))</formula>
    </cfRule>
    <cfRule type="containsText" dxfId="1324" priority="1304" operator="containsText" text="Completed Behind Schedule">
      <formula>NOT(ISERROR(SEARCH("Completed Behind Schedule",I89)))</formula>
    </cfRule>
    <cfRule type="containsText" dxfId="1323" priority="1305" operator="containsText" text="Off Target">
      <formula>NOT(ISERROR(SEARCH("Off Target",I89)))</formula>
    </cfRule>
    <cfRule type="containsText" dxfId="1322" priority="1306" operator="containsText" text="On Track to be Achieved">
      <formula>NOT(ISERROR(SEARCH("On Track to be Achieved",I89)))</formula>
    </cfRule>
    <cfRule type="containsText" dxfId="1321" priority="1307" operator="containsText" text="Fully Achieved">
      <formula>NOT(ISERROR(SEARCH("Fully Achieved",I89)))</formula>
    </cfRule>
    <cfRule type="containsText" dxfId="1320" priority="1308" operator="containsText" text="Not yet due">
      <formula>NOT(ISERROR(SEARCH("Not yet due",I89)))</formula>
    </cfRule>
    <cfRule type="containsText" dxfId="1319" priority="1309" operator="containsText" text="Not Yet Due">
      <formula>NOT(ISERROR(SEARCH("Not Yet Due",I89)))</formula>
    </cfRule>
    <cfRule type="containsText" dxfId="1318" priority="1310" operator="containsText" text="Deferred">
      <formula>NOT(ISERROR(SEARCH("Deferred",I89)))</formula>
    </cfRule>
    <cfRule type="containsText" dxfId="1317" priority="1311" operator="containsText" text="Deleted">
      <formula>NOT(ISERROR(SEARCH("Deleted",I89)))</formula>
    </cfRule>
    <cfRule type="containsText" dxfId="1316" priority="1312" operator="containsText" text="In Danger of Falling Behind Target">
      <formula>NOT(ISERROR(SEARCH("In Danger of Falling Behind Target",I89)))</formula>
    </cfRule>
    <cfRule type="containsText" dxfId="1315" priority="1313" operator="containsText" text="Not yet due">
      <formula>NOT(ISERROR(SEARCH("Not yet due",I89)))</formula>
    </cfRule>
    <cfRule type="containsText" dxfId="1314" priority="1314" operator="containsText" text="Completed Behind Schedule">
      <formula>NOT(ISERROR(SEARCH("Completed Behind Schedule",I89)))</formula>
    </cfRule>
    <cfRule type="containsText" dxfId="1313" priority="1315" operator="containsText" text="Off Target">
      <formula>NOT(ISERROR(SEARCH("Off Target",I89)))</formula>
    </cfRule>
    <cfRule type="containsText" dxfId="1312" priority="1316" operator="containsText" text="In Danger of Falling Behind Target">
      <formula>NOT(ISERROR(SEARCH("In Danger of Falling Behind Target",I89)))</formula>
    </cfRule>
    <cfRule type="containsText" dxfId="1311" priority="1317" operator="containsText" text="On Track to be Achieved">
      <formula>NOT(ISERROR(SEARCH("On Track to be Achieved",I89)))</formula>
    </cfRule>
    <cfRule type="containsText" dxfId="1310" priority="1318" operator="containsText" text="Fully Achieved">
      <formula>NOT(ISERROR(SEARCH("Fully Achieved",I89)))</formula>
    </cfRule>
    <cfRule type="containsText" dxfId="1309" priority="1319" operator="containsText" text="Update not Provided">
      <formula>NOT(ISERROR(SEARCH("Update not Provided",I89)))</formula>
    </cfRule>
    <cfRule type="containsText" dxfId="1308" priority="1320" operator="containsText" text="Not yet due">
      <formula>NOT(ISERROR(SEARCH("Not yet due",I89)))</formula>
    </cfRule>
    <cfRule type="containsText" dxfId="1307" priority="1321" operator="containsText" text="Completed Behind Schedule">
      <formula>NOT(ISERROR(SEARCH("Completed Behind Schedule",I89)))</formula>
    </cfRule>
    <cfRule type="containsText" dxfId="1306" priority="1322" operator="containsText" text="Off Target">
      <formula>NOT(ISERROR(SEARCH("Off Target",I89)))</formula>
    </cfRule>
    <cfRule type="containsText" dxfId="1305" priority="1323" operator="containsText" text="In Danger of Falling Behind Target">
      <formula>NOT(ISERROR(SEARCH("In Danger of Falling Behind Target",I89)))</formula>
    </cfRule>
    <cfRule type="containsText" dxfId="1304" priority="1324" operator="containsText" text="On Track to be Achieved">
      <formula>NOT(ISERROR(SEARCH("On Track to be Achieved",I89)))</formula>
    </cfRule>
    <cfRule type="containsText" dxfId="1303" priority="1325" operator="containsText" text="Fully Achieved">
      <formula>NOT(ISERROR(SEARCH("Fully Achieved",I89)))</formula>
    </cfRule>
    <cfRule type="containsText" dxfId="1302" priority="1326" operator="containsText" text="Fully Achieved">
      <formula>NOT(ISERROR(SEARCH("Fully Achieved",I89)))</formula>
    </cfRule>
    <cfRule type="containsText" dxfId="1301" priority="1327" operator="containsText" text="Fully Achieved">
      <formula>NOT(ISERROR(SEARCH("Fully Achieved",I89)))</formula>
    </cfRule>
    <cfRule type="containsText" dxfId="1300" priority="1328" operator="containsText" text="Deferred">
      <formula>NOT(ISERROR(SEARCH("Deferred",I89)))</formula>
    </cfRule>
    <cfRule type="containsText" dxfId="1299" priority="1329" operator="containsText" text="Deleted">
      <formula>NOT(ISERROR(SEARCH("Deleted",I89)))</formula>
    </cfRule>
    <cfRule type="containsText" dxfId="1298" priority="1330" operator="containsText" text="In Danger of Falling Behind Target">
      <formula>NOT(ISERROR(SEARCH("In Danger of Falling Behind Target",I89)))</formula>
    </cfRule>
    <cfRule type="containsText" dxfId="1297" priority="1331" operator="containsText" text="Not yet due">
      <formula>NOT(ISERROR(SEARCH("Not yet due",I89)))</formula>
    </cfRule>
    <cfRule type="containsText" dxfId="1296" priority="1332" operator="containsText" text="Update not Provided">
      <formula>NOT(ISERROR(SEARCH("Update not Provided",I89)))</formula>
    </cfRule>
  </conditionalFormatting>
  <conditionalFormatting sqref="I90">
    <cfRule type="containsText" dxfId="1295" priority="1261" operator="containsText" text="On track to be achieved">
      <formula>NOT(ISERROR(SEARCH("On track to be achieved",I90)))</formula>
    </cfRule>
    <cfRule type="containsText" dxfId="1294" priority="1262" operator="containsText" text="Deferred">
      <formula>NOT(ISERROR(SEARCH("Deferred",I90)))</formula>
    </cfRule>
    <cfRule type="containsText" dxfId="1293" priority="1263" operator="containsText" text="Deleted">
      <formula>NOT(ISERROR(SEARCH("Deleted",I90)))</formula>
    </cfRule>
    <cfRule type="containsText" dxfId="1292" priority="1264" operator="containsText" text="In Danger of Falling Behind Target">
      <formula>NOT(ISERROR(SEARCH("In Danger of Falling Behind Target",I90)))</formula>
    </cfRule>
    <cfRule type="containsText" dxfId="1291" priority="1265" operator="containsText" text="Not yet due">
      <formula>NOT(ISERROR(SEARCH("Not yet due",I90)))</formula>
    </cfRule>
    <cfRule type="containsText" dxfId="1290" priority="1266" operator="containsText" text="Update not Provided">
      <formula>NOT(ISERROR(SEARCH("Update not Provided",I90)))</formula>
    </cfRule>
    <cfRule type="containsText" dxfId="1289" priority="1267" operator="containsText" text="Not yet due">
      <formula>NOT(ISERROR(SEARCH("Not yet due",I90)))</formula>
    </cfRule>
    <cfRule type="containsText" dxfId="1288" priority="1268" operator="containsText" text="Completed Behind Schedule">
      <formula>NOT(ISERROR(SEARCH("Completed Behind Schedule",I90)))</formula>
    </cfRule>
    <cfRule type="containsText" dxfId="1287" priority="1269" operator="containsText" text="Off Target">
      <formula>NOT(ISERROR(SEARCH("Off Target",I90)))</formula>
    </cfRule>
    <cfRule type="containsText" dxfId="1286" priority="1270" operator="containsText" text="On Track to be Achieved">
      <formula>NOT(ISERROR(SEARCH("On Track to be Achieved",I90)))</formula>
    </cfRule>
    <cfRule type="containsText" dxfId="1285" priority="1271" operator="containsText" text="Fully Achieved">
      <formula>NOT(ISERROR(SEARCH("Fully Achieved",I90)))</formula>
    </cfRule>
    <cfRule type="containsText" dxfId="1284" priority="1272" operator="containsText" text="Not yet due">
      <formula>NOT(ISERROR(SEARCH("Not yet due",I90)))</formula>
    </cfRule>
    <cfRule type="containsText" dxfId="1283" priority="1273" operator="containsText" text="Not Yet Due">
      <formula>NOT(ISERROR(SEARCH("Not Yet Due",I90)))</formula>
    </cfRule>
    <cfRule type="containsText" dxfId="1282" priority="1274" operator="containsText" text="Deferred">
      <formula>NOT(ISERROR(SEARCH("Deferred",I90)))</formula>
    </cfRule>
    <cfRule type="containsText" dxfId="1281" priority="1275" operator="containsText" text="Deleted">
      <formula>NOT(ISERROR(SEARCH("Deleted",I90)))</formula>
    </cfRule>
    <cfRule type="containsText" dxfId="1280" priority="1276" operator="containsText" text="In Danger of Falling Behind Target">
      <formula>NOT(ISERROR(SEARCH("In Danger of Falling Behind Target",I90)))</formula>
    </cfRule>
    <cfRule type="containsText" dxfId="1279" priority="1277" operator="containsText" text="Not yet due">
      <formula>NOT(ISERROR(SEARCH("Not yet due",I90)))</formula>
    </cfRule>
    <cfRule type="containsText" dxfId="1278" priority="1278" operator="containsText" text="Completed Behind Schedule">
      <formula>NOT(ISERROR(SEARCH("Completed Behind Schedule",I90)))</formula>
    </cfRule>
    <cfRule type="containsText" dxfId="1277" priority="1279" operator="containsText" text="Off Target">
      <formula>NOT(ISERROR(SEARCH("Off Target",I90)))</formula>
    </cfRule>
    <cfRule type="containsText" dxfId="1276" priority="1280" operator="containsText" text="In Danger of Falling Behind Target">
      <formula>NOT(ISERROR(SEARCH("In Danger of Falling Behind Target",I90)))</formula>
    </cfRule>
    <cfRule type="containsText" dxfId="1275" priority="1281" operator="containsText" text="On Track to be Achieved">
      <formula>NOT(ISERROR(SEARCH("On Track to be Achieved",I90)))</formula>
    </cfRule>
    <cfRule type="containsText" dxfId="1274" priority="1282" operator="containsText" text="Fully Achieved">
      <formula>NOT(ISERROR(SEARCH("Fully Achieved",I90)))</formula>
    </cfRule>
    <cfRule type="containsText" dxfId="1273" priority="1283" operator="containsText" text="Update not Provided">
      <formula>NOT(ISERROR(SEARCH("Update not Provided",I90)))</formula>
    </cfRule>
    <cfRule type="containsText" dxfId="1272" priority="1284" operator="containsText" text="Not yet due">
      <formula>NOT(ISERROR(SEARCH("Not yet due",I90)))</formula>
    </cfRule>
    <cfRule type="containsText" dxfId="1271" priority="1285" operator="containsText" text="Completed Behind Schedule">
      <formula>NOT(ISERROR(SEARCH("Completed Behind Schedule",I90)))</formula>
    </cfRule>
    <cfRule type="containsText" dxfId="1270" priority="1286" operator="containsText" text="Off Target">
      <formula>NOT(ISERROR(SEARCH("Off Target",I90)))</formula>
    </cfRule>
    <cfRule type="containsText" dxfId="1269" priority="1287" operator="containsText" text="In Danger of Falling Behind Target">
      <formula>NOT(ISERROR(SEARCH("In Danger of Falling Behind Target",I90)))</formula>
    </cfRule>
    <cfRule type="containsText" dxfId="1268" priority="1288" operator="containsText" text="On Track to be Achieved">
      <formula>NOT(ISERROR(SEARCH("On Track to be Achieved",I90)))</formula>
    </cfRule>
    <cfRule type="containsText" dxfId="1267" priority="1289" operator="containsText" text="Fully Achieved">
      <formula>NOT(ISERROR(SEARCH("Fully Achieved",I90)))</formula>
    </cfRule>
    <cfRule type="containsText" dxfId="1266" priority="1290" operator="containsText" text="Fully Achieved">
      <formula>NOT(ISERROR(SEARCH("Fully Achieved",I90)))</formula>
    </cfRule>
    <cfRule type="containsText" dxfId="1265" priority="1291" operator="containsText" text="Fully Achieved">
      <formula>NOT(ISERROR(SEARCH("Fully Achieved",I90)))</formula>
    </cfRule>
    <cfRule type="containsText" dxfId="1264" priority="1292" operator="containsText" text="Deferred">
      <formula>NOT(ISERROR(SEARCH("Deferred",I90)))</formula>
    </cfRule>
    <cfRule type="containsText" dxfId="1263" priority="1293" operator="containsText" text="Deleted">
      <formula>NOT(ISERROR(SEARCH("Deleted",I90)))</formula>
    </cfRule>
    <cfRule type="containsText" dxfId="1262" priority="1294" operator="containsText" text="In Danger of Falling Behind Target">
      <formula>NOT(ISERROR(SEARCH("In Danger of Falling Behind Target",I90)))</formula>
    </cfRule>
    <cfRule type="containsText" dxfId="1261" priority="1295" operator="containsText" text="Not yet due">
      <formula>NOT(ISERROR(SEARCH("Not yet due",I90)))</formula>
    </cfRule>
    <cfRule type="containsText" dxfId="1260" priority="1296" operator="containsText" text="Update not Provided">
      <formula>NOT(ISERROR(SEARCH("Update not Provided",I90)))</formula>
    </cfRule>
  </conditionalFormatting>
  <conditionalFormatting sqref="I91:I93">
    <cfRule type="containsText" dxfId="1259" priority="1225" operator="containsText" text="On track to be achieved">
      <formula>NOT(ISERROR(SEARCH("On track to be achieved",I91)))</formula>
    </cfRule>
    <cfRule type="containsText" dxfId="1258" priority="1226" operator="containsText" text="Deferred">
      <formula>NOT(ISERROR(SEARCH("Deferred",I91)))</formula>
    </cfRule>
    <cfRule type="containsText" dxfId="1257" priority="1227" operator="containsText" text="Deleted">
      <formula>NOT(ISERROR(SEARCH("Deleted",I91)))</formula>
    </cfRule>
    <cfRule type="containsText" dxfId="1256" priority="1228" operator="containsText" text="In Danger of Falling Behind Target">
      <formula>NOT(ISERROR(SEARCH("In Danger of Falling Behind Target",I91)))</formula>
    </cfRule>
    <cfRule type="containsText" dxfId="1255" priority="1229" operator="containsText" text="Not yet due">
      <formula>NOT(ISERROR(SEARCH("Not yet due",I91)))</formula>
    </cfRule>
    <cfRule type="containsText" dxfId="1254" priority="1230" operator="containsText" text="Update not Provided">
      <formula>NOT(ISERROR(SEARCH("Update not Provided",I91)))</formula>
    </cfRule>
    <cfRule type="containsText" dxfId="1253" priority="1231" operator="containsText" text="Not yet due">
      <formula>NOT(ISERROR(SEARCH("Not yet due",I91)))</formula>
    </cfRule>
    <cfRule type="containsText" dxfId="1252" priority="1232" operator="containsText" text="Completed Behind Schedule">
      <formula>NOT(ISERROR(SEARCH("Completed Behind Schedule",I91)))</formula>
    </cfRule>
    <cfRule type="containsText" dxfId="1251" priority="1233" operator="containsText" text="Off Target">
      <formula>NOT(ISERROR(SEARCH("Off Target",I91)))</formula>
    </cfRule>
    <cfRule type="containsText" dxfId="1250" priority="1234" operator="containsText" text="On Track to be Achieved">
      <formula>NOT(ISERROR(SEARCH("On Track to be Achieved",I91)))</formula>
    </cfRule>
    <cfRule type="containsText" dxfId="1249" priority="1235" operator="containsText" text="Fully Achieved">
      <formula>NOT(ISERROR(SEARCH("Fully Achieved",I91)))</formula>
    </cfRule>
    <cfRule type="containsText" dxfId="1248" priority="1236" operator="containsText" text="Not yet due">
      <formula>NOT(ISERROR(SEARCH("Not yet due",I91)))</formula>
    </cfRule>
    <cfRule type="containsText" dxfId="1247" priority="1237" operator="containsText" text="Not Yet Due">
      <formula>NOT(ISERROR(SEARCH("Not Yet Due",I91)))</formula>
    </cfRule>
    <cfRule type="containsText" dxfId="1246" priority="1238" operator="containsText" text="Deferred">
      <formula>NOT(ISERROR(SEARCH("Deferred",I91)))</formula>
    </cfRule>
    <cfRule type="containsText" dxfId="1245" priority="1239" operator="containsText" text="Deleted">
      <formula>NOT(ISERROR(SEARCH("Deleted",I91)))</formula>
    </cfRule>
    <cfRule type="containsText" dxfId="1244" priority="1240" operator="containsText" text="In Danger of Falling Behind Target">
      <formula>NOT(ISERROR(SEARCH("In Danger of Falling Behind Target",I91)))</formula>
    </cfRule>
    <cfRule type="containsText" dxfId="1243" priority="1241" operator="containsText" text="Not yet due">
      <formula>NOT(ISERROR(SEARCH("Not yet due",I91)))</formula>
    </cfRule>
    <cfRule type="containsText" dxfId="1242" priority="1242" operator="containsText" text="Completed Behind Schedule">
      <formula>NOT(ISERROR(SEARCH("Completed Behind Schedule",I91)))</formula>
    </cfRule>
    <cfRule type="containsText" dxfId="1241" priority="1243" operator="containsText" text="Off Target">
      <formula>NOT(ISERROR(SEARCH("Off Target",I91)))</formula>
    </cfRule>
    <cfRule type="containsText" dxfId="1240" priority="1244" operator="containsText" text="In Danger of Falling Behind Target">
      <formula>NOT(ISERROR(SEARCH("In Danger of Falling Behind Target",I91)))</formula>
    </cfRule>
    <cfRule type="containsText" dxfId="1239" priority="1245" operator="containsText" text="On Track to be Achieved">
      <formula>NOT(ISERROR(SEARCH("On Track to be Achieved",I91)))</formula>
    </cfRule>
    <cfRule type="containsText" dxfId="1238" priority="1246" operator="containsText" text="Fully Achieved">
      <formula>NOT(ISERROR(SEARCH("Fully Achieved",I91)))</formula>
    </cfRule>
    <cfRule type="containsText" dxfId="1237" priority="1247" operator="containsText" text="Update not Provided">
      <formula>NOT(ISERROR(SEARCH("Update not Provided",I91)))</formula>
    </cfRule>
    <cfRule type="containsText" dxfId="1236" priority="1248" operator="containsText" text="Not yet due">
      <formula>NOT(ISERROR(SEARCH("Not yet due",I91)))</formula>
    </cfRule>
    <cfRule type="containsText" dxfId="1235" priority="1249" operator="containsText" text="Completed Behind Schedule">
      <formula>NOT(ISERROR(SEARCH("Completed Behind Schedule",I91)))</formula>
    </cfRule>
    <cfRule type="containsText" dxfId="1234" priority="1250" operator="containsText" text="Off Target">
      <formula>NOT(ISERROR(SEARCH("Off Target",I91)))</formula>
    </cfRule>
    <cfRule type="containsText" dxfId="1233" priority="1251" operator="containsText" text="In Danger of Falling Behind Target">
      <formula>NOT(ISERROR(SEARCH("In Danger of Falling Behind Target",I91)))</formula>
    </cfRule>
    <cfRule type="containsText" dxfId="1232" priority="1252" operator="containsText" text="On Track to be Achieved">
      <formula>NOT(ISERROR(SEARCH("On Track to be Achieved",I91)))</formula>
    </cfRule>
    <cfRule type="containsText" dxfId="1231" priority="1253" operator="containsText" text="Fully Achieved">
      <formula>NOT(ISERROR(SEARCH("Fully Achieved",I91)))</formula>
    </cfRule>
    <cfRule type="containsText" dxfId="1230" priority="1254" operator="containsText" text="Fully Achieved">
      <formula>NOT(ISERROR(SEARCH("Fully Achieved",I91)))</formula>
    </cfRule>
    <cfRule type="containsText" dxfId="1229" priority="1255" operator="containsText" text="Fully Achieved">
      <formula>NOT(ISERROR(SEARCH("Fully Achieved",I91)))</formula>
    </cfRule>
    <cfRule type="containsText" dxfId="1228" priority="1256" operator="containsText" text="Deferred">
      <formula>NOT(ISERROR(SEARCH("Deferred",I91)))</formula>
    </cfRule>
    <cfRule type="containsText" dxfId="1227" priority="1257" operator="containsText" text="Deleted">
      <formula>NOT(ISERROR(SEARCH("Deleted",I91)))</formula>
    </cfRule>
    <cfRule type="containsText" dxfId="1226" priority="1258" operator="containsText" text="In Danger of Falling Behind Target">
      <formula>NOT(ISERROR(SEARCH("In Danger of Falling Behind Target",I91)))</formula>
    </cfRule>
    <cfRule type="containsText" dxfId="1225" priority="1259" operator="containsText" text="Not yet due">
      <formula>NOT(ISERROR(SEARCH("Not yet due",I91)))</formula>
    </cfRule>
    <cfRule type="containsText" dxfId="1224" priority="1260" operator="containsText" text="Update not Provided">
      <formula>NOT(ISERROR(SEARCH("Update not Provided",I91)))</formula>
    </cfRule>
  </conditionalFormatting>
  <conditionalFormatting sqref="I94:I99">
    <cfRule type="containsText" dxfId="1223" priority="1189" operator="containsText" text="On track to be achieved">
      <formula>NOT(ISERROR(SEARCH("On track to be achieved",I94)))</formula>
    </cfRule>
    <cfRule type="containsText" dxfId="1222" priority="1190" operator="containsText" text="Deferred">
      <formula>NOT(ISERROR(SEARCH("Deferred",I94)))</formula>
    </cfRule>
    <cfRule type="containsText" dxfId="1221" priority="1191" operator="containsText" text="Deleted">
      <formula>NOT(ISERROR(SEARCH("Deleted",I94)))</formula>
    </cfRule>
    <cfRule type="containsText" dxfId="1220" priority="1192" operator="containsText" text="In Danger of Falling Behind Target">
      <formula>NOT(ISERROR(SEARCH("In Danger of Falling Behind Target",I94)))</formula>
    </cfRule>
    <cfRule type="containsText" dxfId="1219" priority="1193" operator="containsText" text="Not yet due">
      <formula>NOT(ISERROR(SEARCH("Not yet due",I94)))</formula>
    </cfRule>
    <cfRule type="containsText" dxfId="1218" priority="1194" operator="containsText" text="Update not Provided">
      <formula>NOT(ISERROR(SEARCH("Update not Provided",I94)))</formula>
    </cfRule>
    <cfRule type="containsText" dxfId="1217" priority="1195" operator="containsText" text="Not yet due">
      <formula>NOT(ISERROR(SEARCH("Not yet due",I94)))</formula>
    </cfRule>
    <cfRule type="containsText" dxfId="1216" priority="1196" operator="containsText" text="Completed Behind Schedule">
      <formula>NOT(ISERROR(SEARCH("Completed Behind Schedule",I94)))</formula>
    </cfRule>
    <cfRule type="containsText" dxfId="1215" priority="1197" operator="containsText" text="Off Target">
      <formula>NOT(ISERROR(SEARCH("Off Target",I94)))</formula>
    </cfRule>
    <cfRule type="containsText" dxfId="1214" priority="1198" operator="containsText" text="On Track to be Achieved">
      <formula>NOT(ISERROR(SEARCH("On Track to be Achieved",I94)))</formula>
    </cfRule>
    <cfRule type="containsText" dxfId="1213" priority="1199" operator="containsText" text="Fully Achieved">
      <formula>NOT(ISERROR(SEARCH("Fully Achieved",I94)))</formula>
    </cfRule>
    <cfRule type="containsText" dxfId="1212" priority="1200" operator="containsText" text="Not yet due">
      <formula>NOT(ISERROR(SEARCH("Not yet due",I94)))</formula>
    </cfRule>
    <cfRule type="containsText" dxfId="1211" priority="1201" operator="containsText" text="Not Yet Due">
      <formula>NOT(ISERROR(SEARCH("Not Yet Due",I94)))</formula>
    </cfRule>
    <cfRule type="containsText" dxfId="1210" priority="1202" operator="containsText" text="Deferred">
      <formula>NOT(ISERROR(SEARCH("Deferred",I94)))</formula>
    </cfRule>
    <cfRule type="containsText" dxfId="1209" priority="1203" operator="containsText" text="Deleted">
      <formula>NOT(ISERROR(SEARCH("Deleted",I94)))</formula>
    </cfRule>
    <cfRule type="containsText" dxfId="1208" priority="1204" operator="containsText" text="In Danger of Falling Behind Target">
      <formula>NOT(ISERROR(SEARCH("In Danger of Falling Behind Target",I94)))</formula>
    </cfRule>
    <cfRule type="containsText" dxfId="1207" priority="1205" operator="containsText" text="Not yet due">
      <formula>NOT(ISERROR(SEARCH("Not yet due",I94)))</formula>
    </cfRule>
    <cfRule type="containsText" dxfId="1206" priority="1206" operator="containsText" text="Completed Behind Schedule">
      <formula>NOT(ISERROR(SEARCH("Completed Behind Schedule",I94)))</formula>
    </cfRule>
    <cfRule type="containsText" dxfId="1205" priority="1207" operator="containsText" text="Off Target">
      <formula>NOT(ISERROR(SEARCH("Off Target",I94)))</formula>
    </cfRule>
    <cfRule type="containsText" dxfId="1204" priority="1208" operator="containsText" text="In Danger of Falling Behind Target">
      <formula>NOT(ISERROR(SEARCH("In Danger of Falling Behind Target",I94)))</formula>
    </cfRule>
    <cfRule type="containsText" dxfId="1203" priority="1209" operator="containsText" text="On Track to be Achieved">
      <formula>NOT(ISERROR(SEARCH("On Track to be Achieved",I94)))</formula>
    </cfRule>
    <cfRule type="containsText" dxfId="1202" priority="1210" operator="containsText" text="Fully Achieved">
      <formula>NOT(ISERROR(SEARCH("Fully Achieved",I94)))</formula>
    </cfRule>
    <cfRule type="containsText" dxfId="1201" priority="1211" operator="containsText" text="Update not Provided">
      <formula>NOT(ISERROR(SEARCH("Update not Provided",I94)))</formula>
    </cfRule>
    <cfRule type="containsText" dxfId="1200" priority="1212" operator="containsText" text="Not yet due">
      <formula>NOT(ISERROR(SEARCH("Not yet due",I94)))</formula>
    </cfRule>
    <cfRule type="containsText" dxfId="1199" priority="1213" operator="containsText" text="Completed Behind Schedule">
      <formula>NOT(ISERROR(SEARCH("Completed Behind Schedule",I94)))</formula>
    </cfRule>
    <cfRule type="containsText" dxfId="1198" priority="1214" operator="containsText" text="Off Target">
      <formula>NOT(ISERROR(SEARCH("Off Target",I94)))</formula>
    </cfRule>
    <cfRule type="containsText" dxfId="1197" priority="1215" operator="containsText" text="In Danger of Falling Behind Target">
      <formula>NOT(ISERROR(SEARCH("In Danger of Falling Behind Target",I94)))</formula>
    </cfRule>
    <cfRule type="containsText" dxfId="1196" priority="1216" operator="containsText" text="On Track to be Achieved">
      <formula>NOT(ISERROR(SEARCH("On Track to be Achieved",I94)))</formula>
    </cfRule>
    <cfRule type="containsText" dxfId="1195" priority="1217" operator="containsText" text="Fully Achieved">
      <formula>NOT(ISERROR(SEARCH("Fully Achieved",I94)))</formula>
    </cfRule>
    <cfRule type="containsText" dxfId="1194" priority="1218" operator="containsText" text="Fully Achieved">
      <formula>NOT(ISERROR(SEARCH("Fully Achieved",I94)))</formula>
    </cfRule>
    <cfRule type="containsText" dxfId="1193" priority="1219" operator="containsText" text="Fully Achieved">
      <formula>NOT(ISERROR(SEARCH("Fully Achieved",I94)))</formula>
    </cfRule>
    <cfRule type="containsText" dxfId="1192" priority="1220" operator="containsText" text="Deferred">
      <formula>NOT(ISERROR(SEARCH("Deferred",I94)))</formula>
    </cfRule>
    <cfRule type="containsText" dxfId="1191" priority="1221" operator="containsText" text="Deleted">
      <formula>NOT(ISERROR(SEARCH("Deleted",I94)))</formula>
    </cfRule>
    <cfRule type="containsText" dxfId="1190" priority="1222" operator="containsText" text="In Danger of Falling Behind Target">
      <formula>NOT(ISERROR(SEARCH("In Danger of Falling Behind Target",I94)))</formula>
    </cfRule>
    <cfRule type="containsText" dxfId="1189" priority="1223" operator="containsText" text="Not yet due">
      <formula>NOT(ISERROR(SEARCH("Not yet due",I94)))</formula>
    </cfRule>
    <cfRule type="containsText" dxfId="1188" priority="1224" operator="containsText" text="Update not Provided">
      <formula>NOT(ISERROR(SEARCH("Update not Provided",I94)))</formula>
    </cfRule>
  </conditionalFormatting>
  <conditionalFormatting sqref="I100">
    <cfRule type="containsText" dxfId="1187" priority="1153" operator="containsText" text="On track to be achieved">
      <formula>NOT(ISERROR(SEARCH("On track to be achieved",I100)))</formula>
    </cfRule>
    <cfRule type="containsText" dxfId="1186" priority="1154" operator="containsText" text="Deferred">
      <formula>NOT(ISERROR(SEARCH("Deferred",I100)))</formula>
    </cfRule>
    <cfRule type="containsText" dxfId="1185" priority="1155" operator="containsText" text="Deleted">
      <formula>NOT(ISERROR(SEARCH("Deleted",I100)))</formula>
    </cfRule>
    <cfRule type="containsText" dxfId="1184" priority="1156" operator="containsText" text="In Danger of Falling Behind Target">
      <formula>NOT(ISERROR(SEARCH("In Danger of Falling Behind Target",I100)))</formula>
    </cfRule>
    <cfRule type="containsText" dxfId="1183" priority="1157" operator="containsText" text="Not yet due">
      <formula>NOT(ISERROR(SEARCH("Not yet due",I100)))</formula>
    </cfRule>
    <cfRule type="containsText" dxfId="1182" priority="1158" operator="containsText" text="Update not Provided">
      <formula>NOT(ISERROR(SEARCH("Update not Provided",I100)))</formula>
    </cfRule>
    <cfRule type="containsText" dxfId="1181" priority="1159" operator="containsText" text="Not yet due">
      <formula>NOT(ISERROR(SEARCH("Not yet due",I100)))</formula>
    </cfRule>
    <cfRule type="containsText" dxfId="1180" priority="1160" operator="containsText" text="Completed Behind Schedule">
      <formula>NOT(ISERROR(SEARCH("Completed Behind Schedule",I100)))</formula>
    </cfRule>
    <cfRule type="containsText" dxfId="1179" priority="1161" operator="containsText" text="Off Target">
      <formula>NOT(ISERROR(SEARCH("Off Target",I100)))</formula>
    </cfRule>
    <cfRule type="containsText" dxfId="1178" priority="1162" operator="containsText" text="On Track to be Achieved">
      <formula>NOT(ISERROR(SEARCH("On Track to be Achieved",I100)))</formula>
    </cfRule>
    <cfRule type="containsText" dxfId="1177" priority="1163" operator="containsText" text="Fully Achieved">
      <formula>NOT(ISERROR(SEARCH("Fully Achieved",I100)))</formula>
    </cfRule>
    <cfRule type="containsText" dxfId="1176" priority="1164" operator="containsText" text="Not yet due">
      <formula>NOT(ISERROR(SEARCH("Not yet due",I100)))</formula>
    </cfRule>
    <cfRule type="containsText" dxfId="1175" priority="1165" operator="containsText" text="Not Yet Due">
      <formula>NOT(ISERROR(SEARCH("Not Yet Due",I100)))</formula>
    </cfRule>
    <cfRule type="containsText" dxfId="1174" priority="1166" operator="containsText" text="Deferred">
      <formula>NOT(ISERROR(SEARCH("Deferred",I100)))</formula>
    </cfRule>
    <cfRule type="containsText" dxfId="1173" priority="1167" operator="containsText" text="Deleted">
      <formula>NOT(ISERROR(SEARCH("Deleted",I100)))</formula>
    </cfRule>
    <cfRule type="containsText" dxfId="1172" priority="1168" operator="containsText" text="In Danger of Falling Behind Target">
      <formula>NOT(ISERROR(SEARCH("In Danger of Falling Behind Target",I100)))</formula>
    </cfRule>
    <cfRule type="containsText" dxfId="1171" priority="1169" operator="containsText" text="Not yet due">
      <formula>NOT(ISERROR(SEARCH("Not yet due",I100)))</formula>
    </cfRule>
    <cfRule type="containsText" dxfId="1170" priority="1170" operator="containsText" text="Completed Behind Schedule">
      <formula>NOT(ISERROR(SEARCH("Completed Behind Schedule",I100)))</formula>
    </cfRule>
    <cfRule type="containsText" dxfId="1169" priority="1171" operator="containsText" text="Off Target">
      <formula>NOT(ISERROR(SEARCH("Off Target",I100)))</formula>
    </cfRule>
    <cfRule type="containsText" dxfId="1168" priority="1172" operator="containsText" text="In Danger of Falling Behind Target">
      <formula>NOT(ISERROR(SEARCH("In Danger of Falling Behind Target",I100)))</formula>
    </cfRule>
    <cfRule type="containsText" dxfId="1167" priority="1173" operator="containsText" text="On Track to be Achieved">
      <formula>NOT(ISERROR(SEARCH("On Track to be Achieved",I100)))</formula>
    </cfRule>
    <cfRule type="containsText" dxfId="1166" priority="1174" operator="containsText" text="Fully Achieved">
      <formula>NOT(ISERROR(SEARCH("Fully Achieved",I100)))</formula>
    </cfRule>
    <cfRule type="containsText" dxfId="1165" priority="1175" operator="containsText" text="Update not Provided">
      <formula>NOT(ISERROR(SEARCH("Update not Provided",I100)))</formula>
    </cfRule>
    <cfRule type="containsText" dxfId="1164" priority="1176" operator="containsText" text="Not yet due">
      <formula>NOT(ISERROR(SEARCH("Not yet due",I100)))</formula>
    </cfRule>
    <cfRule type="containsText" dxfId="1163" priority="1177" operator="containsText" text="Completed Behind Schedule">
      <formula>NOT(ISERROR(SEARCH("Completed Behind Schedule",I100)))</formula>
    </cfRule>
    <cfRule type="containsText" dxfId="1162" priority="1178" operator="containsText" text="Off Target">
      <formula>NOT(ISERROR(SEARCH("Off Target",I100)))</formula>
    </cfRule>
    <cfRule type="containsText" dxfId="1161" priority="1179" operator="containsText" text="In Danger of Falling Behind Target">
      <formula>NOT(ISERROR(SEARCH("In Danger of Falling Behind Target",I100)))</formula>
    </cfRule>
    <cfRule type="containsText" dxfId="1160" priority="1180" operator="containsText" text="On Track to be Achieved">
      <formula>NOT(ISERROR(SEARCH("On Track to be Achieved",I100)))</formula>
    </cfRule>
    <cfRule type="containsText" dxfId="1159" priority="1181" operator="containsText" text="Fully Achieved">
      <formula>NOT(ISERROR(SEARCH("Fully Achieved",I100)))</formula>
    </cfRule>
    <cfRule type="containsText" dxfId="1158" priority="1182" operator="containsText" text="Fully Achieved">
      <formula>NOT(ISERROR(SEARCH("Fully Achieved",I100)))</formula>
    </cfRule>
    <cfRule type="containsText" dxfId="1157" priority="1183" operator="containsText" text="Fully Achieved">
      <formula>NOT(ISERROR(SEARCH("Fully Achieved",I100)))</formula>
    </cfRule>
    <cfRule type="containsText" dxfId="1156" priority="1184" operator="containsText" text="Deferred">
      <formula>NOT(ISERROR(SEARCH("Deferred",I100)))</formula>
    </cfRule>
    <cfRule type="containsText" dxfId="1155" priority="1185" operator="containsText" text="Deleted">
      <formula>NOT(ISERROR(SEARCH("Deleted",I100)))</formula>
    </cfRule>
    <cfRule type="containsText" dxfId="1154" priority="1186" operator="containsText" text="In Danger of Falling Behind Target">
      <formula>NOT(ISERROR(SEARCH("In Danger of Falling Behind Target",I100)))</formula>
    </cfRule>
    <cfRule type="containsText" dxfId="1153" priority="1187" operator="containsText" text="Not yet due">
      <formula>NOT(ISERROR(SEARCH("Not yet due",I100)))</formula>
    </cfRule>
    <cfRule type="containsText" dxfId="1152" priority="1188" operator="containsText" text="Update not Provided">
      <formula>NOT(ISERROR(SEARCH("Update not Provided",I100)))</formula>
    </cfRule>
  </conditionalFormatting>
  <conditionalFormatting sqref="I102:I105">
    <cfRule type="containsText" dxfId="1151" priority="1117" operator="containsText" text="On track to be achieved">
      <formula>NOT(ISERROR(SEARCH("On track to be achieved",I102)))</formula>
    </cfRule>
    <cfRule type="containsText" dxfId="1150" priority="1118" operator="containsText" text="Deferred">
      <formula>NOT(ISERROR(SEARCH("Deferred",I102)))</formula>
    </cfRule>
    <cfRule type="containsText" dxfId="1149" priority="1119" operator="containsText" text="Deleted">
      <formula>NOT(ISERROR(SEARCH("Deleted",I102)))</formula>
    </cfRule>
    <cfRule type="containsText" dxfId="1148" priority="1120" operator="containsText" text="In Danger of Falling Behind Target">
      <formula>NOT(ISERROR(SEARCH("In Danger of Falling Behind Target",I102)))</formula>
    </cfRule>
    <cfRule type="containsText" dxfId="1147" priority="1121" operator="containsText" text="Not yet due">
      <formula>NOT(ISERROR(SEARCH("Not yet due",I102)))</formula>
    </cfRule>
    <cfRule type="containsText" dxfId="1146" priority="1122" operator="containsText" text="Update not Provided">
      <formula>NOT(ISERROR(SEARCH("Update not Provided",I102)))</formula>
    </cfRule>
    <cfRule type="containsText" dxfId="1145" priority="1123" operator="containsText" text="Not yet due">
      <formula>NOT(ISERROR(SEARCH("Not yet due",I102)))</formula>
    </cfRule>
    <cfRule type="containsText" dxfId="1144" priority="1124" operator="containsText" text="Completed Behind Schedule">
      <formula>NOT(ISERROR(SEARCH("Completed Behind Schedule",I102)))</formula>
    </cfRule>
    <cfRule type="containsText" dxfId="1143" priority="1125" operator="containsText" text="Off Target">
      <formula>NOT(ISERROR(SEARCH("Off Target",I102)))</formula>
    </cfRule>
    <cfRule type="containsText" dxfId="1142" priority="1126" operator="containsText" text="On Track to be Achieved">
      <formula>NOT(ISERROR(SEARCH("On Track to be Achieved",I102)))</formula>
    </cfRule>
    <cfRule type="containsText" dxfId="1141" priority="1127" operator="containsText" text="Fully Achieved">
      <formula>NOT(ISERROR(SEARCH("Fully Achieved",I102)))</formula>
    </cfRule>
    <cfRule type="containsText" dxfId="1140" priority="1128" operator="containsText" text="Not yet due">
      <formula>NOT(ISERROR(SEARCH("Not yet due",I102)))</formula>
    </cfRule>
    <cfRule type="containsText" dxfId="1139" priority="1129" operator="containsText" text="Not Yet Due">
      <formula>NOT(ISERROR(SEARCH("Not Yet Due",I102)))</formula>
    </cfRule>
    <cfRule type="containsText" dxfId="1138" priority="1130" operator="containsText" text="Deferred">
      <formula>NOT(ISERROR(SEARCH("Deferred",I102)))</formula>
    </cfRule>
    <cfRule type="containsText" dxfId="1137" priority="1131" operator="containsText" text="Deleted">
      <formula>NOT(ISERROR(SEARCH("Deleted",I102)))</formula>
    </cfRule>
    <cfRule type="containsText" dxfId="1136" priority="1132" operator="containsText" text="In Danger of Falling Behind Target">
      <formula>NOT(ISERROR(SEARCH("In Danger of Falling Behind Target",I102)))</formula>
    </cfRule>
    <cfRule type="containsText" dxfId="1135" priority="1133" operator="containsText" text="Not yet due">
      <formula>NOT(ISERROR(SEARCH("Not yet due",I102)))</formula>
    </cfRule>
    <cfRule type="containsText" dxfId="1134" priority="1134" operator="containsText" text="Completed Behind Schedule">
      <formula>NOT(ISERROR(SEARCH("Completed Behind Schedule",I102)))</formula>
    </cfRule>
    <cfRule type="containsText" dxfId="1133" priority="1135" operator="containsText" text="Off Target">
      <formula>NOT(ISERROR(SEARCH("Off Target",I102)))</formula>
    </cfRule>
    <cfRule type="containsText" dxfId="1132" priority="1136" operator="containsText" text="In Danger of Falling Behind Target">
      <formula>NOT(ISERROR(SEARCH("In Danger of Falling Behind Target",I102)))</formula>
    </cfRule>
    <cfRule type="containsText" dxfId="1131" priority="1137" operator="containsText" text="On Track to be Achieved">
      <formula>NOT(ISERROR(SEARCH("On Track to be Achieved",I102)))</formula>
    </cfRule>
    <cfRule type="containsText" dxfId="1130" priority="1138" operator="containsText" text="Fully Achieved">
      <formula>NOT(ISERROR(SEARCH("Fully Achieved",I102)))</formula>
    </cfRule>
    <cfRule type="containsText" dxfId="1129" priority="1139" operator="containsText" text="Update not Provided">
      <formula>NOT(ISERROR(SEARCH("Update not Provided",I102)))</formula>
    </cfRule>
    <cfRule type="containsText" dxfId="1128" priority="1140" operator="containsText" text="Not yet due">
      <formula>NOT(ISERROR(SEARCH("Not yet due",I102)))</formula>
    </cfRule>
    <cfRule type="containsText" dxfId="1127" priority="1141" operator="containsText" text="Completed Behind Schedule">
      <formula>NOT(ISERROR(SEARCH("Completed Behind Schedule",I102)))</formula>
    </cfRule>
    <cfRule type="containsText" dxfId="1126" priority="1142" operator="containsText" text="Off Target">
      <formula>NOT(ISERROR(SEARCH("Off Target",I102)))</formula>
    </cfRule>
    <cfRule type="containsText" dxfId="1125" priority="1143" operator="containsText" text="In Danger of Falling Behind Target">
      <formula>NOT(ISERROR(SEARCH("In Danger of Falling Behind Target",I102)))</formula>
    </cfRule>
    <cfRule type="containsText" dxfId="1124" priority="1144" operator="containsText" text="On Track to be Achieved">
      <formula>NOT(ISERROR(SEARCH("On Track to be Achieved",I102)))</formula>
    </cfRule>
    <cfRule type="containsText" dxfId="1123" priority="1145" operator="containsText" text="Fully Achieved">
      <formula>NOT(ISERROR(SEARCH("Fully Achieved",I102)))</formula>
    </cfRule>
    <cfRule type="containsText" dxfId="1122" priority="1146" operator="containsText" text="Fully Achieved">
      <formula>NOT(ISERROR(SEARCH("Fully Achieved",I102)))</formula>
    </cfRule>
    <cfRule type="containsText" dxfId="1121" priority="1147" operator="containsText" text="Fully Achieved">
      <formula>NOT(ISERROR(SEARCH("Fully Achieved",I102)))</formula>
    </cfRule>
    <cfRule type="containsText" dxfId="1120" priority="1148" operator="containsText" text="Deferred">
      <formula>NOT(ISERROR(SEARCH("Deferred",I102)))</formula>
    </cfRule>
    <cfRule type="containsText" dxfId="1119" priority="1149" operator="containsText" text="Deleted">
      <formula>NOT(ISERROR(SEARCH("Deleted",I102)))</formula>
    </cfRule>
    <cfRule type="containsText" dxfId="1118" priority="1150" operator="containsText" text="In Danger of Falling Behind Target">
      <formula>NOT(ISERROR(SEARCH("In Danger of Falling Behind Target",I102)))</formula>
    </cfRule>
    <cfRule type="containsText" dxfId="1117" priority="1151" operator="containsText" text="Not yet due">
      <formula>NOT(ISERROR(SEARCH("Not yet due",I102)))</formula>
    </cfRule>
    <cfRule type="containsText" dxfId="1116" priority="1152" operator="containsText" text="Update not Provided">
      <formula>NOT(ISERROR(SEARCH("Update not Provided",I102)))</formula>
    </cfRule>
  </conditionalFormatting>
  <conditionalFormatting sqref="I106:I108">
    <cfRule type="containsText" dxfId="1115" priority="1081" operator="containsText" text="On track to be achieved">
      <formula>NOT(ISERROR(SEARCH("On track to be achieved",I106)))</formula>
    </cfRule>
    <cfRule type="containsText" dxfId="1114" priority="1082" operator="containsText" text="Deferred">
      <formula>NOT(ISERROR(SEARCH("Deferred",I106)))</formula>
    </cfRule>
    <cfRule type="containsText" dxfId="1113" priority="1083" operator="containsText" text="Deleted">
      <formula>NOT(ISERROR(SEARCH("Deleted",I106)))</formula>
    </cfRule>
    <cfRule type="containsText" dxfId="1112" priority="1084" operator="containsText" text="In Danger of Falling Behind Target">
      <formula>NOT(ISERROR(SEARCH("In Danger of Falling Behind Target",I106)))</formula>
    </cfRule>
    <cfRule type="containsText" dxfId="1111" priority="1085" operator="containsText" text="Not yet due">
      <formula>NOT(ISERROR(SEARCH("Not yet due",I106)))</formula>
    </cfRule>
    <cfRule type="containsText" dxfId="1110" priority="1086" operator="containsText" text="Update not Provided">
      <formula>NOT(ISERROR(SEARCH("Update not Provided",I106)))</formula>
    </cfRule>
    <cfRule type="containsText" dxfId="1109" priority="1087" operator="containsText" text="Not yet due">
      <formula>NOT(ISERROR(SEARCH("Not yet due",I106)))</formula>
    </cfRule>
    <cfRule type="containsText" dxfId="1108" priority="1088" operator="containsText" text="Completed Behind Schedule">
      <formula>NOT(ISERROR(SEARCH("Completed Behind Schedule",I106)))</formula>
    </cfRule>
    <cfRule type="containsText" dxfId="1107" priority="1089" operator="containsText" text="Off Target">
      <formula>NOT(ISERROR(SEARCH("Off Target",I106)))</formula>
    </cfRule>
    <cfRule type="containsText" dxfId="1106" priority="1090" operator="containsText" text="On Track to be Achieved">
      <formula>NOT(ISERROR(SEARCH("On Track to be Achieved",I106)))</formula>
    </cfRule>
    <cfRule type="containsText" dxfId="1105" priority="1091" operator="containsText" text="Fully Achieved">
      <formula>NOT(ISERROR(SEARCH("Fully Achieved",I106)))</formula>
    </cfRule>
    <cfRule type="containsText" dxfId="1104" priority="1092" operator="containsText" text="Not yet due">
      <formula>NOT(ISERROR(SEARCH("Not yet due",I106)))</formula>
    </cfRule>
    <cfRule type="containsText" dxfId="1103" priority="1093" operator="containsText" text="Not Yet Due">
      <formula>NOT(ISERROR(SEARCH("Not Yet Due",I106)))</formula>
    </cfRule>
    <cfRule type="containsText" dxfId="1102" priority="1094" operator="containsText" text="Deferred">
      <formula>NOT(ISERROR(SEARCH("Deferred",I106)))</formula>
    </cfRule>
    <cfRule type="containsText" dxfId="1101" priority="1095" operator="containsText" text="Deleted">
      <formula>NOT(ISERROR(SEARCH("Deleted",I106)))</formula>
    </cfRule>
    <cfRule type="containsText" dxfId="1100" priority="1096" operator="containsText" text="In Danger of Falling Behind Target">
      <formula>NOT(ISERROR(SEARCH("In Danger of Falling Behind Target",I106)))</formula>
    </cfRule>
    <cfRule type="containsText" dxfId="1099" priority="1097" operator="containsText" text="Not yet due">
      <formula>NOT(ISERROR(SEARCH("Not yet due",I106)))</formula>
    </cfRule>
    <cfRule type="containsText" dxfId="1098" priority="1098" operator="containsText" text="Completed Behind Schedule">
      <formula>NOT(ISERROR(SEARCH("Completed Behind Schedule",I106)))</formula>
    </cfRule>
    <cfRule type="containsText" dxfId="1097" priority="1099" operator="containsText" text="Off Target">
      <formula>NOT(ISERROR(SEARCH("Off Target",I106)))</formula>
    </cfRule>
    <cfRule type="containsText" dxfId="1096" priority="1100" operator="containsText" text="In Danger of Falling Behind Target">
      <formula>NOT(ISERROR(SEARCH("In Danger of Falling Behind Target",I106)))</formula>
    </cfRule>
    <cfRule type="containsText" dxfId="1095" priority="1101" operator="containsText" text="On Track to be Achieved">
      <formula>NOT(ISERROR(SEARCH("On Track to be Achieved",I106)))</formula>
    </cfRule>
    <cfRule type="containsText" dxfId="1094" priority="1102" operator="containsText" text="Fully Achieved">
      <formula>NOT(ISERROR(SEARCH("Fully Achieved",I106)))</formula>
    </cfRule>
    <cfRule type="containsText" dxfId="1093" priority="1103" operator="containsText" text="Update not Provided">
      <formula>NOT(ISERROR(SEARCH("Update not Provided",I106)))</formula>
    </cfRule>
    <cfRule type="containsText" dxfId="1092" priority="1104" operator="containsText" text="Not yet due">
      <formula>NOT(ISERROR(SEARCH("Not yet due",I106)))</formula>
    </cfRule>
    <cfRule type="containsText" dxfId="1091" priority="1105" operator="containsText" text="Completed Behind Schedule">
      <formula>NOT(ISERROR(SEARCH("Completed Behind Schedule",I106)))</formula>
    </cfRule>
    <cfRule type="containsText" dxfId="1090" priority="1106" operator="containsText" text="Off Target">
      <formula>NOT(ISERROR(SEARCH("Off Target",I106)))</formula>
    </cfRule>
    <cfRule type="containsText" dxfId="1089" priority="1107" operator="containsText" text="In Danger of Falling Behind Target">
      <formula>NOT(ISERROR(SEARCH("In Danger of Falling Behind Target",I106)))</formula>
    </cfRule>
    <cfRule type="containsText" dxfId="1088" priority="1108" operator="containsText" text="On Track to be Achieved">
      <formula>NOT(ISERROR(SEARCH("On Track to be Achieved",I106)))</formula>
    </cfRule>
    <cfRule type="containsText" dxfId="1087" priority="1109" operator="containsText" text="Fully Achieved">
      <formula>NOT(ISERROR(SEARCH("Fully Achieved",I106)))</formula>
    </cfRule>
    <cfRule type="containsText" dxfId="1086" priority="1110" operator="containsText" text="Fully Achieved">
      <formula>NOT(ISERROR(SEARCH("Fully Achieved",I106)))</formula>
    </cfRule>
    <cfRule type="containsText" dxfId="1085" priority="1111" operator="containsText" text="Fully Achieved">
      <formula>NOT(ISERROR(SEARCH("Fully Achieved",I106)))</formula>
    </cfRule>
    <cfRule type="containsText" dxfId="1084" priority="1112" operator="containsText" text="Deferred">
      <formula>NOT(ISERROR(SEARCH("Deferred",I106)))</formula>
    </cfRule>
    <cfRule type="containsText" dxfId="1083" priority="1113" operator="containsText" text="Deleted">
      <formula>NOT(ISERROR(SEARCH("Deleted",I106)))</formula>
    </cfRule>
    <cfRule type="containsText" dxfId="1082" priority="1114" operator="containsText" text="In Danger of Falling Behind Target">
      <formula>NOT(ISERROR(SEARCH("In Danger of Falling Behind Target",I106)))</formula>
    </cfRule>
    <cfRule type="containsText" dxfId="1081" priority="1115" operator="containsText" text="Not yet due">
      <formula>NOT(ISERROR(SEARCH("Not yet due",I106)))</formula>
    </cfRule>
    <cfRule type="containsText" dxfId="1080" priority="1116" operator="containsText" text="Update not Provided">
      <formula>NOT(ISERROR(SEARCH("Update not Provided",I106)))</formula>
    </cfRule>
  </conditionalFormatting>
  <conditionalFormatting sqref="I109:I111">
    <cfRule type="containsText" dxfId="1079" priority="1045" operator="containsText" text="On track to be achieved">
      <formula>NOT(ISERROR(SEARCH("On track to be achieved",I109)))</formula>
    </cfRule>
    <cfRule type="containsText" dxfId="1078" priority="1046" operator="containsText" text="Deferred">
      <formula>NOT(ISERROR(SEARCH("Deferred",I109)))</formula>
    </cfRule>
    <cfRule type="containsText" dxfId="1077" priority="1047" operator="containsText" text="Deleted">
      <formula>NOT(ISERROR(SEARCH("Deleted",I109)))</formula>
    </cfRule>
    <cfRule type="containsText" dxfId="1076" priority="1048" operator="containsText" text="In Danger of Falling Behind Target">
      <formula>NOT(ISERROR(SEARCH("In Danger of Falling Behind Target",I109)))</formula>
    </cfRule>
    <cfRule type="containsText" dxfId="1075" priority="1049" operator="containsText" text="Not yet due">
      <formula>NOT(ISERROR(SEARCH("Not yet due",I109)))</formula>
    </cfRule>
    <cfRule type="containsText" dxfId="1074" priority="1050" operator="containsText" text="Update not Provided">
      <formula>NOT(ISERROR(SEARCH("Update not Provided",I109)))</formula>
    </cfRule>
    <cfRule type="containsText" dxfId="1073" priority="1051" operator="containsText" text="Not yet due">
      <formula>NOT(ISERROR(SEARCH("Not yet due",I109)))</formula>
    </cfRule>
    <cfRule type="containsText" dxfId="1072" priority="1052" operator="containsText" text="Completed Behind Schedule">
      <formula>NOT(ISERROR(SEARCH("Completed Behind Schedule",I109)))</formula>
    </cfRule>
    <cfRule type="containsText" dxfId="1071" priority="1053" operator="containsText" text="Off Target">
      <formula>NOT(ISERROR(SEARCH("Off Target",I109)))</formula>
    </cfRule>
    <cfRule type="containsText" dxfId="1070" priority="1054" operator="containsText" text="On Track to be Achieved">
      <formula>NOT(ISERROR(SEARCH("On Track to be Achieved",I109)))</formula>
    </cfRule>
    <cfRule type="containsText" dxfId="1069" priority="1055" operator="containsText" text="Fully Achieved">
      <formula>NOT(ISERROR(SEARCH("Fully Achieved",I109)))</formula>
    </cfRule>
    <cfRule type="containsText" dxfId="1068" priority="1056" operator="containsText" text="Not yet due">
      <formula>NOT(ISERROR(SEARCH("Not yet due",I109)))</formula>
    </cfRule>
    <cfRule type="containsText" dxfId="1067" priority="1057" operator="containsText" text="Not Yet Due">
      <formula>NOT(ISERROR(SEARCH("Not Yet Due",I109)))</formula>
    </cfRule>
    <cfRule type="containsText" dxfId="1066" priority="1058" operator="containsText" text="Deferred">
      <formula>NOT(ISERROR(SEARCH("Deferred",I109)))</formula>
    </cfRule>
    <cfRule type="containsText" dxfId="1065" priority="1059" operator="containsText" text="Deleted">
      <formula>NOT(ISERROR(SEARCH("Deleted",I109)))</formula>
    </cfRule>
    <cfRule type="containsText" dxfId="1064" priority="1060" operator="containsText" text="In Danger of Falling Behind Target">
      <formula>NOT(ISERROR(SEARCH("In Danger of Falling Behind Target",I109)))</formula>
    </cfRule>
    <cfRule type="containsText" dxfId="1063" priority="1061" operator="containsText" text="Not yet due">
      <formula>NOT(ISERROR(SEARCH("Not yet due",I109)))</formula>
    </cfRule>
    <cfRule type="containsText" dxfId="1062" priority="1062" operator="containsText" text="Completed Behind Schedule">
      <formula>NOT(ISERROR(SEARCH("Completed Behind Schedule",I109)))</formula>
    </cfRule>
    <cfRule type="containsText" dxfId="1061" priority="1063" operator="containsText" text="Off Target">
      <formula>NOT(ISERROR(SEARCH("Off Target",I109)))</formula>
    </cfRule>
    <cfRule type="containsText" dxfId="1060" priority="1064" operator="containsText" text="In Danger of Falling Behind Target">
      <formula>NOT(ISERROR(SEARCH("In Danger of Falling Behind Target",I109)))</formula>
    </cfRule>
    <cfRule type="containsText" dxfId="1059" priority="1065" operator="containsText" text="On Track to be Achieved">
      <formula>NOT(ISERROR(SEARCH("On Track to be Achieved",I109)))</formula>
    </cfRule>
    <cfRule type="containsText" dxfId="1058" priority="1066" operator="containsText" text="Fully Achieved">
      <formula>NOT(ISERROR(SEARCH("Fully Achieved",I109)))</formula>
    </cfRule>
    <cfRule type="containsText" dxfId="1057" priority="1067" operator="containsText" text="Update not Provided">
      <formula>NOT(ISERROR(SEARCH("Update not Provided",I109)))</formula>
    </cfRule>
    <cfRule type="containsText" dxfId="1056" priority="1068" operator="containsText" text="Not yet due">
      <formula>NOT(ISERROR(SEARCH("Not yet due",I109)))</formula>
    </cfRule>
    <cfRule type="containsText" dxfId="1055" priority="1069" operator="containsText" text="Completed Behind Schedule">
      <formula>NOT(ISERROR(SEARCH("Completed Behind Schedule",I109)))</formula>
    </cfRule>
    <cfRule type="containsText" dxfId="1054" priority="1070" operator="containsText" text="Off Target">
      <formula>NOT(ISERROR(SEARCH("Off Target",I109)))</formula>
    </cfRule>
    <cfRule type="containsText" dxfId="1053" priority="1071" operator="containsText" text="In Danger of Falling Behind Target">
      <formula>NOT(ISERROR(SEARCH("In Danger of Falling Behind Target",I109)))</formula>
    </cfRule>
    <cfRule type="containsText" dxfId="1052" priority="1072" operator="containsText" text="On Track to be Achieved">
      <formula>NOT(ISERROR(SEARCH("On Track to be Achieved",I109)))</formula>
    </cfRule>
    <cfRule type="containsText" dxfId="1051" priority="1073" operator="containsText" text="Fully Achieved">
      <formula>NOT(ISERROR(SEARCH("Fully Achieved",I109)))</formula>
    </cfRule>
    <cfRule type="containsText" dxfId="1050" priority="1074" operator="containsText" text="Fully Achieved">
      <formula>NOT(ISERROR(SEARCH("Fully Achieved",I109)))</formula>
    </cfRule>
    <cfRule type="containsText" dxfId="1049" priority="1075" operator="containsText" text="Fully Achieved">
      <formula>NOT(ISERROR(SEARCH("Fully Achieved",I109)))</formula>
    </cfRule>
    <cfRule type="containsText" dxfId="1048" priority="1076" operator="containsText" text="Deferred">
      <formula>NOT(ISERROR(SEARCH("Deferred",I109)))</formula>
    </cfRule>
    <cfRule type="containsText" dxfId="1047" priority="1077" operator="containsText" text="Deleted">
      <formula>NOT(ISERROR(SEARCH("Deleted",I109)))</formula>
    </cfRule>
    <cfRule type="containsText" dxfId="1046" priority="1078" operator="containsText" text="In Danger of Falling Behind Target">
      <formula>NOT(ISERROR(SEARCH("In Danger of Falling Behind Target",I109)))</formula>
    </cfRule>
    <cfRule type="containsText" dxfId="1045" priority="1079" operator="containsText" text="Not yet due">
      <formula>NOT(ISERROR(SEARCH("Not yet due",I109)))</formula>
    </cfRule>
    <cfRule type="containsText" dxfId="1044" priority="1080" operator="containsText" text="Update not Provided">
      <formula>NOT(ISERROR(SEARCH("Update not Provided",I109)))</formula>
    </cfRule>
  </conditionalFormatting>
  <conditionalFormatting sqref="I112:I116">
    <cfRule type="containsText" dxfId="1043" priority="1009" operator="containsText" text="On track to be achieved">
      <formula>NOT(ISERROR(SEARCH("On track to be achieved",I112)))</formula>
    </cfRule>
    <cfRule type="containsText" dxfId="1042" priority="1010" operator="containsText" text="Deferred">
      <formula>NOT(ISERROR(SEARCH("Deferred",I112)))</formula>
    </cfRule>
    <cfRule type="containsText" dxfId="1041" priority="1011" operator="containsText" text="Deleted">
      <formula>NOT(ISERROR(SEARCH("Deleted",I112)))</formula>
    </cfRule>
    <cfRule type="containsText" dxfId="1040" priority="1012" operator="containsText" text="In Danger of Falling Behind Target">
      <formula>NOT(ISERROR(SEARCH("In Danger of Falling Behind Target",I112)))</formula>
    </cfRule>
    <cfRule type="containsText" dxfId="1039" priority="1013" operator="containsText" text="Not yet due">
      <formula>NOT(ISERROR(SEARCH("Not yet due",I112)))</formula>
    </cfRule>
    <cfRule type="containsText" dxfId="1038" priority="1014" operator="containsText" text="Update not Provided">
      <formula>NOT(ISERROR(SEARCH("Update not Provided",I112)))</formula>
    </cfRule>
    <cfRule type="containsText" dxfId="1037" priority="1015" operator="containsText" text="Not yet due">
      <formula>NOT(ISERROR(SEARCH("Not yet due",I112)))</formula>
    </cfRule>
    <cfRule type="containsText" dxfId="1036" priority="1016" operator="containsText" text="Completed Behind Schedule">
      <formula>NOT(ISERROR(SEARCH("Completed Behind Schedule",I112)))</formula>
    </cfRule>
    <cfRule type="containsText" dxfId="1035" priority="1017" operator="containsText" text="Off Target">
      <formula>NOT(ISERROR(SEARCH("Off Target",I112)))</formula>
    </cfRule>
    <cfRule type="containsText" dxfId="1034" priority="1018" operator="containsText" text="On Track to be Achieved">
      <formula>NOT(ISERROR(SEARCH("On Track to be Achieved",I112)))</formula>
    </cfRule>
    <cfRule type="containsText" dxfId="1033" priority="1019" operator="containsText" text="Fully Achieved">
      <formula>NOT(ISERROR(SEARCH("Fully Achieved",I112)))</formula>
    </cfRule>
    <cfRule type="containsText" dxfId="1032" priority="1020" operator="containsText" text="Not yet due">
      <formula>NOT(ISERROR(SEARCH("Not yet due",I112)))</formula>
    </cfRule>
    <cfRule type="containsText" dxfId="1031" priority="1021" operator="containsText" text="Not Yet Due">
      <formula>NOT(ISERROR(SEARCH("Not Yet Due",I112)))</formula>
    </cfRule>
    <cfRule type="containsText" dxfId="1030" priority="1022" operator="containsText" text="Deferred">
      <formula>NOT(ISERROR(SEARCH("Deferred",I112)))</formula>
    </cfRule>
    <cfRule type="containsText" dxfId="1029" priority="1023" operator="containsText" text="Deleted">
      <formula>NOT(ISERROR(SEARCH("Deleted",I112)))</formula>
    </cfRule>
    <cfRule type="containsText" dxfId="1028" priority="1024" operator="containsText" text="In Danger of Falling Behind Target">
      <formula>NOT(ISERROR(SEARCH("In Danger of Falling Behind Target",I112)))</formula>
    </cfRule>
    <cfRule type="containsText" dxfId="1027" priority="1025" operator="containsText" text="Not yet due">
      <formula>NOT(ISERROR(SEARCH("Not yet due",I112)))</formula>
    </cfRule>
    <cfRule type="containsText" dxfId="1026" priority="1026" operator="containsText" text="Completed Behind Schedule">
      <formula>NOT(ISERROR(SEARCH("Completed Behind Schedule",I112)))</formula>
    </cfRule>
    <cfRule type="containsText" dxfId="1025" priority="1027" operator="containsText" text="Off Target">
      <formula>NOT(ISERROR(SEARCH("Off Target",I112)))</formula>
    </cfRule>
    <cfRule type="containsText" dxfId="1024" priority="1028" operator="containsText" text="In Danger of Falling Behind Target">
      <formula>NOT(ISERROR(SEARCH("In Danger of Falling Behind Target",I112)))</formula>
    </cfRule>
    <cfRule type="containsText" dxfId="1023" priority="1029" operator="containsText" text="On Track to be Achieved">
      <formula>NOT(ISERROR(SEARCH("On Track to be Achieved",I112)))</formula>
    </cfRule>
    <cfRule type="containsText" dxfId="1022" priority="1030" operator="containsText" text="Fully Achieved">
      <formula>NOT(ISERROR(SEARCH("Fully Achieved",I112)))</formula>
    </cfRule>
    <cfRule type="containsText" dxfId="1021" priority="1031" operator="containsText" text="Update not Provided">
      <formula>NOT(ISERROR(SEARCH("Update not Provided",I112)))</formula>
    </cfRule>
    <cfRule type="containsText" dxfId="1020" priority="1032" operator="containsText" text="Not yet due">
      <formula>NOT(ISERROR(SEARCH("Not yet due",I112)))</formula>
    </cfRule>
    <cfRule type="containsText" dxfId="1019" priority="1033" operator="containsText" text="Completed Behind Schedule">
      <formula>NOT(ISERROR(SEARCH("Completed Behind Schedule",I112)))</formula>
    </cfRule>
    <cfRule type="containsText" dxfId="1018" priority="1034" operator="containsText" text="Off Target">
      <formula>NOT(ISERROR(SEARCH("Off Target",I112)))</formula>
    </cfRule>
    <cfRule type="containsText" dxfId="1017" priority="1035" operator="containsText" text="In Danger of Falling Behind Target">
      <formula>NOT(ISERROR(SEARCH("In Danger of Falling Behind Target",I112)))</formula>
    </cfRule>
    <cfRule type="containsText" dxfId="1016" priority="1036" operator="containsText" text="On Track to be Achieved">
      <formula>NOT(ISERROR(SEARCH("On Track to be Achieved",I112)))</formula>
    </cfRule>
    <cfRule type="containsText" dxfId="1015" priority="1037" operator="containsText" text="Fully Achieved">
      <formula>NOT(ISERROR(SEARCH("Fully Achieved",I112)))</formula>
    </cfRule>
    <cfRule type="containsText" dxfId="1014" priority="1038" operator="containsText" text="Fully Achieved">
      <formula>NOT(ISERROR(SEARCH("Fully Achieved",I112)))</formula>
    </cfRule>
    <cfRule type="containsText" dxfId="1013" priority="1039" operator="containsText" text="Fully Achieved">
      <formula>NOT(ISERROR(SEARCH("Fully Achieved",I112)))</formula>
    </cfRule>
    <cfRule type="containsText" dxfId="1012" priority="1040" operator="containsText" text="Deferred">
      <formula>NOT(ISERROR(SEARCH("Deferred",I112)))</formula>
    </cfRule>
    <cfRule type="containsText" dxfId="1011" priority="1041" operator="containsText" text="Deleted">
      <formula>NOT(ISERROR(SEARCH("Deleted",I112)))</formula>
    </cfRule>
    <cfRule type="containsText" dxfId="1010" priority="1042" operator="containsText" text="In Danger of Falling Behind Target">
      <formula>NOT(ISERROR(SEARCH("In Danger of Falling Behind Target",I112)))</formula>
    </cfRule>
    <cfRule type="containsText" dxfId="1009" priority="1043" operator="containsText" text="Not yet due">
      <formula>NOT(ISERROR(SEARCH("Not yet due",I112)))</formula>
    </cfRule>
    <cfRule type="containsText" dxfId="1008" priority="1044" operator="containsText" text="Update not Provided">
      <formula>NOT(ISERROR(SEARCH("Update not Provided",I112)))</formula>
    </cfRule>
  </conditionalFormatting>
  <conditionalFormatting sqref="E4:E7">
    <cfRule type="containsText" dxfId="1007" priority="973" operator="containsText" text="On track to be achieved">
      <formula>NOT(ISERROR(SEARCH("On track to be achieved",E4)))</formula>
    </cfRule>
    <cfRule type="containsText" dxfId="1006" priority="974" operator="containsText" text="Deferred">
      <formula>NOT(ISERROR(SEARCH("Deferred",E4)))</formula>
    </cfRule>
    <cfRule type="containsText" dxfId="1005" priority="975" operator="containsText" text="Deleted">
      <formula>NOT(ISERROR(SEARCH("Deleted",E4)))</formula>
    </cfRule>
    <cfRule type="containsText" dxfId="1004" priority="976" operator="containsText" text="In Danger of Falling Behind Target">
      <formula>NOT(ISERROR(SEARCH("In Danger of Falling Behind Target",E4)))</formula>
    </cfRule>
    <cfRule type="containsText" dxfId="1003" priority="977" operator="containsText" text="Not yet due">
      <formula>NOT(ISERROR(SEARCH("Not yet due",E4)))</formula>
    </cfRule>
    <cfRule type="containsText" dxfId="1002" priority="978" operator="containsText" text="Update not Provided">
      <formula>NOT(ISERROR(SEARCH("Update not Provided",E4)))</formula>
    </cfRule>
    <cfRule type="containsText" dxfId="1001" priority="979" operator="containsText" text="Not yet due">
      <formula>NOT(ISERROR(SEARCH("Not yet due",E4)))</formula>
    </cfRule>
    <cfRule type="containsText" dxfId="1000" priority="980" operator="containsText" text="Completed Behind Schedule">
      <formula>NOT(ISERROR(SEARCH("Completed Behind Schedule",E4)))</formula>
    </cfRule>
    <cfRule type="containsText" dxfId="999" priority="981" operator="containsText" text="Off Target">
      <formula>NOT(ISERROR(SEARCH("Off Target",E4)))</formula>
    </cfRule>
    <cfRule type="containsText" dxfId="998" priority="982" operator="containsText" text="On Track to be Achieved">
      <formula>NOT(ISERROR(SEARCH("On Track to be Achieved",E4)))</formula>
    </cfRule>
    <cfRule type="containsText" dxfId="997" priority="983" operator="containsText" text="Fully Achieved">
      <formula>NOT(ISERROR(SEARCH("Fully Achieved",E4)))</formula>
    </cfRule>
    <cfRule type="containsText" dxfId="996" priority="984" operator="containsText" text="Not yet due">
      <formula>NOT(ISERROR(SEARCH("Not yet due",E4)))</formula>
    </cfRule>
    <cfRule type="containsText" dxfId="995" priority="985" operator="containsText" text="Not Yet Due">
      <formula>NOT(ISERROR(SEARCH("Not Yet Due",E4)))</formula>
    </cfRule>
    <cfRule type="containsText" dxfId="994" priority="986" operator="containsText" text="Deferred">
      <formula>NOT(ISERROR(SEARCH("Deferred",E4)))</formula>
    </cfRule>
    <cfRule type="containsText" dxfId="993" priority="987" operator="containsText" text="Deleted">
      <formula>NOT(ISERROR(SEARCH("Deleted",E4)))</formula>
    </cfRule>
    <cfRule type="containsText" dxfId="992" priority="988" operator="containsText" text="In Danger of Falling Behind Target">
      <formula>NOT(ISERROR(SEARCH("In Danger of Falling Behind Target",E4)))</formula>
    </cfRule>
    <cfRule type="containsText" dxfId="991" priority="989" operator="containsText" text="Not yet due">
      <formula>NOT(ISERROR(SEARCH("Not yet due",E4)))</formula>
    </cfRule>
    <cfRule type="containsText" dxfId="990" priority="990" operator="containsText" text="Completed Behind Schedule">
      <formula>NOT(ISERROR(SEARCH("Completed Behind Schedule",E4)))</formula>
    </cfRule>
    <cfRule type="containsText" dxfId="989" priority="991" operator="containsText" text="Off Target">
      <formula>NOT(ISERROR(SEARCH("Off Target",E4)))</formula>
    </cfRule>
    <cfRule type="containsText" dxfId="988" priority="992" operator="containsText" text="In Danger of Falling Behind Target">
      <formula>NOT(ISERROR(SEARCH("In Danger of Falling Behind Target",E4)))</formula>
    </cfRule>
    <cfRule type="containsText" dxfId="987" priority="993" operator="containsText" text="On Track to be Achieved">
      <formula>NOT(ISERROR(SEARCH("On Track to be Achieved",E4)))</formula>
    </cfRule>
    <cfRule type="containsText" dxfId="986" priority="994" operator="containsText" text="Fully Achieved">
      <formula>NOT(ISERROR(SEARCH("Fully Achieved",E4)))</formula>
    </cfRule>
    <cfRule type="containsText" dxfId="985" priority="995" operator="containsText" text="Update not Provided">
      <formula>NOT(ISERROR(SEARCH("Update not Provided",E4)))</formula>
    </cfRule>
    <cfRule type="containsText" dxfId="984" priority="996" operator="containsText" text="Not yet due">
      <formula>NOT(ISERROR(SEARCH("Not yet due",E4)))</formula>
    </cfRule>
    <cfRule type="containsText" dxfId="983" priority="997" operator="containsText" text="Completed Behind Schedule">
      <formula>NOT(ISERROR(SEARCH("Completed Behind Schedule",E4)))</formula>
    </cfRule>
    <cfRule type="containsText" dxfId="982" priority="998" operator="containsText" text="Off Target">
      <formula>NOT(ISERROR(SEARCH("Off Target",E4)))</formula>
    </cfRule>
    <cfRule type="containsText" dxfId="981" priority="999" operator="containsText" text="In Danger of Falling Behind Target">
      <formula>NOT(ISERROR(SEARCH("In Danger of Falling Behind Target",E4)))</formula>
    </cfRule>
    <cfRule type="containsText" dxfId="980" priority="1000" operator="containsText" text="On Track to be Achieved">
      <formula>NOT(ISERROR(SEARCH("On Track to be Achieved",E4)))</formula>
    </cfRule>
    <cfRule type="containsText" dxfId="979" priority="1001" operator="containsText" text="Fully Achieved">
      <formula>NOT(ISERROR(SEARCH("Fully Achieved",E4)))</formula>
    </cfRule>
    <cfRule type="containsText" dxfId="978" priority="1002" operator="containsText" text="Fully Achieved">
      <formula>NOT(ISERROR(SEARCH("Fully Achieved",E4)))</formula>
    </cfRule>
    <cfRule type="containsText" dxfId="977" priority="1003" operator="containsText" text="Fully Achieved">
      <formula>NOT(ISERROR(SEARCH("Fully Achieved",E4)))</formula>
    </cfRule>
    <cfRule type="containsText" dxfId="976" priority="1004" operator="containsText" text="Deferred">
      <formula>NOT(ISERROR(SEARCH("Deferred",E4)))</formula>
    </cfRule>
    <cfRule type="containsText" dxfId="975" priority="1005" operator="containsText" text="Deleted">
      <formula>NOT(ISERROR(SEARCH("Deleted",E4)))</formula>
    </cfRule>
    <cfRule type="containsText" dxfId="974" priority="1006" operator="containsText" text="In Danger of Falling Behind Target">
      <formula>NOT(ISERROR(SEARCH("In Danger of Falling Behind Target",E4)))</formula>
    </cfRule>
    <cfRule type="containsText" dxfId="973" priority="1007" operator="containsText" text="Not yet due">
      <formula>NOT(ISERROR(SEARCH("Not yet due",E4)))</formula>
    </cfRule>
    <cfRule type="containsText" dxfId="972" priority="1008" operator="containsText" text="Update not Provided">
      <formula>NOT(ISERROR(SEARCH("Update not Provided",E4)))</formula>
    </cfRule>
  </conditionalFormatting>
  <conditionalFormatting sqref="E9:E23">
    <cfRule type="containsText" dxfId="971" priority="937" operator="containsText" text="On track to be achieved">
      <formula>NOT(ISERROR(SEARCH("On track to be achieved",E9)))</formula>
    </cfRule>
    <cfRule type="containsText" dxfId="970" priority="938" operator="containsText" text="Deferred">
      <formula>NOT(ISERROR(SEARCH("Deferred",E9)))</formula>
    </cfRule>
    <cfRule type="containsText" dxfId="969" priority="939" operator="containsText" text="Deleted">
      <formula>NOT(ISERROR(SEARCH("Deleted",E9)))</formula>
    </cfRule>
    <cfRule type="containsText" dxfId="968" priority="940" operator="containsText" text="In Danger of Falling Behind Target">
      <formula>NOT(ISERROR(SEARCH("In Danger of Falling Behind Target",E9)))</formula>
    </cfRule>
    <cfRule type="containsText" dxfId="967" priority="941" operator="containsText" text="Not yet due">
      <formula>NOT(ISERROR(SEARCH("Not yet due",E9)))</formula>
    </cfRule>
    <cfRule type="containsText" dxfId="966" priority="942" operator="containsText" text="Update not Provided">
      <formula>NOT(ISERROR(SEARCH("Update not Provided",E9)))</formula>
    </cfRule>
    <cfRule type="containsText" dxfId="965" priority="943" operator="containsText" text="Not yet due">
      <formula>NOT(ISERROR(SEARCH("Not yet due",E9)))</formula>
    </cfRule>
    <cfRule type="containsText" dxfId="964" priority="944" operator="containsText" text="Completed Behind Schedule">
      <formula>NOT(ISERROR(SEARCH("Completed Behind Schedule",E9)))</formula>
    </cfRule>
    <cfRule type="containsText" dxfId="963" priority="945" operator="containsText" text="Off Target">
      <formula>NOT(ISERROR(SEARCH("Off Target",E9)))</formula>
    </cfRule>
    <cfRule type="containsText" dxfId="962" priority="946" operator="containsText" text="On Track to be Achieved">
      <formula>NOT(ISERROR(SEARCH("On Track to be Achieved",E9)))</formula>
    </cfRule>
    <cfRule type="containsText" dxfId="961" priority="947" operator="containsText" text="Fully Achieved">
      <formula>NOT(ISERROR(SEARCH("Fully Achieved",E9)))</formula>
    </cfRule>
    <cfRule type="containsText" dxfId="960" priority="948" operator="containsText" text="Not yet due">
      <formula>NOT(ISERROR(SEARCH("Not yet due",E9)))</formula>
    </cfRule>
    <cfRule type="containsText" dxfId="959" priority="949" operator="containsText" text="Not Yet Due">
      <formula>NOT(ISERROR(SEARCH("Not Yet Due",E9)))</formula>
    </cfRule>
    <cfRule type="containsText" dxfId="958" priority="950" operator="containsText" text="Deferred">
      <formula>NOT(ISERROR(SEARCH("Deferred",E9)))</formula>
    </cfRule>
    <cfRule type="containsText" dxfId="957" priority="951" operator="containsText" text="Deleted">
      <formula>NOT(ISERROR(SEARCH("Deleted",E9)))</formula>
    </cfRule>
    <cfRule type="containsText" dxfId="956" priority="952" operator="containsText" text="In Danger of Falling Behind Target">
      <formula>NOT(ISERROR(SEARCH("In Danger of Falling Behind Target",E9)))</formula>
    </cfRule>
    <cfRule type="containsText" dxfId="955" priority="953" operator="containsText" text="Not yet due">
      <formula>NOT(ISERROR(SEARCH("Not yet due",E9)))</formula>
    </cfRule>
    <cfRule type="containsText" dxfId="954" priority="954" operator="containsText" text="Completed Behind Schedule">
      <formula>NOT(ISERROR(SEARCH("Completed Behind Schedule",E9)))</formula>
    </cfRule>
    <cfRule type="containsText" dxfId="953" priority="955" operator="containsText" text="Off Target">
      <formula>NOT(ISERROR(SEARCH("Off Target",E9)))</formula>
    </cfRule>
    <cfRule type="containsText" dxfId="952" priority="956" operator="containsText" text="In Danger of Falling Behind Target">
      <formula>NOT(ISERROR(SEARCH("In Danger of Falling Behind Target",E9)))</formula>
    </cfRule>
    <cfRule type="containsText" dxfId="951" priority="957" operator="containsText" text="On Track to be Achieved">
      <formula>NOT(ISERROR(SEARCH("On Track to be Achieved",E9)))</formula>
    </cfRule>
    <cfRule type="containsText" dxfId="950" priority="958" operator="containsText" text="Fully Achieved">
      <formula>NOT(ISERROR(SEARCH("Fully Achieved",E9)))</formula>
    </cfRule>
    <cfRule type="containsText" dxfId="949" priority="959" operator="containsText" text="Update not Provided">
      <formula>NOT(ISERROR(SEARCH("Update not Provided",E9)))</formula>
    </cfRule>
    <cfRule type="containsText" dxfId="948" priority="960" operator="containsText" text="Not yet due">
      <formula>NOT(ISERROR(SEARCH("Not yet due",E9)))</formula>
    </cfRule>
    <cfRule type="containsText" dxfId="947" priority="961" operator="containsText" text="Completed Behind Schedule">
      <formula>NOT(ISERROR(SEARCH("Completed Behind Schedule",E9)))</formula>
    </cfRule>
    <cfRule type="containsText" dxfId="946" priority="962" operator="containsText" text="Off Target">
      <formula>NOT(ISERROR(SEARCH("Off Target",E9)))</formula>
    </cfRule>
    <cfRule type="containsText" dxfId="945" priority="963" operator="containsText" text="In Danger of Falling Behind Target">
      <formula>NOT(ISERROR(SEARCH("In Danger of Falling Behind Target",E9)))</formula>
    </cfRule>
    <cfRule type="containsText" dxfId="944" priority="964" operator="containsText" text="On Track to be Achieved">
      <formula>NOT(ISERROR(SEARCH("On Track to be Achieved",E9)))</formula>
    </cfRule>
    <cfRule type="containsText" dxfId="943" priority="965" operator="containsText" text="Fully Achieved">
      <formula>NOT(ISERROR(SEARCH("Fully Achieved",E9)))</formula>
    </cfRule>
    <cfRule type="containsText" dxfId="942" priority="966" operator="containsText" text="Fully Achieved">
      <formula>NOT(ISERROR(SEARCH("Fully Achieved",E9)))</formula>
    </cfRule>
    <cfRule type="containsText" dxfId="941" priority="967" operator="containsText" text="Fully Achieved">
      <formula>NOT(ISERROR(SEARCH("Fully Achieved",E9)))</formula>
    </cfRule>
    <cfRule type="containsText" dxfId="940" priority="968" operator="containsText" text="Deferred">
      <formula>NOT(ISERROR(SEARCH("Deferred",E9)))</formula>
    </cfRule>
    <cfRule type="containsText" dxfId="939" priority="969" operator="containsText" text="Deleted">
      <formula>NOT(ISERROR(SEARCH("Deleted",E9)))</formula>
    </cfRule>
    <cfRule type="containsText" dxfId="938" priority="970" operator="containsText" text="In Danger of Falling Behind Target">
      <formula>NOT(ISERROR(SEARCH("In Danger of Falling Behind Target",E9)))</formula>
    </cfRule>
    <cfRule type="containsText" dxfId="937" priority="971" operator="containsText" text="Not yet due">
      <formula>NOT(ISERROR(SEARCH("Not yet due",E9)))</formula>
    </cfRule>
    <cfRule type="containsText" dxfId="936" priority="972" operator="containsText" text="Update not Provided">
      <formula>NOT(ISERROR(SEARCH("Update not Provided",E9)))</formula>
    </cfRule>
  </conditionalFormatting>
  <conditionalFormatting sqref="E25:E28">
    <cfRule type="containsText" dxfId="935" priority="901" operator="containsText" text="On track to be achieved">
      <formula>NOT(ISERROR(SEARCH("On track to be achieved",E25)))</formula>
    </cfRule>
    <cfRule type="containsText" dxfId="934" priority="902" operator="containsText" text="Deferred">
      <formula>NOT(ISERROR(SEARCH("Deferred",E25)))</formula>
    </cfRule>
    <cfRule type="containsText" dxfId="933" priority="903" operator="containsText" text="Deleted">
      <formula>NOT(ISERROR(SEARCH("Deleted",E25)))</formula>
    </cfRule>
    <cfRule type="containsText" dxfId="932" priority="904" operator="containsText" text="In Danger of Falling Behind Target">
      <formula>NOT(ISERROR(SEARCH("In Danger of Falling Behind Target",E25)))</formula>
    </cfRule>
    <cfRule type="containsText" dxfId="931" priority="905" operator="containsText" text="Not yet due">
      <formula>NOT(ISERROR(SEARCH("Not yet due",E25)))</formula>
    </cfRule>
    <cfRule type="containsText" dxfId="930" priority="906" operator="containsText" text="Update not Provided">
      <formula>NOT(ISERROR(SEARCH("Update not Provided",E25)))</formula>
    </cfRule>
    <cfRule type="containsText" dxfId="929" priority="907" operator="containsText" text="Not yet due">
      <formula>NOT(ISERROR(SEARCH("Not yet due",E25)))</formula>
    </cfRule>
    <cfRule type="containsText" dxfId="928" priority="908" operator="containsText" text="Completed Behind Schedule">
      <formula>NOT(ISERROR(SEARCH("Completed Behind Schedule",E25)))</formula>
    </cfRule>
    <cfRule type="containsText" dxfId="927" priority="909" operator="containsText" text="Off Target">
      <formula>NOT(ISERROR(SEARCH("Off Target",E25)))</formula>
    </cfRule>
    <cfRule type="containsText" dxfId="926" priority="910" operator="containsText" text="On Track to be Achieved">
      <formula>NOT(ISERROR(SEARCH("On Track to be Achieved",E25)))</formula>
    </cfRule>
    <cfRule type="containsText" dxfId="925" priority="911" operator="containsText" text="Fully Achieved">
      <formula>NOT(ISERROR(SEARCH("Fully Achieved",E25)))</formula>
    </cfRule>
    <cfRule type="containsText" dxfId="924" priority="912" operator="containsText" text="Not yet due">
      <formula>NOT(ISERROR(SEARCH("Not yet due",E25)))</formula>
    </cfRule>
    <cfRule type="containsText" dxfId="923" priority="913" operator="containsText" text="Not Yet Due">
      <formula>NOT(ISERROR(SEARCH("Not Yet Due",E25)))</formula>
    </cfRule>
    <cfRule type="containsText" dxfId="922" priority="914" operator="containsText" text="Deferred">
      <formula>NOT(ISERROR(SEARCH("Deferred",E25)))</formula>
    </cfRule>
    <cfRule type="containsText" dxfId="921" priority="915" operator="containsText" text="Deleted">
      <formula>NOT(ISERROR(SEARCH("Deleted",E25)))</formula>
    </cfRule>
    <cfRule type="containsText" dxfId="920" priority="916" operator="containsText" text="In Danger of Falling Behind Target">
      <formula>NOT(ISERROR(SEARCH("In Danger of Falling Behind Target",E25)))</formula>
    </cfRule>
    <cfRule type="containsText" dxfId="919" priority="917" operator="containsText" text="Not yet due">
      <formula>NOT(ISERROR(SEARCH("Not yet due",E25)))</formula>
    </cfRule>
    <cfRule type="containsText" dxfId="918" priority="918" operator="containsText" text="Completed Behind Schedule">
      <formula>NOT(ISERROR(SEARCH("Completed Behind Schedule",E25)))</formula>
    </cfRule>
    <cfRule type="containsText" dxfId="917" priority="919" operator="containsText" text="Off Target">
      <formula>NOT(ISERROR(SEARCH("Off Target",E25)))</formula>
    </cfRule>
    <cfRule type="containsText" dxfId="916" priority="920" operator="containsText" text="In Danger of Falling Behind Target">
      <formula>NOT(ISERROR(SEARCH("In Danger of Falling Behind Target",E25)))</formula>
    </cfRule>
    <cfRule type="containsText" dxfId="915" priority="921" operator="containsText" text="On Track to be Achieved">
      <formula>NOT(ISERROR(SEARCH("On Track to be Achieved",E25)))</formula>
    </cfRule>
    <cfRule type="containsText" dxfId="914" priority="922" operator="containsText" text="Fully Achieved">
      <formula>NOT(ISERROR(SEARCH("Fully Achieved",E25)))</formula>
    </cfRule>
    <cfRule type="containsText" dxfId="913" priority="923" operator="containsText" text="Update not Provided">
      <formula>NOT(ISERROR(SEARCH("Update not Provided",E25)))</formula>
    </cfRule>
    <cfRule type="containsText" dxfId="912" priority="924" operator="containsText" text="Not yet due">
      <formula>NOT(ISERROR(SEARCH("Not yet due",E25)))</formula>
    </cfRule>
    <cfRule type="containsText" dxfId="911" priority="925" operator="containsText" text="Completed Behind Schedule">
      <formula>NOT(ISERROR(SEARCH("Completed Behind Schedule",E25)))</formula>
    </cfRule>
    <cfRule type="containsText" dxfId="910" priority="926" operator="containsText" text="Off Target">
      <formula>NOT(ISERROR(SEARCH("Off Target",E25)))</formula>
    </cfRule>
    <cfRule type="containsText" dxfId="909" priority="927" operator="containsText" text="In Danger of Falling Behind Target">
      <formula>NOT(ISERROR(SEARCH("In Danger of Falling Behind Target",E25)))</formula>
    </cfRule>
    <cfRule type="containsText" dxfId="908" priority="928" operator="containsText" text="On Track to be Achieved">
      <formula>NOT(ISERROR(SEARCH("On Track to be Achieved",E25)))</formula>
    </cfRule>
    <cfRule type="containsText" dxfId="907" priority="929" operator="containsText" text="Fully Achieved">
      <formula>NOT(ISERROR(SEARCH("Fully Achieved",E25)))</formula>
    </cfRule>
    <cfRule type="containsText" dxfId="906" priority="930" operator="containsText" text="Fully Achieved">
      <formula>NOT(ISERROR(SEARCH("Fully Achieved",E25)))</formula>
    </cfRule>
    <cfRule type="containsText" dxfId="905" priority="931" operator="containsText" text="Fully Achieved">
      <formula>NOT(ISERROR(SEARCH("Fully Achieved",E25)))</formula>
    </cfRule>
    <cfRule type="containsText" dxfId="904" priority="932" operator="containsText" text="Deferred">
      <formula>NOT(ISERROR(SEARCH("Deferred",E25)))</formula>
    </cfRule>
    <cfRule type="containsText" dxfId="903" priority="933" operator="containsText" text="Deleted">
      <formula>NOT(ISERROR(SEARCH("Deleted",E25)))</formula>
    </cfRule>
    <cfRule type="containsText" dxfId="902" priority="934" operator="containsText" text="In Danger of Falling Behind Target">
      <formula>NOT(ISERROR(SEARCH("In Danger of Falling Behind Target",E25)))</formula>
    </cfRule>
    <cfRule type="containsText" dxfId="901" priority="935" operator="containsText" text="Not yet due">
      <formula>NOT(ISERROR(SEARCH("Not yet due",E25)))</formula>
    </cfRule>
    <cfRule type="containsText" dxfId="900" priority="936" operator="containsText" text="Update not Provided">
      <formula>NOT(ISERROR(SEARCH("Update not Provided",E25)))</formula>
    </cfRule>
  </conditionalFormatting>
  <conditionalFormatting sqref="E32">
    <cfRule type="containsText" dxfId="899" priority="865" operator="containsText" text="On track to be achieved">
      <formula>NOT(ISERROR(SEARCH("On track to be achieved",E32)))</formula>
    </cfRule>
    <cfRule type="containsText" dxfId="898" priority="866" operator="containsText" text="Deferred">
      <formula>NOT(ISERROR(SEARCH("Deferred",E32)))</formula>
    </cfRule>
    <cfRule type="containsText" dxfId="897" priority="867" operator="containsText" text="Deleted">
      <formula>NOT(ISERROR(SEARCH("Deleted",E32)))</formula>
    </cfRule>
    <cfRule type="containsText" dxfId="896" priority="868" operator="containsText" text="In Danger of Falling Behind Target">
      <formula>NOT(ISERROR(SEARCH("In Danger of Falling Behind Target",E32)))</formula>
    </cfRule>
    <cfRule type="containsText" dxfId="895" priority="869" operator="containsText" text="Not yet due">
      <formula>NOT(ISERROR(SEARCH("Not yet due",E32)))</formula>
    </cfRule>
    <cfRule type="containsText" dxfId="894" priority="870" operator="containsText" text="Update not Provided">
      <formula>NOT(ISERROR(SEARCH("Update not Provided",E32)))</formula>
    </cfRule>
    <cfRule type="containsText" dxfId="893" priority="871" operator="containsText" text="Not yet due">
      <formula>NOT(ISERROR(SEARCH("Not yet due",E32)))</formula>
    </cfRule>
    <cfRule type="containsText" dxfId="892" priority="872" operator="containsText" text="Completed Behind Schedule">
      <formula>NOT(ISERROR(SEARCH("Completed Behind Schedule",E32)))</formula>
    </cfRule>
    <cfRule type="containsText" dxfId="891" priority="873" operator="containsText" text="Off Target">
      <formula>NOT(ISERROR(SEARCH("Off Target",E32)))</formula>
    </cfRule>
    <cfRule type="containsText" dxfId="890" priority="874" operator="containsText" text="On Track to be Achieved">
      <formula>NOT(ISERROR(SEARCH("On Track to be Achieved",E32)))</formula>
    </cfRule>
    <cfRule type="containsText" dxfId="889" priority="875" operator="containsText" text="Fully Achieved">
      <formula>NOT(ISERROR(SEARCH("Fully Achieved",E32)))</formula>
    </cfRule>
    <cfRule type="containsText" dxfId="888" priority="876" operator="containsText" text="Not yet due">
      <formula>NOT(ISERROR(SEARCH("Not yet due",E32)))</formula>
    </cfRule>
    <cfRule type="containsText" dxfId="887" priority="877" operator="containsText" text="Not Yet Due">
      <formula>NOT(ISERROR(SEARCH("Not Yet Due",E32)))</formula>
    </cfRule>
    <cfRule type="containsText" dxfId="886" priority="878" operator="containsText" text="Deferred">
      <formula>NOT(ISERROR(SEARCH("Deferred",E32)))</formula>
    </cfRule>
    <cfRule type="containsText" dxfId="885" priority="879" operator="containsText" text="Deleted">
      <formula>NOT(ISERROR(SEARCH("Deleted",E32)))</formula>
    </cfRule>
    <cfRule type="containsText" dxfId="884" priority="880" operator="containsText" text="In Danger of Falling Behind Target">
      <formula>NOT(ISERROR(SEARCH("In Danger of Falling Behind Target",E32)))</formula>
    </cfRule>
    <cfRule type="containsText" dxfId="883" priority="881" operator="containsText" text="Not yet due">
      <formula>NOT(ISERROR(SEARCH("Not yet due",E32)))</formula>
    </cfRule>
    <cfRule type="containsText" dxfId="882" priority="882" operator="containsText" text="Completed Behind Schedule">
      <formula>NOT(ISERROR(SEARCH("Completed Behind Schedule",E32)))</formula>
    </cfRule>
    <cfRule type="containsText" dxfId="881" priority="883" operator="containsText" text="Off Target">
      <formula>NOT(ISERROR(SEARCH("Off Target",E32)))</formula>
    </cfRule>
    <cfRule type="containsText" dxfId="880" priority="884" operator="containsText" text="In Danger of Falling Behind Target">
      <formula>NOT(ISERROR(SEARCH("In Danger of Falling Behind Target",E32)))</formula>
    </cfRule>
    <cfRule type="containsText" dxfId="879" priority="885" operator="containsText" text="On Track to be Achieved">
      <formula>NOT(ISERROR(SEARCH("On Track to be Achieved",E32)))</formula>
    </cfRule>
    <cfRule type="containsText" dxfId="878" priority="886" operator="containsText" text="Fully Achieved">
      <formula>NOT(ISERROR(SEARCH("Fully Achieved",E32)))</formula>
    </cfRule>
    <cfRule type="containsText" dxfId="877" priority="887" operator="containsText" text="Update not Provided">
      <formula>NOT(ISERROR(SEARCH("Update not Provided",E32)))</formula>
    </cfRule>
    <cfRule type="containsText" dxfId="876" priority="888" operator="containsText" text="Not yet due">
      <formula>NOT(ISERROR(SEARCH("Not yet due",E32)))</formula>
    </cfRule>
    <cfRule type="containsText" dxfId="875" priority="889" operator="containsText" text="Completed Behind Schedule">
      <formula>NOT(ISERROR(SEARCH("Completed Behind Schedule",E32)))</formula>
    </cfRule>
    <cfRule type="containsText" dxfId="874" priority="890" operator="containsText" text="Off Target">
      <formula>NOT(ISERROR(SEARCH("Off Target",E32)))</formula>
    </cfRule>
    <cfRule type="containsText" dxfId="873" priority="891" operator="containsText" text="In Danger of Falling Behind Target">
      <formula>NOT(ISERROR(SEARCH("In Danger of Falling Behind Target",E32)))</formula>
    </cfRule>
    <cfRule type="containsText" dxfId="872" priority="892" operator="containsText" text="On Track to be Achieved">
      <formula>NOT(ISERROR(SEARCH("On Track to be Achieved",E32)))</formula>
    </cfRule>
    <cfRule type="containsText" dxfId="871" priority="893" operator="containsText" text="Fully Achieved">
      <formula>NOT(ISERROR(SEARCH("Fully Achieved",E32)))</formula>
    </cfRule>
    <cfRule type="containsText" dxfId="870" priority="894" operator="containsText" text="Fully Achieved">
      <formula>NOT(ISERROR(SEARCH("Fully Achieved",E32)))</formula>
    </cfRule>
    <cfRule type="containsText" dxfId="869" priority="895" operator="containsText" text="Fully Achieved">
      <formula>NOT(ISERROR(SEARCH("Fully Achieved",E32)))</formula>
    </cfRule>
    <cfRule type="containsText" dxfId="868" priority="896" operator="containsText" text="Deferred">
      <formula>NOT(ISERROR(SEARCH("Deferred",E32)))</formula>
    </cfRule>
    <cfRule type="containsText" dxfId="867" priority="897" operator="containsText" text="Deleted">
      <formula>NOT(ISERROR(SEARCH("Deleted",E32)))</formula>
    </cfRule>
    <cfRule type="containsText" dxfId="866" priority="898" operator="containsText" text="In Danger of Falling Behind Target">
      <formula>NOT(ISERROR(SEARCH("In Danger of Falling Behind Target",E32)))</formula>
    </cfRule>
    <cfRule type="containsText" dxfId="865" priority="899" operator="containsText" text="Not yet due">
      <formula>NOT(ISERROR(SEARCH("Not yet due",E32)))</formula>
    </cfRule>
    <cfRule type="containsText" dxfId="864" priority="900" operator="containsText" text="Update not Provided">
      <formula>NOT(ISERROR(SEARCH("Update not Provided",E32)))</formula>
    </cfRule>
  </conditionalFormatting>
  <conditionalFormatting sqref="E35">
    <cfRule type="containsText" dxfId="863" priority="829" operator="containsText" text="On track to be achieved">
      <formula>NOT(ISERROR(SEARCH("On track to be achieved",E35)))</formula>
    </cfRule>
    <cfRule type="containsText" dxfId="862" priority="830" operator="containsText" text="Deferred">
      <formula>NOT(ISERROR(SEARCH("Deferred",E35)))</formula>
    </cfRule>
    <cfRule type="containsText" dxfId="861" priority="831" operator="containsText" text="Deleted">
      <formula>NOT(ISERROR(SEARCH("Deleted",E35)))</formula>
    </cfRule>
    <cfRule type="containsText" dxfId="860" priority="832" operator="containsText" text="In Danger of Falling Behind Target">
      <formula>NOT(ISERROR(SEARCH("In Danger of Falling Behind Target",E35)))</formula>
    </cfRule>
    <cfRule type="containsText" dxfId="859" priority="833" operator="containsText" text="Not yet due">
      <formula>NOT(ISERROR(SEARCH("Not yet due",E35)))</formula>
    </cfRule>
    <cfRule type="containsText" dxfId="858" priority="834" operator="containsText" text="Update not Provided">
      <formula>NOT(ISERROR(SEARCH("Update not Provided",E35)))</formula>
    </cfRule>
    <cfRule type="containsText" dxfId="857" priority="835" operator="containsText" text="Not yet due">
      <formula>NOT(ISERROR(SEARCH("Not yet due",E35)))</formula>
    </cfRule>
    <cfRule type="containsText" dxfId="856" priority="836" operator="containsText" text="Completed Behind Schedule">
      <formula>NOT(ISERROR(SEARCH("Completed Behind Schedule",E35)))</formula>
    </cfRule>
    <cfRule type="containsText" dxfId="855" priority="837" operator="containsText" text="Off Target">
      <formula>NOT(ISERROR(SEARCH("Off Target",E35)))</formula>
    </cfRule>
    <cfRule type="containsText" dxfId="854" priority="838" operator="containsText" text="On Track to be Achieved">
      <formula>NOT(ISERROR(SEARCH("On Track to be Achieved",E35)))</formula>
    </cfRule>
    <cfRule type="containsText" dxfId="853" priority="839" operator="containsText" text="Fully Achieved">
      <formula>NOT(ISERROR(SEARCH("Fully Achieved",E35)))</formula>
    </cfRule>
    <cfRule type="containsText" dxfId="852" priority="840" operator="containsText" text="Not yet due">
      <formula>NOT(ISERROR(SEARCH("Not yet due",E35)))</formula>
    </cfRule>
    <cfRule type="containsText" dxfId="851" priority="841" operator="containsText" text="Not Yet Due">
      <formula>NOT(ISERROR(SEARCH("Not Yet Due",E35)))</formula>
    </cfRule>
    <cfRule type="containsText" dxfId="850" priority="842" operator="containsText" text="Deferred">
      <formula>NOT(ISERROR(SEARCH("Deferred",E35)))</formula>
    </cfRule>
    <cfRule type="containsText" dxfId="849" priority="843" operator="containsText" text="Deleted">
      <formula>NOT(ISERROR(SEARCH("Deleted",E35)))</formula>
    </cfRule>
    <cfRule type="containsText" dxfId="848" priority="844" operator="containsText" text="In Danger of Falling Behind Target">
      <formula>NOT(ISERROR(SEARCH("In Danger of Falling Behind Target",E35)))</formula>
    </cfRule>
    <cfRule type="containsText" dxfId="847" priority="845" operator="containsText" text="Not yet due">
      <formula>NOT(ISERROR(SEARCH("Not yet due",E35)))</formula>
    </cfRule>
    <cfRule type="containsText" dxfId="846" priority="846" operator="containsText" text="Completed Behind Schedule">
      <formula>NOT(ISERROR(SEARCH("Completed Behind Schedule",E35)))</formula>
    </cfRule>
    <cfRule type="containsText" dxfId="845" priority="847" operator="containsText" text="Off Target">
      <formula>NOT(ISERROR(SEARCH("Off Target",E35)))</formula>
    </cfRule>
    <cfRule type="containsText" dxfId="844" priority="848" operator="containsText" text="In Danger of Falling Behind Target">
      <formula>NOT(ISERROR(SEARCH("In Danger of Falling Behind Target",E35)))</formula>
    </cfRule>
    <cfRule type="containsText" dxfId="843" priority="849" operator="containsText" text="On Track to be Achieved">
      <formula>NOT(ISERROR(SEARCH("On Track to be Achieved",E35)))</formula>
    </cfRule>
    <cfRule type="containsText" dxfId="842" priority="850" operator="containsText" text="Fully Achieved">
      <formula>NOT(ISERROR(SEARCH("Fully Achieved",E35)))</formula>
    </cfRule>
    <cfRule type="containsText" dxfId="841" priority="851" operator="containsText" text="Update not Provided">
      <formula>NOT(ISERROR(SEARCH("Update not Provided",E35)))</formula>
    </cfRule>
    <cfRule type="containsText" dxfId="840" priority="852" operator="containsText" text="Not yet due">
      <formula>NOT(ISERROR(SEARCH("Not yet due",E35)))</formula>
    </cfRule>
    <cfRule type="containsText" dxfId="839" priority="853" operator="containsText" text="Completed Behind Schedule">
      <formula>NOT(ISERROR(SEARCH("Completed Behind Schedule",E35)))</formula>
    </cfRule>
    <cfRule type="containsText" dxfId="838" priority="854" operator="containsText" text="Off Target">
      <formula>NOT(ISERROR(SEARCH("Off Target",E35)))</formula>
    </cfRule>
    <cfRule type="containsText" dxfId="837" priority="855" operator="containsText" text="In Danger of Falling Behind Target">
      <formula>NOT(ISERROR(SEARCH("In Danger of Falling Behind Target",E35)))</formula>
    </cfRule>
    <cfRule type="containsText" dxfId="836" priority="856" operator="containsText" text="On Track to be Achieved">
      <formula>NOT(ISERROR(SEARCH("On Track to be Achieved",E35)))</formula>
    </cfRule>
    <cfRule type="containsText" dxfId="835" priority="857" operator="containsText" text="Fully Achieved">
      <formula>NOT(ISERROR(SEARCH("Fully Achieved",E35)))</formula>
    </cfRule>
    <cfRule type="containsText" dxfId="834" priority="858" operator="containsText" text="Fully Achieved">
      <formula>NOT(ISERROR(SEARCH("Fully Achieved",E35)))</formula>
    </cfRule>
    <cfRule type="containsText" dxfId="833" priority="859" operator="containsText" text="Fully Achieved">
      <formula>NOT(ISERROR(SEARCH("Fully Achieved",E35)))</formula>
    </cfRule>
    <cfRule type="containsText" dxfId="832" priority="860" operator="containsText" text="Deferred">
      <formula>NOT(ISERROR(SEARCH("Deferred",E35)))</formula>
    </cfRule>
    <cfRule type="containsText" dxfId="831" priority="861" operator="containsText" text="Deleted">
      <formula>NOT(ISERROR(SEARCH("Deleted",E35)))</formula>
    </cfRule>
    <cfRule type="containsText" dxfId="830" priority="862" operator="containsText" text="In Danger of Falling Behind Target">
      <formula>NOT(ISERROR(SEARCH("In Danger of Falling Behind Target",E35)))</formula>
    </cfRule>
    <cfRule type="containsText" dxfId="829" priority="863" operator="containsText" text="Not yet due">
      <formula>NOT(ISERROR(SEARCH("Not yet due",E35)))</formula>
    </cfRule>
    <cfRule type="containsText" dxfId="828" priority="864" operator="containsText" text="Update not Provided">
      <formula>NOT(ISERROR(SEARCH("Update not Provided",E35)))</formula>
    </cfRule>
  </conditionalFormatting>
  <conditionalFormatting sqref="E38">
    <cfRule type="containsText" dxfId="827" priority="793" operator="containsText" text="On track to be achieved">
      <formula>NOT(ISERROR(SEARCH("On track to be achieved",E38)))</formula>
    </cfRule>
    <cfRule type="containsText" dxfId="826" priority="794" operator="containsText" text="Deferred">
      <formula>NOT(ISERROR(SEARCH("Deferred",E38)))</formula>
    </cfRule>
    <cfRule type="containsText" dxfId="825" priority="795" operator="containsText" text="Deleted">
      <formula>NOT(ISERROR(SEARCH("Deleted",E38)))</formula>
    </cfRule>
    <cfRule type="containsText" dxfId="824" priority="796" operator="containsText" text="In Danger of Falling Behind Target">
      <formula>NOT(ISERROR(SEARCH("In Danger of Falling Behind Target",E38)))</formula>
    </cfRule>
    <cfRule type="containsText" dxfId="823" priority="797" operator="containsText" text="Not yet due">
      <formula>NOT(ISERROR(SEARCH("Not yet due",E38)))</formula>
    </cfRule>
    <cfRule type="containsText" dxfId="822" priority="798" operator="containsText" text="Update not Provided">
      <formula>NOT(ISERROR(SEARCH("Update not Provided",E38)))</formula>
    </cfRule>
    <cfRule type="containsText" dxfId="821" priority="799" operator="containsText" text="Not yet due">
      <formula>NOT(ISERROR(SEARCH("Not yet due",E38)))</formula>
    </cfRule>
    <cfRule type="containsText" dxfId="820" priority="800" operator="containsText" text="Completed Behind Schedule">
      <formula>NOT(ISERROR(SEARCH("Completed Behind Schedule",E38)))</formula>
    </cfRule>
    <cfRule type="containsText" dxfId="819" priority="801" operator="containsText" text="Off Target">
      <formula>NOT(ISERROR(SEARCH("Off Target",E38)))</formula>
    </cfRule>
    <cfRule type="containsText" dxfId="818" priority="802" operator="containsText" text="On Track to be Achieved">
      <formula>NOT(ISERROR(SEARCH("On Track to be Achieved",E38)))</formula>
    </cfRule>
    <cfRule type="containsText" dxfId="817" priority="803" operator="containsText" text="Fully Achieved">
      <formula>NOT(ISERROR(SEARCH("Fully Achieved",E38)))</formula>
    </cfRule>
    <cfRule type="containsText" dxfId="816" priority="804" operator="containsText" text="Not yet due">
      <formula>NOT(ISERROR(SEARCH("Not yet due",E38)))</formula>
    </cfRule>
    <cfRule type="containsText" dxfId="815" priority="805" operator="containsText" text="Not Yet Due">
      <formula>NOT(ISERROR(SEARCH("Not Yet Due",E38)))</formula>
    </cfRule>
    <cfRule type="containsText" dxfId="814" priority="806" operator="containsText" text="Deferred">
      <formula>NOT(ISERROR(SEARCH("Deferred",E38)))</formula>
    </cfRule>
    <cfRule type="containsText" dxfId="813" priority="807" operator="containsText" text="Deleted">
      <formula>NOT(ISERROR(SEARCH("Deleted",E38)))</formula>
    </cfRule>
    <cfRule type="containsText" dxfId="812" priority="808" operator="containsText" text="In Danger of Falling Behind Target">
      <formula>NOT(ISERROR(SEARCH("In Danger of Falling Behind Target",E38)))</formula>
    </cfRule>
    <cfRule type="containsText" dxfId="811" priority="809" operator="containsText" text="Not yet due">
      <formula>NOT(ISERROR(SEARCH("Not yet due",E38)))</formula>
    </cfRule>
    <cfRule type="containsText" dxfId="810" priority="810" operator="containsText" text="Completed Behind Schedule">
      <formula>NOT(ISERROR(SEARCH("Completed Behind Schedule",E38)))</formula>
    </cfRule>
    <cfRule type="containsText" dxfId="809" priority="811" operator="containsText" text="Off Target">
      <formula>NOT(ISERROR(SEARCH("Off Target",E38)))</formula>
    </cfRule>
    <cfRule type="containsText" dxfId="808" priority="812" operator="containsText" text="In Danger of Falling Behind Target">
      <formula>NOT(ISERROR(SEARCH("In Danger of Falling Behind Target",E38)))</formula>
    </cfRule>
    <cfRule type="containsText" dxfId="807" priority="813" operator="containsText" text="On Track to be Achieved">
      <formula>NOT(ISERROR(SEARCH("On Track to be Achieved",E38)))</formula>
    </cfRule>
    <cfRule type="containsText" dxfId="806" priority="814" operator="containsText" text="Fully Achieved">
      <formula>NOT(ISERROR(SEARCH("Fully Achieved",E38)))</formula>
    </cfRule>
    <cfRule type="containsText" dxfId="805" priority="815" operator="containsText" text="Update not Provided">
      <formula>NOT(ISERROR(SEARCH("Update not Provided",E38)))</formula>
    </cfRule>
    <cfRule type="containsText" dxfId="804" priority="816" operator="containsText" text="Not yet due">
      <formula>NOT(ISERROR(SEARCH("Not yet due",E38)))</formula>
    </cfRule>
    <cfRule type="containsText" dxfId="803" priority="817" operator="containsText" text="Completed Behind Schedule">
      <formula>NOT(ISERROR(SEARCH("Completed Behind Schedule",E38)))</formula>
    </cfRule>
    <cfRule type="containsText" dxfId="802" priority="818" operator="containsText" text="Off Target">
      <formula>NOT(ISERROR(SEARCH("Off Target",E38)))</formula>
    </cfRule>
    <cfRule type="containsText" dxfId="801" priority="819" operator="containsText" text="In Danger of Falling Behind Target">
      <formula>NOT(ISERROR(SEARCH("In Danger of Falling Behind Target",E38)))</formula>
    </cfRule>
    <cfRule type="containsText" dxfId="800" priority="820" operator="containsText" text="On Track to be Achieved">
      <formula>NOT(ISERROR(SEARCH("On Track to be Achieved",E38)))</formula>
    </cfRule>
    <cfRule type="containsText" dxfId="799" priority="821" operator="containsText" text="Fully Achieved">
      <formula>NOT(ISERROR(SEARCH("Fully Achieved",E38)))</formula>
    </cfRule>
    <cfRule type="containsText" dxfId="798" priority="822" operator="containsText" text="Fully Achieved">
      <formula>NOT(ISERROR(SEARCH("Fully Achieved",E38)))</formula>
    </cfRule>
    <cfRule type="containsText" dxfId="797" priority="823" operator="containsText" text="Fully Achieved">
      <formula>NOT(ISERROR(SEARCH("Fully Achieved",E38)))</formula>
    </cfRule>
    <cfRule type="containsText" dxfId="796" priority="824" operator="containsText" text="Deferred">
      <formula>NOT(ISERROR(SEARCH("Deferred",E38)))</formula>
    </cfRule>
    <cfRule type="containsText" dxfId="795" priority="825" operator="containsText" text="Deleted">
      <formula>NOT(ISERROR(SEARCH("Deleted",E38)))</formula>
    </cfRule>
    <cfRule type="containsText" dxfId="794" priority="826" operator="containsText" text="In Danger of Falling Behind Target">
      <formula>NOT(ISERROR(SEARCH("In Danger of Falling Behind Target",E38)))</formula>
    </cfRule>
    <cfRule type="containsText" dxfId="793" priority="827" operator="containsText" text="Not yet due">
      <formula>NOT(ISERROR(SEARCH("Not yet due",E38)))</formula>
    </cfRule>
    <cfRule type="containsText" dxfId="792" priority="828" operator="containsText" text="Update not Provided">
      <formula>NOT(ISERROR(SEARCH("Update not Provided",E38)))</formula>
    </cfRule>
  </conditionalFormatting>
  <conditionalFormatting sqref="E41">
    <cfRule type="containsText" dxfId="791" priority="757" operator="containsText" text="On track to be achieved">
      <formula>NOT(ISERROR(SEARCH("On track to be achieved",E41)))</formula>
    </cfRule>
    <cfRule type="containsText" dxfId="790" priority="758" operator="containsText" text="Deferred">
      <formula>NOT(ISERROR(SEARCH("Deferred",E41)))</formula>
    </cfRule>
    <cfRule type="containsText" dxfId="789" priority="759" operator="containsText" text="Deleted">
      <formula>NOT(ISERROR(SEARCH("Deleted",E41)))</formula>
    </cfRule>
    <cfRule type="containsText" dxfId="788" priority="760" operator="containsText" text="In Danger of Falling Behind Target">
      <formula>NOT(ISERROR(SEARCH("In Danger of Falling Behind Target",E41)))</formula>
    </cfRule>
    <cfRule type="containsText" dxfId="787" priority="761" operator="containsText" text="Not yet due">
      <formula>NOT(ISERROR(SEARCH("Not yet due",E41)))</formula>
    </cfRule>
    <cfRule type="containsText" dxfId="786" priority="762" operator="containsText" text="Update not Provided">
      <formula>NOT(ISERROR(SEARCH("Update not Provided",E41)))</formula>
    </cfRule>
    <cfRule type="containsText" dxfId="785" priority="763" operator="containsText" text="Not yet due">
      <formula>NOT(ISERROR(SEARCH("Not yet due",E41)))</formula>
    </cfRule>
    <cfRule type="containsText" dxfId="784" priority="764" operator="containsText" text="Completed Behind Schedule">
      <formula>NOT(ISERROR(SEARCH("Completed Behind Schedule",E41)))</formula>
    </cfRule>
    <cfRule type="containsText" dxfId="783" priority="765" operator="containsText" text="Off Target">
      <formula>NOT(ISERROR(SEARCH("Off Target",E41)))</formula>
    </cfRule>
    <cfRule type="containsText" dxfId="782" priority="766" operator="containsText" text="On Track to be Achieved">
      <formula>NOT(ISERROR(SEARCH("On Track to be Achieved",E41)))</formula>
    </cfRule>
    <cfRule type="containsText" dxfId="781" priority="767" operator="containsText" text="Fully Achieved">
      <formula>NOT(ISERROR(SEARCH("Fully Achieved",E41)))</formula>
    </cfRule>
    <cfRule type="containsText" dxfId="780" priority="768" operator="containsText" text="Not yet due">
      <formula>NOT(ISERROR(SEARCH("Not yet due",E41)))</formula>
    </cfRule>
    <cfRule type="containsText" dxfId="779" priority="769" operator="containsText" text="Not Yet Due">
      <formula>NOT(ISERROR(SEARCH("Not Yet Due",E41)))</formula>
    </cfRule>
    <cfRule type="containsText" dxfId="778" priority="770" operator="containsText" text="Deferred">
      <formula>NOT(ISERROR(SEARCH("Deferred",E41)))</formula>
    </cfRule>
    <cfRule type="containsText" dxfId="777" priority="771" operator="containsText" text="Deleted">
      <formula>NOT(ISERROR(SEARCH("Deleted",E41)))</formula>
    </cfRule>
    <cfRule type="containsText" dxfId="776" priority="772" operator="containsText" text="In Danger of Falling Behind Target">
      <formula>NOT(ISERROR(SEARCH("In Danger of Falling Behind Target",E41)))</formula>
    </cfRule>
    <cfRule type="containsText" dxfId="775" priority="773" operator="containsText" text="Not yet due">
      <formula>NOT(ISERROR(SEARCH("Not yet due",E41)))</formula>
    </cfRule>
    <cfRule type="containsText" dxfId="774" priority="774" operator="containsText" text="Completed Behind Schedule">
      <formula>NOT(ISERROR(SEARCH("Completed Behind Schedule",E41)))</formula>
    </cfRule>
    <cfRule type="containsText" dxfId="773" priority="775" operator="containsText" text="Off Target">
      <formula>NOT(ISERROR(SEARCH("Off Target",E41)))</formula>
    </cfRule>
    <cfRule type="containsText" dxfId="772" priority="776" operator="containsText" text="In Danger of Falling Behind Target">
      <formula>NOT(ISERROR(SEARCH("In Danger of Falling Behind Target",E41)))</formula>
    </cfRule>
    <cfRule type="containsText" dxfId="771" priority="777" operator="containsText" text="On Track to be Achieved">
      <formula>NOT(ISERROR(SEARCH("On Track to be Achieved",E41)))</formula>
    </cfRule>
    <cfRule type="containsText" dxfId="770" priority="778" operator="containsText" text="Fully Achieved">
      <formula>NOT(ISERROR(SEARCH("Fully Achieved",E41)))</formula>
    </cfRule>
    <cfRule type="containsText" dxfId="769" priority="779" operator="containsText" text="Update not Provided">
      <formula>NOT(ISERROR(SEARCH("Update not Provided",E41)))</formula>
    </cfRule>
    <cfRule type="containsText" dxfId="768" priority="780" operator="containsText" text="Not yet due">
      <formula>NOT(ISERROR(SEARCH("Not yet due",E41)))</formula>
    </cfRule>
    <cfRule type="containsText" dxfId="767" priority="781" operator="containsText" text="Completed Behind Schedule">
      <formula>NOT(ISERROR(SEARCH("Completed Behind Schedule",E41)))</formula>
    </cfRule>
    <cfRule type="containsText" dxfId="766" priority="782" operator="containsText" text="Off Target">
      <formula>NOT(ISERROR(SEARCH("Off Target",E41)))</formula>
    </cfRule>
    <cfRule type="containsText" dxfId="765" priority="783" operator="containsText" text="In Danger of Falling Behind Target">
      <formula>NOT(ISERROR(SEARCH("In Danger of Falling Behind Target",E41)))</formula>
    </cfRule>
    <cfRule type="containsText" dxfId="764" priority="784" operator="containsText" text="On Track to be Achieved">
      <formula>NOT(ISERROR(SEARCH("On Track to be Achieved",E41)))</formula>
    </cfRule>
    <cfRule type="containsText" dxfId="763" priority="785" operator="containsText" text="Fully Achieved">
      <formula>NOT(ISERROR(SEARCH("Fully Achieved",E41)))</formula>
    </cfRule>
    <cfRule type="containsText" dxfId="762" priority="786" operator="containsText" text="Fully Achieved">
      <formula>NOT(ISERROR(SEARCH("Fully Achieved",E41)))</formula>
    </cfRule>
    <cfRule type="containsText" dxfId="761" priority="787" operator="containsText" text="Fully Achieved">
      <formula>NOT(ISERROR(SEARCH("Fully Achieved",E41)))</formula>
    </cfRule>
    <cfRule type="containsText" dxfId="760" priority="788" operator="containsText" text="Deferred">
      <formula>NOT(ISERROR(SEARCH("Deferred",E41)))</formula>
    </cfRule>
    <cfRule type="containsText" dxfId="759" priority="789" operator="containsText" text="Deleted">
      <formula>NOT(ISERROR(SEARCH("Deleted",E41)))</formula>
    </cfRule>
    <cfRule type="containsText" dxfId="758" priority="790" operator="containsText" text="In Danger of Falling Behind Target">
      <formula>NOT(ISERROR(SEARCH("In Danger of Falling Behind Target",E41)))</formula>
    </cfRule>
    <cfRule type="containsText" dxfId="757" priority="791" operator="containsText" text="Not yet due">
      <formula>NOT(ISERROR(SEARCH("Not yet due",E41)))</formula>
    </cfRule>
    <cfRule type="containsText" dxfId="756" priority="792" operator="containsText" text="Update not Provided">
      <formula>NOT(ISERROR(SEARCH("Update not Provided",E41)))</formula>
    </cfRule>
  </conditionalFormatting>
  <conditionalFormatting sqref="E44:E47">
    <cfRule type="containsText" dxfId="755" priority="721" operator="containsText" text="On track to be achieved">
      <formula>NOT(ISERROR(SEARCH("On track to be achieved",E44)))</formula>
    </cfRule>
    <cfRule type="containsText" dxfId="754" priority="722" operator="containsText" text="Deferred">
      <formula>NOT(ISERROR(SEARCH("Deferred",E44)))</formula>
    </cfRule>
    <cfRule type="containsText" dxfId="753" priority="723" operator="containsText" text="Deleted">
      <formula>NOT(ISERROR(SEARCH("Deleted",E44)))</formula>
    </cfRule>
    <cfRule type="containsText" dxfId="752" priority="724" operator="containsText" text="In Danger of Falling Behind Target">
      <formula>NOT(ISERROR(SEARCH("In Danger of Falling Behind Target",E44)))</formula>
    </cfRule>
    <cfRule type="containsText" dxfId="751" priority="725" operator="containsText" text="Not yet due">
      <formula>NOT(ISERROR(SEARCH("Not yet due",E44)))</formula>
    </cfRule>
    <cfRule type="containsText" dxfId="750" priority="726" operator="containsText" text="Update not Provided">
      <formula>NOT(ISERROR(SEARCH("Update not Provided",E44)))</formula>
    </cfRule>
    <cfRule type="containsText" dxfId="749" priority="727" operator="containsText" text="Not yet due">
      <formula>NOT(ISERROR(SEARCH("Not yet due",E44)))</formula>
    </cfRule>
    <cfRule type="containsText" dxfId="748" priority="728" operator="containsText" text="Completed Behind Schedule">
      <formula>NOT(ISERROR(SEARCH("Completed Behind Schedule",E44)))</formula>
    </cfRule>
    <cfRule type="containsText" dxfId="747" priority="729" operator="containsText" text="Off Target">
      <formula>NOT(ISERROR(SEARCH("Off Target",E44)))</formula>
    </cfRule>
    <cfRule type="containsText" dxfId="746" priority="730" operator="containsText" text="On Track to be Achieved">
      <formula>NOT(ISERROR(SEARCH("On Track to be Achieved",E44)))</formula>
    </cfRule>
    <cfRule type="containsText" dxfId="745" priority="731" operator="containsText" text="Fully Achieved">
      <formula>NOT(ISERROR(SEARCH("Fully Achieved",E44)))</formula>
    </cfRule>
    <cfRule type="containsText" dxfId="744" priority="732" operator="containsText" text="Not yet due">
      <formula>NOT(ISERROR(SEARCH("Not yet due",E44)))</formula>
    </cfRule>
    <cfRule type="containsText" dxfId="743" priority="733" operator="containsText" text="Not Yet Due">
      <formula>NOT(ISERROR(SEARCH("Not Yet Due",E44)))</formula>
    </cfRule>
    <cfRule type="containsText" dxfId="742" priority="734" operator="containsText" text="Deferred">
      <formula>NOT(ISERROR(SEARCH("Deferred",E44)))</formula>
    </cfRule>
    <cfRule type="containsText" dxfId="741" priority="735" operator="containsText" text="Deleted">
      <formula>NOT(ISERROR(SEARCH("Deleted",E44)))</formula>
    </cfRule>
    <cfRule type="containsText" dxfId="740" priority="736" operator="containsText" text="In Danger of Falling Behind Target">
      <formula>NOT(ISERROR(SEARCH("In Danger of Falling Behind Target",E44)))</formula>
    </cfRule>
    <cfRule type="containsText" dxfId="739" priority="737" operator="containsText" text="Not yet due">
      <formula>NOT(ISERROR(SEARCH("Not yet due",E44)))</formula>
    </cfRule>
    <cfRule type="containsText" dxfId="738" priority="738" operator="containsText" text="Completed Behind Schedule">
      <formula>NOT(ISERROR(SEARCH("Completed Behind Schedule",E44)))</formula>
    </cfRule>
    <cfRule type="containsText" dxfId="737" priority="739" operator="containsText" text="Off Target">
      <formula>NOT(ISERROR(SEARCH("Off Target",E44)))</formula>
    </cfRule>
    <cfRule type="containsText" dxfId="736" priority="740" operator="containsText" text="In Danger of Falling Behind Target">
      <formula>NOT(ISERROR(SEARCH("In Danger of Falling Behind Target",E44)))</formula>
    </cfRule>
    <cfRule type="containsText" dxfId="735" priority="741" operator="containsText" text="On Track to be Achieved">
      <formula>NOT(ISERROR(SEARCH("On Track to be Achieved",E44)))</formula>
    </cfRule>
    <cfRule type="containsText" dxfId="734" priority="742" operator="containsText" text="Fully Achieved">
      <formula>NOT(ISERROR(SEARCH("Fully Achieved",E44)))</formula>
    </cfRule>
    <cfRule type="containsText" dxfId="733" priority="743" operator="containsText" text="Update not Provided">
      <formula>NOT(ISERROR(SEARCH("Update not Provided",E44)))</formula>
    </cfRule>
    <cfRule type="containsText" dxfId="732" priority="744" operator="containsText" text="Not yet due">
      <formula>NOT(ISERROR(SEARCH("Not yet due",E44)))</formula>
    </cfRule>
    <cfRule type="containsText" dxfId="731" priority="745" operator="containsText" text="Completed Behind Schedule">
      <formula>NOT(ISERROR(SEARCH("Completed Behind Schedule",E44)))</formula>
    </cfRule>
    <cfRule type="containsText" dxfId="730" priority="746" operator="containsText" text="Off Target">
      <formula>NOT(ISERROR(SEARCH("Off Target",E44)))</formula>
    </cfRule>
    <cfRule type="containsText" dxfId="729" priority="747" operator="containsText" text="In Danger of Falling Behind Target">
      <formula>NOT(ISERROR(SEARCH("In Danger of Falling Behind Target",E44)))</formula>
    </cfRule>
    <cfRule type="containsText" dxfId="728" priority="748" operator="containsText" text="On Track to be Achieved">
      <formula>NOT(ISERROR(SEARCH("On Track to be Achieved",E44)))</formula>
    </cfRule>
    <cfRule type="containsText" dxfId="727" priority="749" operator="containsText" text="Fully Achieved">
      <formula>NOT(ISERROR(SEARCH("Fully Achieved",E44)))</formula>
    </cfRule>
    <cfRule type="containsText" dxfId="726" priority="750" operator="containsText" text="Fully Achieved">
      <formula>NOT(ISERROR(SEARCH("Fully Achieved",E44)))</formula>
    </cfRule>
    <cfRule type="containsText" dxfId="725" priority="751" operator="containsText" text="Fully Achieved">
      <formula>NOT(ISERROR(SEARCH("Fully Achieved",E44)))</formula>
    </cfRule>
    <cfRule type="containsText" dxfId="724" priority="752" operator="containsText" text="Deferred">
      <formula>NOT(ISERROR(SEARCH("Deferred",E44)))</formula>
    </cfRule>
    <cfRule type="containsText" dxfId="723" priority="753" operator="containsText" text="Deleted">
      <formula>NOT(ISERROR(SEARCH("Deleted",E44)))</formula>
    </cfRule>
    <cfRule type="containsText" dxfId="722" priority="754" operator="containsText" text="In Danger of Falling Behind Target">
      <formula>NOT(ISERROR(SEARCH("In Danger of Falling Behind Target",E44)))</formula>
    </cfRule>
    <cfRule type="containsText" dxfId="721" priority="755" operator="containsText" text="Not yet due">
      <formula>NOT(ISERROR(SEARCH("Not yet due",E44)))</formula>
    </cfRule>
    <cfRule type="containsText" dxfId="720" priority="756" operator="containsText" text="Update not Provided">
      <formula>NOT(ISERROR(SEARCH("Update not Provided",E44)))</formula>
    </cfRule>
  </conditionalFormatting>
  <conditionalFormatting sqref="E49:E50">
    <cfRule type="containsText" dxfId="719" priority="685" operator="containsText" text="On track to be achieved">
      <formula>NOT(ISERROR(SEARCH("On track to be achieved",E49)))</formula>
    </cfRule>
    <cfRule type="containsText" dxfId="718" priority="686" operator="containsText" text="Deferred">
      <formula>NOT(ISERROR(SEARCH("Deferred",E49)))</formula>
    </cfRule>
    <cfRule type="containsText" dxfId="717" priority="687" operator="containsText" text="Deleted">
      <formula>NOT(ISERROR(SEARCH("Deleted",E49)))</formula>
    </cfRule>
    <cfRule type="containsText" dxfId="716" priority="688" operator="containsText" text="In Danger of Falling Behind Target">
      <formula>NOT(ISERROR(SEARCH("In Danger of Falling Behind Target",E49)))</formula>
    </cfRule>
    <cfRule type="containsText" dxfId="715" priority="689" operator="containsText" text="Not yet due">
      <formula>NOT(ISERROR(SEARCH("Not yet due",E49)))</formula>
    </cfRule>
    <cfRule type="containsText" dxfId="714" priority="690" operator="containsText" text="Update not Provided">
      <formula>NOT(ISERROR(SEARCH("Update not Provided",E49)))</formula>
    </cfRule>
    <cfRule type="containsText" dxfId="713" priority="691" operator="containsText" text="Not yet due">
      <formula>NOT(ISERROR(SEARCH("Not yet due",E49)))</formula>
    </cfRule>
    <cfRule type="containsText" dxfId="712" priority="692" operator="containsText" text="Completed Behind Schedule">
      <formula>NOT(ISERROR(SEARCH("Completed Behind Schedule",E49)))</formula>
    </cfRule>
    <cfRule type="containsText" dxfId="711" priority="693" operator="containsText" text="Off Target">
      <formula>NOT(ISERROR(SEARCH("Off Target",E49)))</formula>
    </cfRule>
    <cfRule type="containsText" dxfId="710" priority="694" operator="containsText" text="On Track to be Achieved">
      <formula>NOT(ISERROR(SEARCH("On Track to be Achieved",E49)))</formula>
    </cfRule>
    <cfRule type="containsText" dxfId="709" priority="695" operator="containsText" text="Fully Achieved">
      <formula>NOT(ISERROR(SEARCH("Fully Achieved",E49)))</formula>
    </cfRule>
    <cfRule type="containsText" dxfId="708" priority="696" operator="containsText" text="Not yet due">
      <formula>NOT(ISERROR(SEARCH("Not yet due",E49)))</formula>
    </cfRule>
    <cfRule type="containsText" dxfId="707" priority="697" operator="containsText" text="Not Yet Due">
      <formula>NOT(ISERROR(SEARCH("Not Yet Due",E49)))</formula>
    </cfRule>
    <cfRule type="containsText" dxfId="706" priority="698" operator="containsText" text="Deferred">
      <formula>NOT(ISERROR(SEARCH("Deferred",E49)))</formula>
    </cfRule>
    <cfRule type="containsText" dxfId="705" priority="699" operator="containsText" text="Deleted">
      <formula>NOT(ISERROR(SEARCH("Deleted",E49)))</formula>
    </cfRule>
    <cfRule type="containsText" dxfId="704" priority="700" operator="containsText" text="In Danger of Falling Behind Target">
      <formula>NOT(ISERROR(SEARCH("In Danger of Falling Behind Target",E49)))</formula>
    </cfRule>
    <cfRule type="containsText" dxfId="703" priority="701" operator="containsText" text="Not yet due">
      <formula>NOT(ISERROR(SEARCH("Not yet due",E49)))</formula>
    </cfRule>
    <cfRule type="containsText" dxfId="702" priority="702" operator="containsText" text="Completed Behind Schedule">
      <formula>NOT(ISERROR(SEARCH("Completed Behind Schedule",E49)))</formula>
    </cfRule>
    <cfRule type="containsText" dxfId="701" priority="703" operator="containsText" text="Off Target">
      <formula>NOT(ISERROR(SEARCH("Off Target",E49)))</formula>
    </cfRule>
    <cfRule type="containsText" dxfId="700" priority="704" operator="containsText" text="In Danger of Falling Behind Target">
      <formula>NOT(ISERROR(SEARCH("In Danger of Falling Behind Target",E49)))</formula>
    </cfRule>
    <cfRule type="containsText" dxfId="699" priority="705" operator="containsText" text="On Track to be Achieved">
      <formula>NOT(ISERROR(SEARCH("On Track to be Achieved",E49)))</formula>
    </cfRule>
    <cfRule type="containsText" dxfId="698" priority="706" operator="containsText" text="Fully Achieved">
      <formula>NOT(ISERROR(SEARCH("Fully Achieved",E49)))</formula>
    </cfRule>
    <cfRule type="containsText" dxfId="697" priority="707" operator="containsText" text="Update not Provided">
      <formula>NOT(ISERROR(SEARCH("Update not Provided",E49)))</formula>
    </cfRule>
    <cfRule type="containsText" dxfId="696" priority="708" operator="containsText" text="Not yet due">
      <formula>NOT(ISERROR(SEARCH("Not yet due",E49)))</formula>
    </cfRule>
    <cfRule type="containsText" dxfId="695" priority="709" operator="containsText" text="Completed Behind Schedule">
      <formula>NOT(ISERROR(SEARCH("Completed Behind Schedule",E49)))</formula>
    </cfRule>
    <cfRule type="containsText" dxfId="694" priority="710" operator="containsText" text="Off Target">
      <formula>NOT(ISERROR(SEARCH("Off Target",E49)))</formula>
    </cfRule>
    <cfRule type="containsText" dxfId="693" priority="711" operator="containsText" text="In Danger of Falling Behind Target">
      <formula>NOT(ISERROR(SEARCH("In Danger of Falling Behind Target",E49)))</formula>
    </cfRule>
    <cfRule type="containsText" dxfId="692" priority="712" operator="containsText" text="On Track to be Achieved">
      <formula>NOT(ISERROR(SEARCH("On Track to be Achieved",E49)))</formula>
    </cfRule>
    <cfRule type="containsText" dxfId="691" priority="713" operator="containsText" text="Fully Achieved">
      <formula>NOT(ISERROR(SEARCH("Fully Achieved",E49)))</formula>
    </cfRule>
    <cfRule type="containsText" dxfId="690" priority="714" operator="containsText" text="Fully Achieved">
      <formula>NOT(ISERROR(SEARCH("Fully Achieved",E49)))</formula>
    </cfRule>
    <cfRule type="containsText" dxfId="689" priority="715" operator="containsText" text="Fully Achieved">
      <formula>NOT(ISERROR(SEARCH("Fully Achieved",E49)))</formula>
    </cfRule>
    <cfRule type="containsText" dxfId="688" priority="716" operator="containsText" text="Deferred">
      <formula>NOT(ISERROR(SEARCH("Deferred",E49)))</formula>
    </cfRule>
    <cfRule type="containsText" dxfId="687" priority="717" operator="containsText" text="Deleted">
      <formula>NOT(ISERROR(SEARCH("Deleted",E49)))</formula>
    </cfRule>
    <cfRule type="containsText" dxfId="686" priority="718" operator="containsText" text="In Danger of Falling Behind Target">
      <formula>NOT(ISERROR(SEARCH("In Danger of Falling Behind Target",E49)))</formula>
    </cfRule>
    <cfRule type="containsText" dxfId="685" priority="719" operator="containsText" text="Not yet due">
      <formula>NOT(ISERROR(SEARCH("Not yet due",E49)))</formula>
    </cfRule>
    <cfRule type="containsText" dxfId="684" priority="720" operator="containsText" text="Update not Provided">
      <formula>NOT(ISERROR(SEARCH("Update not Provided",E49)))</formula>
    </cfRule>
  </conditionalFormatting>
  <conditionalFormatting sqref="E52:E54">
    <cfRule type="containsText" dxfId="683" priority="649" operator="containsText" text="On track to be achieved">
      <formula>NOT(ISERROR(SEARCH("On track to be achieved",E52)))</formula>
    </cfRule>
    <cfRule type="containsText" dxfId="682" priority="650" operator="containsText" text="Deferred">
      <formula>NOT(ISERROR(SEARCH("Deferred",E52)))</formula>
    </cfRule>
    <cfRule type="containsText" dxfId="681" priority="651" operator="containsText" text="Deleted">
      <formula>NOT(ISERROR(SEARCH("Deleted",E52)))</formula>
    </cfRule>
    <cfRule type="containsText" dxfId="680" priority="652" operator="containsText" text="In Danger of Falling Behind Target">
      <formula>NOT(ISERROR(SEARCH("In Danger of Falling Behind Target",E52)))</formula>
    </cfRule>
    <cfRule type="containsText" dxfId="679" priority="653" operator="containsText" text="Not yet due">
      <formula>NOT(ISERROR(SEARCH("Not yet due",E52)))</formula>
    </cfRule>
    <cfRule type="containsText" dxfId="678" priority="654" operator="containsText" text="Update not Provided">
      <formula>NOT(ISERROR(SEARCH("Update not Provided",E52)))</formula>
    </cfRule>
    <cfRule type="containsText" dxfId="677" priority="655" operator="containsText" text="Not yet due">
      <formula>NOT(ISERROR(SEARCH("Not yet due",E52)))</formula>
    </cfRule>
    <cfRule type="containsText" dxfId="676" priority="656" operator="containsText" text="Completed Behind Schedule">
      <formula>NOT(ISERROR(SEARCH("Completed Behind Schedule",E52)))</formula>
    </cfRule>
    <cfRule type="containsText" dxfId="675" priority="657" operator="containsText" text="Off Target">
      <formula>NOT(ISERROR(SEARCH("Off Target",E52)))</formula>
    </cfRule>
    <cfRule type="containsText" dxfId="674" priority="658" operator="containsText" text="On Track to be Achieved">
      <formula>NOT(ISERROR(SEARCH("On Track to be Achieved",E52)))</formula>
    </cfRule>
    <cfRule type="containsText" dxfId="673" priority="659" operator="containsText" text="Fully Achieved">
      <formula>NOT(ISERROR(SEARCH("Fully Achieved",E52)))</formula>
    </cfRule>
    <cfRule type="containsText" dxfId="672" priority="660" operator="containsText" text="Not yet due">
      <formula>NOT(ISERROR(SEARCH("Not yet due",E52)))</formula>
    </cfRule>
    <cfRule type="containsText" dxfId="671" priority="661" operator="containsText" text="Not Yet Due">
      <formula>NOT(ISERROR(SEARCH("Not Yet Due",E52)))</formula>
    </cfRule>
    <cfRule type="containsText" dxfId="670" priority="662" operator="containsText" text="Deferred">
      <formula>NOT(ISERROR(SEARCH("Deferred",E52)))</formula>
    </cfRule>
    <cfRule type="containsText" dxfId="669" priority="663" operator="containsText" text="Deleted">
      <formula>NOT(ISERROR(SEARCH("Deleted",E52)))</formula>
    </cfRule>
    <cfRule type="containsText" dxfId="668" priority="664" operator="containsText" text="In Danger of Falling Behind Target">
      <formula>NOT(ISERROR(SEARCH("In Danger of Falling Behind Target",E52)))</formula>
    </cfRule>
    <cfRule type="containsText" dxfId="667" priority="665" operator="containsText" text="Not yet due">
      <formula>NOT(ISERROR(SEARCH("Not yet due",E52)))</formula>
    </cfRule>
    <cfRule type="containsText" dxfId="666" priority="666" operator="containsText" text="Completed Behind Schedule">
      <formula>NOT(ISERROR(SEARCH("Completed Behind Schedule",E52)))</formula>
    </cfRule>
    <cfRule type="containsText" dxfId="665" priority="667" operator="containsText" text="Off Target">
      <formula>NOT(ISERROR(SEARCH("Off Target",E52)))</formula>
    </cfRule>
    <cfRule type="containsText" dxfId="664" priority="668" operator="containsText" text="In Danger of Falling Behind Target">
      <formula>NOT(ISERROR(SEARCH("In Danger of Falling Behind Target",E52)))</formula>
    </cfRule>
    <cfRule type="containsText" dxfId="663" priority="669" operator="containsText" text="On Track to be Achieved">
      <formula>NOT(ISERROR(SEARCH("On Track to be Achieved",E52)))</formula>
    </cfRule>
    <cfRule type="containsText" dxfId="662" priority="670" operator="containsText" text="Fully Achieved">
      <formula>NOT(ISERROR(SEARCH("Fully Achieved",E52)))</formula>
    </cfRule>
    <cfRule type="containsText" dxfId="661" priority="671" operator="containsText" text="Update not Provided">
      <formula>NOT(ISERROR(SEARCH("Update not Provided",E52)))</formula>
    </cfRule>
    <cfRule type="containsText" dxfId="660" priority="672" operator="containsText" text="Not yet due">
      <formula>NOT(ISERROR(SEARCH("Not yet due",E52)))</formula>
    </cfRule>
    <cfRule type="containsText" dxfId="659" priority="673" operator="containsText" text="Completed Behind Schedule">
      <formula>NOT(ISERROR(SEARCH("Completed Behind Schedule",E52)))</formula>
    </cfRule>
    <cfRule type="containsText" dxfId="658" priority="674" operator="containsText" text="Off Target">
      <formula>NOT(ISERROR(SEARCH("Off Target",E52)))</formula>
    </cfRule>
    <cfRule type="containsText" dxfId="657" priority="675" operator="containsText" text="In Danger of Falling Behind Target">
      <formula>NOT(ISERROR(SEARCH("In Danger of Falling Behind Target",E52)))</formula>
    </cfRule>
    <cfRule type="containsText" dxfId="656" priority="676" operator="containsText" text="On Track to be Achieved">
      <formula>NOT(ISERROR(SEARCH("On Track to be Achieved",E52)))</formula>
    </cfRule>
    <cfRule type="containsText" dxfId="655" priority="677" operator="containsText" text="Fully Achieved">
      <formula>NOT(ISERROR(SEARCH("Fully Achieved",E52)))</formula>
    </cfRule>
    <cfRule type="containsText" dxfId="654" priority="678" operator="containsText" text="Fully Achieved">
      <formula>NOT(ISERROR(SEARCH("Fully Achieved",E52)))</formula>
    </cfRule>
    <cfRule type="containsText" dxfId="653" priority="679" operator="containsText" text="Fully Achieved">
      <formula>NOT(ISERROR(SEARCH("Fully Achieved",E52)))</formula>
    </cfRule>
    <cfRule type="containsText" dxfId="652" priority="680" operator="containsText" text="Deferred">
      <formula>NOT(ISERROR(SEARCH("Deferred",E52)))</formula>
    </cfRule>
    <cfRule type="containsText" dxfId="651" priority="681" operator="containsText" text="Deleted">
      <formula>NOT(ISERROR(SEARCH("Deleted",E52)))</formula>
    </cfRule>
    <cfRule type="containsText" dxfId="650" priority="682" operator="containsText" text="In Danger of Falling Behind Target">
      <formula>NOT(ISERROR(SEARCH("In Danger of Falling Behind Target",E52)))</formula>
    </cfRule>
    <cfRule type="containsText" dxfId="649" priority="683" operator="containsText" text="Not yet due">
      <formula>NOT(ISERROR(SEARCH("Not yet due",E52)))</formula>
    </cfRule>
    <cfRule type="containsText" dxfId="648" priority="684" operator="containsText" text="Update not Provided">
      <formula>NOT(ISERROR(SEARCH("Update not Provided",E52)))</formula>
    </cfRule>
  </conditionalFormatting>
  <conditionalFormatting sqref="E56:E61">
    <cfRule type="containsText" dxfId="647" priority="613" operator="containsText" text="On track to be achieved">
      <formula>NOT(ISERROR(SEARCH("On track to be achieved",E56)))</formula>
    </cfRule>
    <cfRule type="containsText" dxfId="646" priority="614" operator="containsText" text="Deferred">
      <formula>NOT(ISERROR(SEARCH("Deferred",E56)))</formula>
    </cfRule>
    <cfRule type="containsText" dxfId="645" priority="615" operator="containsText" text="Deleted">
      <formula>NOT(ISERROR(SEARCH("Deleted",E56)))</formula>
    </cfRule>
    <cfRule type="containsText" dxfId="644" priority="616" operator="containsText" text="In Danger of Falling Behind Target">
      <formula>NOT(ISERROR(SEARCH("In Danger of Falling Behind Target",E56)))</formula>
    </cfRule>
    <cfRule type="containsText" dxfId="643" priority="617" operator="containsText" text="Not yet due">
      <formula>NOT(ISERROR(SEARCH("Not yet due",E56)))</formula>
    </cfRule>
    <cfRule type="containsText" dxfId="642" priority="618" operator="containsText" text="Update not Provided">
      <formula>NOT(ISERROR(SEARCH("Update not Provided",E56)))</formula>
    </cfRule>
    <cfRule type="containsText" dxfId="641" priority="619" operator="containsText" text="Not yet due">
      <formula>NOT(ISERROR(SEARCH("Not yet due",E56)))</formula>
    </cfRule>
    <cfRule type="containsText" dxfId="640" priority="620" operator="containsText" text="Completed Behind Schedule">
      <formula>NOT(ISERROR(SEARCH("Completed Behind Schedule",E56)))</formula>
    </cfRule>
    <cfRule type="containsText" dxfId="639" priority="621" operator="containsText" text="Off Target">
      <formula>NOT(ISERROR(SEARCH("Off Target",E56)))</formula>
    </cfRule>
    <cfRule type="containsText" dxfId="638" priority="622" operator="containsText" text="On Track to be Achieved">
      <formula>NOT(ISERROR(SEARCH("On Track to be Achieved",E56)))</formula>
    </cfRule>
    <cfRule type="containsText" dxfId="637" priority="623" operator="containsText" text="Fully Achieved">
      <formula>NOT(ISERROR(SEARCH("Fully Achieved",E56)))</formula>
    </cfRule>
    <cfRule type="containsText" dxfId="636" priority="624" operator="containsText" text="Not yet due">
      <formula>NOT(ISERROR(SEARCH("Not yet due",E56)))</formula>
    </cfRule>
    <cfRule type="containsText" dxfId="635" priority="625" operator="containsText" text="Not Yet Due">
      <formula>NOT(ISERROR(SEARCH("Not Yet Due",E56)))</formula>
    </cfRule>
    <cfRule type="containsText" dxfId="634" priority="626" operator="containsText" text="Deferred">
      <formula>NOT(ISERROR(SEARCH("Deferred",E56)))</formula>
    </cfRule>
    <cfRule type="containsText" dxfId="633" priority="627" operator="containsText" text="Deleted">
      <formula>NOT(ISERROR(SEARCH("Deleted",E56)))</formula>
    </cfRule>
    <cfRule type="containsText" dxfId="632" priority="628" operator="containsText" text="In Danger of Falling Behind Target">
      <formula>NOT(ISERROR(SEARCH("In Danger of Falling Behind Target",E56)))</formula>
    </cfRule>
    <cfRule type="containsText" dxfId="631" priority="629" operator="containsText" text="Not yet due">
      <formula>NOT(ISERROR(SEARCH("Not yet due",E56)))</formula>
    </cfRule>
    <cfRule type="containsText" dxfId="630" priority="630" operator="containsText" text="Completed Behind Schedule">
      <formula>NOT(ISERROR(SEARCH("Completed Behind Schedule",E56)))</formula>
    </cfRule>
    <cfRule type="containsText" dxfId="629" priority="631" operator="containsText" text="Off Target">
      <formula>NOT(ISERROR(SEARCH("Off Target",E56)))</formula>
    </cfRule>
    <cfRule type="containsText" dxfId="628" priority="632" operator="containsText" text="In Danger of Falling Behind Target">
      <formula>NOT(ISERROR(SEARCH("In Danger of Falling Behind Target",E56)))</formula>
    </cfRule>
    <cfRule type="containsText" dxfId="627" priority="633" operator="containsText" text="On Track to be Achieved">
      <formula>NOT(ISERROR(SEARCH("On Track to be Achieved",E56)))</formula>
    </cfRule>
    <cfRule type="containsText" dxfId="626" priority="634" operator="containsText" text="Fully Achieved">
      <formula>NOT(ISERROR(SEARCH("Fully Achieved",E56)))</formula>
    </cfRule>
    <cfRule type="containsText" dxfId="625" priority="635" operator="containsText" text="Update not Provided">
      <formula>NOT(ISERROR(SEARCH("Update not Provided",E56)))</formula>
    </cfRule>
    <cfRule type="containsText" dxfId="624" priority="636" operator="containsText" text="Not yet due">
      <formula>NOT(ISERROR(SEARCH("Not yet due",E56)))</formula>
    </cfRule>
    <cfRule type="containsText" dxfId="623" priority="637" operator="containsText" text="Completed Behind Schedule">
      <formula>NOT(ISERROR(SEARCH("Completed Behind Schedule",E56)))</formula>
    </cfRule>
    <cfRule type="containsText" dxfId="622" priority="638" operator="containsText" text="Off Target">
      <formula>NOT(ISERROR(SEARCH("Off Target",E56)))</formula>
    </cfRule>
    <cfRule type="containsText" dxfId="621" priority="639" operator="containsText" text="In Danger of Falling Behind Target">
      <formula>NOT(ISERROR(SEARCH("In Danger of Falling Behind Target",E56)))</formula>
    </cfRule>
    <cfRule type="containsText" dxfId="620" priority="640" operator="containsText" text="On Track to be Achieved">
      <formula>NOT(ISERROR(SEARCH("On Track to be Achieved",E56)))</formula>
    </cfRule>
    <cfRule type="containsText" dxfId="619" priority="641" operator="containsText" text="Fully Achieved">
      <formula>NOT(ISERROR(SEARCH("Fully Achieved",E56)))</formula>
    </cfRule>
    <cfRule type="containsText" dxfId="618" priority="642" operator="containsText" text="Fully Achieved">
      <formula>NOT(ISERROR(SEARCH("Fully Achieved",E56)))</formula>
    </cfRule>
    <cfRule type="containsText" dxfId="617" priority="643" operator="containsText" text="Fully Achieved">
      <formula>NOT(ISERROR(SEARCH("Fully Achieved",E56)))</formula>
    </cfRule>
    <cfRule type="containsText" dxfId="616" priority="644" operator="containsText" text="Deferred">
      <formula>NOT(ISERROR(SEARCH("Deferred",E56)))</formula>
    </cfRule>
    <cfRule type="containsText" dxfId="615" priority="645" operator="containsText" text="Deleted">
      <formula>NOT(ISERROR(SEARCH("Deleted",E56)))</formula>
    </cfRule>
    <cfRule type="containsText" dxfId="614" priority="646" operator="containsText" text="In Danger of Falling Behind Target">
      <formula>NOT(ISERROR(SEARCH("In Danger of Falling Behind Target",E56)))</formula>
    </cfRule>
    <cfRule type="containsText" dxfId="613" priority="647" operator="containsText" text="Not yet due">
      <formula>NOT(ISERROR(SEARCH("Not yet due",E56)))</formula>
    </cfRule>
    <cfRule type="containsText" dxfId="612" priority="648" operator="containsText" text="Update not Provided">
      <formula>NOT(ISERROR(SEARCH("Update not Provided",E56)))</formula>
    </cfRule>
  </conditionalFormatting>
  <conditionalFormatting sqref="E64:E70">
    <cfRule type="containsText" dxfId="611" priority="577" operator="containsText" text="On track to be achieved">
      <formula>NOT(ISERROR(SEARCH("On track to be achieved",E64)))</formula>
    </cfRule>
    <cfRule type="containsText" dxfId="610" priority="578" operator="containsText" text="Deferred">
      <formula>NOT(ISERROR(SEARCH("Deferred",E64)))</formula>
    </cfRule>
    <cfRule type="containsText" dxfId="609" priority="579" operator="containsText" text="Deleted">
      <formula>NOT(ISERROR(SEARCH("Deleted",E64)))</formula>
    </cfRule>
    <cfRule type="containsText" dxfId="608" priority="580" operator="containsText" text="In Danger of Falling Behind Target">
      <formula>NOT(ISERROR(SEARCH("In Danger of Falling Behind Target",E64)))</formula>
    </cfRule>
    <cfRule type="containsText" dxfId="607" priority="581" operator="containsText" text="Not yet due">
      <formula>NOT(ISERROR(SEARCH("Not yet due",E64)))</formula>
    </cfRule>
    <cfRule type="containsText" dxfId="606" priority="582" operator="containsText" text="Update not Provided">
      <formula>NOT(ISERROR(SEARCH("Update not Provided",E64)))</formula>
    </cfRule>
    <cfRule type="containsText" dxfId="605" priority="583" operator="containsText" text="Not yet due">
      <formula>NOT(ISERROR(SEARCH("Not yet due",E64)))</formula>
    </cfRule>
    <cfRule type="containsText" dxfId="604" priority="584" operator="containsText" text="Completed Behind Schedule">
      <formula>NOT(ISERROR(SEARCH("Completed Behind Schedule",E64)))</formula>
    </cfRule>
    <cfRule type="containsText" dxfId="603" priority="585" operator="containsText" text="Off Target">
      <formula>NOT(ISERROR(SEARCH("Off Target",E64)))</formula>
    </cfRule>
    <cfRule type="containsText" dxfId="602" priority="586" operator="containsText" text="On Track to be Achieved">
      <formula>NOT(ISERROR(SEARCH("On Track to be Achieved",E64)))</formula>
    </cfRule>
    <cfRule type="containsText" dxfId="601" priority="587" operator="containsText" text="Fully Achieved">
      <formula>NOT(ISERROR(SEARCH("Fully Achieved",E64)))</formula>
    </cfRule>
    <cfRule type="containsText" dxfId="600" priority="588" operator="containsText" text="Not yet due">
      <formula>NOT(ISERROR(SEARCH("Not yet due",E64)))</formula>
    </cfRule>
    <cfRule type="containsText" dxfId="599" priority="589" operator="containsText" text="Not Yet Due">
      <formula>NOT(ISERROR(SEARCH("Not Yet Due",E64)))</formula>
    </cfRule>
    <cfRule type="containsText" dxfId="598" priority="590" operator="containsText" text="Deferred">
      <formula>NOT(ISERROR(SEARCH("Deferred",E64)))</formula>
    </cfRule>
    <cfRule type="containsText" dxfId="597" priority="591" operator="containsText" text="Deleted">
      <formula>NOT(ISERROR(SEARCH("Deleted",E64)))</formula>
    </cfRule>
    <cfRule type="containsText" dxfId="596" priority="592" operator="containsText" text="In Danger of Falling Behind Target">
      <formula>NOT(ISERROR(SEARCH("In Danger of Falling Behind Target",E64)))</formula>
    </cfRule>
    <cfRule type="containsText" dxfId="595" priority="593" operator="containsText" text="Not yet due">
      <formula>NOT(ISERROR(SEARCH("Not yet due",E64)))</formula>
    </cfRule>
    <cfRule type="containsText" dxfId="594" priority="594" operator="containsText" text="Completed Behind Schedule">
      <formula>NOT(ISERROR(SEARCH("Completed Behind Schedule",E64)))</formula>
    </cfRule>
    <cfRule type="containsText" dxfId="593" priority="595" operator="containsText" text="Off Target">
      <formula>NOT(ISERROR(SEARCH("Off Target",E64)))</formula>
    </cfRule>
    <cfRule type="containsText" dxfId="592" priority="596" operator="containsText" text="In Danger of Falling Behind Target">
      <formula>NOT(ISERROR(SEARCH("In Danger of Falling Behind Target",E64)))</formula>
    </cfRule>
    <cfRule type="containsText" dxfId="591" priority="597" operator="containsText" text="On Track to be Achieved">
      <formula>NOT(ISERROR(SEARCH("On Track to be Achieved",E64)))</formula>
    </cfRule>
    <cfRule type="containsText" dxfId="590" priority="598" operator="containsText" text="Fully Achieved">
      <formula>NOT(ISERROR(SEARCH("Fully Achieved",E64)))</formula>
    </cfRule>
    <cfRule type="containsText" dxfId="589" priority="599" operator="containsText" text="Update not Provided">
      <formula>NOT(ISERROR(SEARCH("Update not Provided",E64)))</formula>
    </cfRule>
    <cfRule type="containsText" dxfId="588" priority="600" operator="containsText" text="Not yet due">
      <formula>NOT(ISERROR(SEARCH("Not yet due",E64)))</formula>
    </cfRule>
    <cfRule type="containsText" dxfId="587" priority="601" operator="containsText" text="Completed Behind Schedule">
      <formula>NOT(ISERROR(SEARCH("Completed Behind Schedule",E64)))</formula>
    </cfRule>
    <cfRule type="containsText" dxfId="586" priority="602" operator="containsText" text="Off Target">
      <formula>NOT(ISERROR(SEARCH("Off Target",E64)))</formula>
    </cfRule>
    <cfRule type="containsText" dxfId="585" priority="603" operator="containsText" text="In Danger of Falling Behind Target">
      <formula>NOT(ISERROR(SEARCH("In Danger of Falling Behind Target",E64)))</formula>
    </cfRule>
    <cfRule type="containsText" dxfId="584" priority="604" operator="containsText" text="On Track to be Achieved">
      <formula>NOT(ISERROR(SEARCH("On Track to be Achieved",E64)))</formula>
    </cfRule>
    <cfRule type="containsText" dxfId="583" priority="605" operator="containsText" text="Fully Achieved">
      <formula>NOT(ISERROR(SEARCH("Fully Achieved",E64)))</formula>
    </cfRule>
    <cfRule type="containsText" dxfId="582" priority="606" operator="containsText" text="Fully Achieved">
      <formula>NOT(ISERROR(SEARCH("Fully Achieved",E64)))</formula>
    </cfRule>
    <cfRule type="containsText" dxfId="581" priority="607" operator="containsText" text="Fully Achieved">
      <formula>NOT(ISERROR(SEARCH("Fully Achieved",E64)))</formula>
    </cfRule>
    <cfRule type="containsText" dxfId="580" priority="608" operator="containsText" text="Deferred">
      <formula>NOT(ISERROR(SEARCH("Deferred",E64)))</formula>
    </cfRule>
    <cfRule type="containsText" dxfId="579" priority="609" operator="containsText" text="Deleted">
      <formula>NOT(ISERROR(SEARCH("Deleted",E64)))</formula>
    </cfRule>
    <cfRule type="containsText" dxfId="578" priority="610" operator="containsText" text="In Danger of Falling Behind Target">
      <formula>NOT(ISERROR(SEARCH("In Danger of Falling Behind Target",E64)))</formula>
    </cfRule>
    <cfRule type="containsText" dxfId="577" priority="611" operator="containsText" text="Not yet due">
      <formula>NOT(ISERROR(SEARCH("Not yet due",E64)))</formula>
    </cfRule>
    <cfRule type="containsText" dxfId="576" priority="612" operator="containsText" text="Update not Provided">
      <formula>NOT(ISERROR(SEARCH("Update not Provided",E64)))</formula>
    </cfRule>
  </conditionalFormatting>
  <conditionalFormatting sqref="E75">
    <cfRule type="containsText" dxfId="575" priority="541" operator="containsText" text="On track to be achieved">
      <formula>NOT(ISERROR(SEARCH("On track to be achieved",E75)))</formula>
    </cfRule>
    <cfRule type="containsText" dxfId="574" priority="542" operator="containsText" text="Deferred">
      <formula>NOT(ISERROR(SEARCH("Deferred",E75)))</formula>
    </cfRule>
    <cfRule type="containsText" dxfId="573" priority="543" operator="containsText" text="Deleted">
      <formula>NOT(ISERROR(SEARCH("Deleted",E75)))</formula>
    </cfRule>
    <cfRule type="containsText" dxfId="572" priority="544" operator="containsText" text="In Danger of Falling Behind Target">
      <formula>NOT(ISERROR(SEARCH("In Danger of Falling Behind Target",E75)))</formula>
    </cfRule>
    <cfRule type="containsText" dxfId="571" priority="545" operator="containsText" text="Not yet due">
      <formula>NOT(ISERROR(SEARCH("Not yet due",E75)))</formula>
    </cfRule>
    <cfRule type="containsText" dxfId="570" priority="546" operator="containsText" text="Update not Provided">
      <formula>NOT(ISERROR(SEARCH("Update not Provided",E75)))</formula>
    </cfRule>
    <cfRule type="containsText" dxfId="569" priority="547" operator="containsText" text="Not yet due">
      <formula>NOT(ISERROR(SEARCH("Not yet due",E75)))</formula>
    </cfRule>
    <cfRule type="containsText" dxfId="568" priority="548" operator="containsText" text="Completed Behind Schedule">
      <formula>NOT(ISERROR(SEARCH("Completed Behind Schedule",E75)))</formula>
    </cfRule>
    <cfRule type="containsText" dxfId="567" priority="549" operator="containsText" text="Off Target">
      <formula>NOT(ISERROR(SEARCH("Off Target",E75)))</formula>
    </cfRule>
    <cfRule type="containsText" dxfId="566" priority="550" operator="containsText" text="On Track to be Achieved">
      <formula>NOT(ISERROR(SEARCH("On Track to be Achieved",E75)))</formula>
    </cfRule>
    <cfRule type="containsText" dxfId="565" priority="551" operator="containsText" text="Fully Achieved">
      <formula>NOT(ISERROR(SEARCH("Fully Achieved",E75)))</formula>
    </cfRule>
    <cfRule type="containsText" dxfId="564" priority="552" operator="containsText" text="Not yet due">
      <formula>NOT(ISERROR(SEARCH("Not yet due",E75)))</formula>
    </cfRule>
    <cfRule type="containsText" dxfId="563" priority="553" operator="containsText" text="Not Yet Due">
      <formula>NOT(ISERROR(SEARCH("Not Yet Due",E75)))</formula>
    </cfRule>
    <cfRule type="containsText" dxfId="562" priority="554" operator="containsText" text="Deferred">
      <formula>NOT(ISERROR(SEARCH("Deferred",E75)))</formula>
    </cfRule>
    <cfRule type="containsText" dxfId="561" priority="555" operator="containsText" text="Deleted">
      <formula>NOT(ISERROR(SEARCH("Deleted",E75)))</formula>
    </cfRule>
    <cfRule type="containsText" dxfId="560" priority="556" operator="containsText" text="In Danger of Falling Behind Target">
      <formula>NOT(ISERROR(SEARCH("In Danger of Falling Behind Target",E75)))</formula>
    </cfRule>
    <cfRule type="containsText" dxfId="559" priority="557" operator="containsText" text="Not yet due">
      <formula>NOT(ISERROR(SEARCH("Not yet due",E75)))</formula>
    </cfRule>
    <cfRule type="containsText" dxfId="558" priority="558" operator="containsText" text="Completed Behind Schedule">
      <formula>NOT(ISERROR(SEARCH("Completed Behind Schedule",E75)))</formula>
    </cfRule>
    <cfRule type="containsText" dxfId="557" priority="559" operator="containsText" text="Off Target">
      <formula>NOT(ISERROR(SEARCH("Off Target",E75)))</formula>
    </cfRule>
    <cfRule type="containsText" dxfId="556" priority="560" operator="containsText" text="In Danger of Falling Behind Target">
      <formula>NOT(ISERROR(SEARCH("In Danger of Falling Behind Target",E75)))</formula>
    </cfRule>
    <cfRule type="containsText" dxfId="555" priority="561" operator="containsText" text="On Track to be Achieved">
      <formula>NOT(ISERROR(SEARCH("On Track to be Achieved",E75)))</formula>
    </cfRule>
    <cfRule type="containsText" dxfId="554" priority="562" operator="containsText" text="Fully Achieved">
      <formula>NOT(ISERROR(SEARCH("Fully Achieved",E75)))</formula>
    </cfRule>
    <cfRule type="containsText" dxfId="553" priority="563" operator="containsText" text="Update not Provided">
      <formula>NOT(ISERROR(SEARCH("Update not Provided",E75)))</formula>
    </cfRule>
    <cfRule type="containsText" dxfId="552" priority="564" operator="containsText" text="Not yet due">
      <formula>NOT(ISERROR(SEARCH("Not yet due",E75)))</formula>
    </cfRule>
    <cfRule type="containsText" dxfId="551" priority="565" operator="containsText" text="Completed Behind Schedule">
      <formula>NOT(ISERROR(SEARCH("Completed Behind Schedule",E75)))</formula>
    </cfRule>
    <cfRule type="containsText" dxfId="550" priority="566" operator="containsText" text="Off Target">
      <formula>NOT(ISERROR(SEARCH("Off Target",E75)))</formula>
    </cfRule>
    <cfRule type="containsText" dxfId="549" priority="567" operator="containsText" text="In Danger of Falling Behind Target">
      <formula>NOT(ISERROR(SEARCH("In Danger of Falling Behind Target",E75)))</formula>
    </cfRule>
    <cfRule type="containsText" dxfId="548" priority="568" operator="containsText" text="On Track to be Achieved">
      <formula>NOT(ISERROR(SEARCH("On Track to be Achieved",E75)))</formula>
    </cfRule>
    <cfRule type="containsText" dxfId="547" priority="569" operator="containsText" text="Fully Achieved">
      <formula>NOT(ISERROR(SEARCH("Fully Achieved",E75)))</formula>
    </cfRule>
    <cfRule type="containsText" dxfId="546" priority="570" operator="containsText" text="Fully Achieved">
      <formula>NOT(ISERROR(SEARCH("Fully Achieved",E75)))</formula>
    </cfRule>
    <cfRule type="containsText" dxfId="545" priority="571" operator="containsText" text="Fully Achieved">
      <formula>NOT(ISERROR(SEARCH("Fully Achieved",E75)))</formula>
    </cfRule>
    <cfRule type="containsText" dxfId="544" priority="572" operator="containsText" text="Deferred">
      <formula>NOT(ISERROR(SEARCH("Deferred",E75)))</formula>
    </cfRule>
    <cfRule type="containsText" dxfId="543" priority="573" operator="containsText" text="Deleted">
      <formula>NOT(ISERROR(SEARCH("Deleted",E75)))</formula>
    </cfRule>
    <cfRule type="containsText" dxfId="542" priority="574" operator="containsText" text="In Danger of Falling Behind Target">
      <formula>NOT(ISERROR(SEARCH("In Danger of Falling Behind Target",E75)))</formula>
    </cfRule>
    <cfRule type="containsText" dxfId="541" priority="575" operator="containsText" text="Not yet due">
      <formula>NOT(ISERROR(SEARCH("Not yet due",E75)))</formula>
    </cfRule>
    <cfRule type="containsText" dxfId="540" priority="576" operator="containsText" text="Update not Provided">
      <formula>NOT(ISERROR(SEARCH("Update not Provided",E75)))</formula>
    </cfRule>
  </conditionalFormatting>
  <conditionalFormatting sqref="E77:E83">
    <cfRule type="containsText" dxfId="539" priority="505" operator="containsText" text="On track to be achieved">
      <formula>NOT(ISERROR(SEARCH("On track to be achieved",E77)))</formula>
    </cfRule>
    <cfRule type="containsText" dxfId="538" priority="506" operator="containsText" text="Deferred">
      <formula>NOT(ISERROR(SEARCH("Deferred",E77)))</formula>
    </cfRule>
    <cfRule type="containsText" dxfId="537" priority="507" operator="containsText" text="Deleted">
      <formula>NOT(ISERROR(SEARCH("Deleted",E77)))</formula>
    </cfRule>
    <cfRule type="containsText" dxfId="536" priority="508" operator="containsText" text="In Danger of Falling Behind Target">
      <formula>NOT(ISERROR(SEARCH("In Danger of Falling Behind Target",E77)))</formula>
    </cfRule>
    <cfRule type="containsText" dxfId="535" priority="509" operator="containsText" text="Not yet due">
      <formula>NOT(ISERROR(SEARCH("Not yet due",E77)))</formula>
    </cfRule>
    <cfRule type="containsText" dxfId="534" priority="510" operator="containsText" text="Update not Provided">
      <formula>NOT(ISERROR(SEARCH("Update not Provided",E77)))</formula>
    </cfRule>
    <cfRule type="containsText" dxfId="533" priority="511" operator="containsText" text="Not yet due">
      <formula>NOT(ISERROR(SEARCH("Not yet due",E77)))</formula>
    </cfRule>
    <cfRule type="containsText" dxfId="532" priority="512" operator="containsText" text="Completed Behind Schedule">
      <formula>NOT(ISERROR(SEARCH("Completed Behind Schedule",E77)))</formula>
    </cfRule>
    <cfRule type="containsText" dxfId="531" priority="513" operator="containsText" text="Off Target">
      <formula>NOT(ISERROR(SEARCH("Off Target",E77)))</formula>
    </cfRule>
    <cfRule type="containsText" dxfId="530" priority="514" operator="containsText" text="On Track to be Achieved">
      <formula>NOT(ISERROR(SEARCH("On Track to be Achieved",E77)))</formula>
    </cfRule>
    <cfRule type="containsText" dxfId="529" priority="515" operator="containsText" text="Fully Achieved">
      <formula>NOT(ISERROR(SEARCH("Fully Achieved",E77)))</formula>
    </cfRule>
    <cfRule type="containsText" dxfId="528" priority="516" operator="containsText" text="Not yet due">
      <formula>NOT(ISERROR(SEARCH("Not yet due",E77)))</formula>
    </cfRule>
    <cfRule type="containsText" dxfId="527" priority="517" operator="containsText" text="Not Yet Due">
      <formula>NOT(ISERROR(SEARCH("Not Yet Due",E77)))</formula>
    </cfRule>
    <cfRule type="containsText" dxfId="526" priority="518" operator="containsText" text="Deferred">
      <formula>NOT(ISERROR(SEARCH("Deferred",E77)))</formula>
    </cfRule>
    <cfRule type="containsText" dxfId="525" priority="519" operator="containsText" text="Deleted">
      <formula>NOT(ISERROR(SEARCH("Deleted",E77)))</formula>
    </cfRule>
    <cfRule type="containsText" dxfId="524" priority="520" operator="containsText" text="In Danger of Falling Behind Target">
      <formula>NOT(ISERROR(SEARCH("In Danger of Falling Behind Target",E77)))</formula>
    </cfRule>
    <cfRule type="containsText" dxfId="523" priority="521" operator="containsText" text="Not yet due">
      <formula>NOT(ISERROR(SEARCH("Not yet due",E77)))</formula>
    </cfRule>
    <cfRule type="containsText" dxfId="522" priority="522" operator="containsText" text="Completed Behind Schedule">
      <formula>NOT(ISERROR(SEARCH("Completed Behind Schedule",E77)))</formula>
    </cfRule>
    <cfRule type="containsText" dxfId="521" priority="523" operator="containsText" text="Off Target">
      <formula>NOT(ISERROR(SEARCH("Off Target",E77)))</formula>
    </cfRule>
    <cfRule type="containsText" dxfId="520" priority="524" operator="containsText" text="In Danger of Falling Behind Target">
      <formula>NOT(ISERROR(SEARCH("In Danger of Falling Behind Target",E77)))</formula>
    </cfRule>
    <cfRule type="containsText" dxfId="519" priority="525" operator="containsText" text="On Track to be Achieved">
      <formula>NOT(ISERROR(SEARCH("On Track to be Achieved",E77)))</formula>
    </cfRule>
    <cfRule type="containsText" dxfId="518" priority="526" operator="containsText" text="Fully Achieved">
      <formula>NOT(ISERROR(SEARCH("Fully Achieved",E77)))</formula>
    </cfRule>
    <cfRule type="containsText" dxfId="517" priority="527" operator="containsText" text="Update not Provided">
      <formula>NOT(ISERROR(SEARCH("Update not Provided",E77)))</formula>
    </cfRule>
    <cfRule type="containsText" dxfId="516" priority="528" operator="containsText" text="Not yet due">
      <formula>NOT(ISERROR(SEARCH("Not yet due",E77)))</formula>
    </cfRule>
    <cfRule type="containsText" dxfId="515" priority="529" operator="containsText" text="Completed Behind Schedule">
      <formula>NOT(ISERROR(SEARCH("Completed Behind Schedule",E77)))</formula>
    </cfRule>
    <cfRule type="containsText" dxfId="514" priority="530" operator="containsText" text="Off Target">
      <formula>NOT(ISERROR(SEARCH("Off Target",E77)))</formula>
    </cfRule>
    <cfRule type="containsText" dxfId="513" priority="531" operator="containsText" text="In Danger of Falling Behind Target">
      <formula>NOT(ISERROR(SEARCH("In Danger of Falling Behind Target",E77)))</formula>
    </cfRule>
    <cfRule type="containsText" dxfId="512" priority="532" operator="containsText" text="On Track to be Achieved">
      <formula>NOT(ISERROR(SEARCH("On Track to be Achieved",E77)))</formula>
    </cfRule>
    <cfRule type="containsText" dxfId="511" priority="533" operator="containsText" text="Fully Achieved">
      <formula>NOT(ISERROR(SEARCH("Fully Achieved",E77)))</formula>
    </cfRule>
    <cfRule type="containsText" dxfId="510" priority="534" operator="containsText" text="Fully Achieved">
      <formula>NOT(ISERROR(SEARCH("Fully Achieved",E77)))</formula>
    </cfRule>
    <cfRule type="containsText" dxfId="509" priority="535" operator="containsText" text="Fully Achieved">
      <formula>NOT(ISERROR(SEARCH("Fully Achieved",E77)))</formula>
    </cfRule>
    <cfRule type="containsText" dxfId="508" priority="536" operator="containsText" text="Deferred">
      <formula>NOT(ISERROR(SEARCH("Deferred",E77)))</formula>
    </cfRule>
    <cfRule type="containsText" dxfId="507" priority="537" operator="containsText" text="Deleted">
      <formula>NOT(ISERROR(SEARCH("Deleted",E77)))</formula>
    </cfRule>
    <cfRule type="containsText" dxfId="506" priority="538" operator="containsText" text="In Danger of Falling Behind Target">
      <formula>NOT(ISERROR(SEARCH("In Danger of Falling Behind Target",E77)))</formula>
    </cfRule>
    <cfRule type="containsText" dxfId="505" priority="539" operator="containsText" text="Not yet due">
      <formula>NOT(ISERROR(SEARCH("Not yet due",E77)))</formula>
    </cfRule>
    <cfRule type="containsText" dxfId="504" priority="540" operator="containsText" text="Update not Provided">
      <formula>NOT(ISERROR(SEARCH("Update not Provided",E77)))</formula>
    </cfRule>
  </conditionalFormatting>
  <conditionalFormatting sqref="E85">
    <cfRule type="containsText" dxfId="503" priority="469" operator="containsText" text="On track to be achieved">
      <formula>NOT(ISERROR(SEARCH("On track to be achieved",E85)))</formula>
    </cfRule>
    <cfRule type="containsText" dxfId="502" priority="470" operator="containsText" text="Deferred">
      <formula>NOT(ISERROR(SEARCH("Deferred",E85)))</formula>
    </cfRule>
    <cfRule type="containsText" dxfId="501" priority="471" operator="containsText" text="Deleted">
      <formula>NOT(ISERROR(SEARCH("Deleted",E85)))</formula>
    </cfRule>
    <cfRule type="containsText" dxfId="500" priority="472" operator="containsText" text="In Danger of Falling Behind Target">
      <formula>NOT(ISERROR(SEARCH("In Danger of Falling Behind Target",E85)))</formula>
    </cfRule>
    <cfRule type="containsText" dxfId="499" priority="473" operator="containsText" text="Not yet due">
      <formula>NOT(ISERROR(SEARCH("Not yet due",E85)))</formula>
    </cfRule>
    <cfRule type="containsText" dxfId="498" priority="474" operator="containsText" text="Update not Provided">
      <formula>NOT(ISERROR(SEARCH("Update not Provided",E85)))</formula>
    </cfRule>
    <cfRule type="containsText" dxfId="497" priority="475" operator="containsText" text="Not yet due">
      <formula>NOT(ISERROR(SEARCH("Not yet due",E85)))</formula>
    </cfRule>
    <cfRule type="containsText" dxfId="496" priority="476" operator="containsText" text="Completed Behind Schedule">
      <formula>NOT(ISERROR(SEARCH("Completed Behind Schedule",E85)))</formula>
    </cfRule>
    <cfRule type="containsText" dxfId="495" priority="477" operator="containsText" text="Off Target">
      <formula>NOT(ISERROR(SEARCH("Off Target",E85)))</formula>
    </cfRule>
    <cfRule type="containsText" dxfId="494" priority="478" operator="containsText" text="On Track to be Achieved">
      <formula>NOT(ISERROR(SEARCH("On Track to be Achieved",E85)))</formula>
    </cfRule>
    <cfRule type="containsText" dxfId="493" priority="479" operator="containsText" text="Fully Achieved">
      <formula>NOT(ISERROR(SEARCH("Fully Achieved",E85)))</formula>
    </cfRule>
    <cfRule type="containsText" dxfId="492" priority="480" operator="containsText" text="Not yet due">
      <formula>NOT(ISERROR(SEARCH("Not yet due",E85)))</formula>
    </cfRule>
    <cfRule type="containsText" dxfId="491" priority="481" operator="containsText" text="Not Yet Due">
      <formula>NOT(ISERROR(SEARCH("Not Yet Due",E85)))</formula>
    </cfRule>
    <cfRule type="containsText" dxfId="490" priority="482" operator="containsText" text="Deferred">
      <formula>NOT(ISERROR(SEARCH("Deferred",E85)))</formula>
    </cfRule>
    <cfRule type="containsText" dxfId="489" priority="483" operator="containsText" text="Deleted">
      <formula>NOT(ISERROR(SEARCH("Deleted",E85)))</formula>
    </cfRule>
    <cfRule type="containsText" dxfId="488" priority="484" operator="containsText" text="In Danger of Falling Behind Target">
      <formula>NOT(ISERROR(SEARCH("In Danger of Falling Behind Target",E85)))</formula>
    </cfRule>
    <cfRule type="containsText" dxfId="487" priority="485" operator="containsText" text="Not yet due">
      <formula>NOT(ISERROR(SEARCH("Not yet due",E85)))</formula>
    </cfRule>
    <cfRule type="containsText" dxfId="486" priority="486" operator="containsText" text="Completed Behind Schedule">
      <formula>NOT(ISERROR(SEARCH("Completed Behind Schedule",E85)))</formula>
    </cfRule>
    <cfRule type="containsText" dxfId="485" priority="487" operator="containsText" text="Off Target">
      <formula>NOT(ISERROR(SEARCH("Off Target",E85)))</formula>
    </cfRule>
    <cfRule type="containsText" dxfId="484" priority="488" operator="containsText" text="In Danger of Falling Behind Target">
      <formula>NOT(ISERROR(SEARCH("In Danger of Falling Behind Target",E85)))</formula>
    </cfRule>
    <cfRule type="containsText" dxfId="483" priority="489" operator="containsText" text="On Track to be Achieved">
      <formula>NOT(ISERROR(SEARCH("On Track to be Achieved",E85)))</formula>
    </cfRule>
    <cfRule type="containsText" dxfId="482" priority="490" operator="containsText" text="Fully Achieved">
      <formula>NOT(ISERROR(SEARCH("Fully Achieved",E85)))</formula>
    </cfRule>
    <cfRule type="containsText" dxfId="481" priority="491" operator="containsText" text="Update not Provided">
      <formula>NOT(ISERROR(SEARCH("Update not Provided",E85)))</formula>
    </cfRule>
    <cfRule type="containsText" dxfId="480" priority="492" operator="containsText" text="Not yet due">
      <formula>NOT(ISERROR(SEARCH("Not yet due",E85)))</formula>
    </cfRule>
    <cfRule type="containsText" dxfId="479" priority="493" operator="containsText" text="Completed Behind Schedule">
      <formula>NOT(ISERROR(SEARCH("Completed Behind Schedule",E85)))</formula>
    </cfRule>
    <cfRule type="containsText" dxfId="478" priority="494" operator="containsText" text="Off Target">
      <formula>NOT(ISERROR(SEARCH("Off Target",E85)))</formula>
    </cfRule>
    <cfRule type="containsText" dxfId="477" priority="495" operator="containsText" text="In Danger of Falling Behind Target">
      <formula>NOT(ISERROR(SEARCH("In Danger of Falling Behind Target",E85)))</formula>
    </cfRule>
    <cfRule type="containsText" dxfId="476" priority="496" operator="containsText" text="On Track to be Achieved">
      <formula>NOT(ISERROR(SEARCH("On Track to be Achieved",E85)))</formula>
    </cfRule>
    <cfRule type="containsText" dxfId="475" priority="497" operator="containsText" text="Fully Achieved">
      <formula>NOT(ISERROR(SEARCH("Fully Achieved",E85)))</formula>
    </cfRule>
    <cfRule type="containsText" dxfId="474" priority="498" operator="containsText" text="Fully Achieved">
      <formula>NOT(ISERROR(SEARCH("Fully Achieved",E85)))</formula>
    </cfRule>
    <cfRule type="containsText" dxfId="473" priority="499" operator="containsText" text="Fully Achieved">
      <formula>NOT(ISERROR(SEARCH("Fully Achieved",E85)))</formula>
    </cfRule>
    <cfRule type="containsText" dxfId="472" priority="500" operator="containsText" text="Deferred">
      <formula>NOT(ISERROR(SEARCH("Deferred",E85)))</formula>
    </cfRule>
    <cfRule type="containsText" dxfId="471" priority="501" operator="containsText" text="Deleted">
      <formula>NOT(ISERROR(SEARCH("Deleted",E85)))</formula>
    </cfRule>
    <cfRule type="containsText" dxfId="470" priority="502" operator="containsText" text="In Danger of Falling Behind Target">
      <formula>NOT(ISERROR(SEARCH("In Danger of Falling Behind Target",E85)))</formula>
    </cfRule>
    <cfRule type="containsText" dxfId="469" priority="503" operator="containsText" text="Not yet due">
      <formula>NOT(ISERROR(SEARCH("Not yet due",E85)))</formula>
    </cfRule>
    <cfRule type="containsText" dxfId="468" priority="504" operator="containsText" text="Update not Provided">
      <formula>NOT(ISERROR(SEARCH("Update not Provided",E85)))</formula>
    </cfRule>
  </conditionalFormatting>
  <conditionalFormatting sqref="E87:E88">
    <cfRule type="containsText" dxfId="467" priority="433" operator="containsText" text="On track to be achieved">
      <formula>NOT(ISERROR(SEARCH("On track to be achieved",E87)))</formula>
    </cfRule>
    <cfRule type="containsText" dxfId="466" priority="434" operator="containsText" text="Deferred">
      <formula>NOT(ISERROR(SEARCH("Deferred",E87)))</formula>
    </cfRule>
    <cfRule type="containsText" dxfId="465" priority="435" operator="containsText" text="Deleted">
      <formula>NOT(ISERROR(SEARCH("Deleted",E87)))</formula>
    </cfRule>
    <cfRule type="containsText" dxfId="464" priority="436" operator="containsText" text="In Danger of Falling Behind Target">
      <formula>NOT(ISERROR(SEARCH("In Danger of Falling Behind Target",E87)))</formula>
    </cfRule>
    <cfRule type="containsText" dxfId="463" priority="437" operator="containsText" text="Not yet due">
      <formula>NOT(ISERROR(SEARCH("Not yet due",E87)))</formula>
    </cfRule>
    <cfRule type="containsText" dxfId="462" priority="438" operator="containsText" text="Update not Provided">
      <formula>NOT(ISERROR(SEARCH("Update not Provided",E87)))</formula>
    </cfRule>
    <cfRule type="containsText" dxfId="461" priority="439" operator="containsText" text="Not yet due">
      <formula>NOT(ISERROR(SEARCH("Not yet due",E87)))</formula>
    </cfRule>
    <cfRule type="containsText" dxfId="460" priority="440" operator="containsText" text="Completed Behind Schedule">
      <formula>NOT(ISERROR(SEARCH("Completed Behind Schedule",E87)))</formula>
    </cfRule>
    <cfRule type="containsText" dxfId="459" priority="441" operator="containsText" text="Off Target">
      <formula>NOT(ISERROR(SEARCH("Off Target",E87)))</formula>
    </cfRule>
    <cfRule type="containsText" dxfId="458" priority="442" operator="containsText" text="On Track to be Achieved">
      <formula>NOT(ISERROR(SEARCH("On Track to be Achieved",E87)))</formula>
    </cfRule>
    <cfRule type="containsText" dxfId="457" priority="443" operator="containsText" text="Fully Achieved">
      <formula>NOT(ISERROR(SEARCH("Fully Achieved",E87)))</formula>
    </cfRule>
    <cfRule type="containsText" dxfId="456" priority="444" operator="containsText" text="Not yet due">
      <formula>NOT(ISERROR(SEARCH("Not yet due",E87)))</formula>
    </cfRule>
    <cfRule type="containsText" dxfId="455" priority="445" operator="containsText" text="Not Yet Due">
      <formula>NOT(ISERROR(SEARCH("Not Yet Due",E87)))</formula>
    </cfRule>
    <cfRule type="containsText" dxfId="454" priority="446" operator="containsText" text="Deferred">
      <formula>NOT(ISERROR(SEARCH("Deferred",E87)))</formula>
    </cfRule>
    <cfRule type="containsText" dxfId="453" priority="447" operator="containsText" text="Deleted">
      <formula>NOT(ISERROR(SEARCH("Deleted",E87)))</formula>
    </cfRule>
    <cfRule type="containsText" dxfId="452" priority="448" operator="containsText" text="In Danger of Falling Behind Target">
      <formula>NOT(ISERROR(SEARCH("In Danger of Falling Behind Target",E87)))</formula>
    </cfRule>
    <cfRule type="containsText" dxfId="451" priority="449" operator="containsText" text="Not yet due">
      <formula>NOT(ISERROR(SEARCH("Not yet due",E87)))</formula>
    </cfRule>
    <cfRule type="containsText" dxfId="450" priority="450" operator="containsText" text="Completed Behind Schedule">
      <formula>NOT(ISERROR(SEARCH("Completed Behind Schedule",E87)))</formula>
    </cfRule>
    <cfRule type="containsText" dxfId="449" priority="451" operator="containsText" text="Off Target">
      <formula>NOT(ISERROR(SEARCH("Off Target",E87)))</formula>
    </cfRule>
    <cfRule type="containsText" dxfId="448" priority="452" operator="containsText" text="In Danger of Falling Behind Target">
      <formula>NOT(ISERROR(SEARCH("In Danger of Falling Behind Target",E87)))</formula>
    </cfRule>
    <cfRule type="containsText" dxfId="447" priority="453" operator="containsText" text="On Track to be Achieved">
      <formula>NOT(ISERROR(SEARCH("On Track to be Achieved",E87)))</formula>
    </cfRule>
    <cfRule type="containsText" dxfId="446" priority="454" operator="containsText" text="Fully Achieved">
      <formula>NOT(ISERROR(SEARCH("Fully Achieved",E87)))</formula>
    </cfRule>
    <cfRule type="containsText" dxfId="445" priority="455" operator="containsText" text="Update not Provided">
      <formula>NOT(ISERROR(SEARCH("Update not Provided",E87)))</formula>
    </cfRule>
    <cfRule type="containsText" dxfId="444" priority="456" operator="containsText" text="Not yet due">
      <formula>NOT(ISERROR(SEARCH("Not yet due",E87)))</formula>
    </cfRule>
    <cfRule type="containsText" dxfId="443" priority="457" operator="containsText" text="Completed Behind Schedule">
      <formula>NOT(ISERROR(SEARCH("Completed Behind Schedule",E87)))</formula>
    </cfRule>
    <cfRule type="containsText" dxfId="442" priority="458" operator="containsText" text="Off Target">
      <formula>NOT(ISERROR(SEARCH("Off Target",E87)))</formula>
    </cfRule>
    <cfRule type="containsText" dxfId="441" priority="459" operator="containsText" text="In Danger of Falling Behind Target">
      <formula>NOT(ISERROR(SEARCH("In Danger of Falling Behind Target",E87)))</formula>
    </cfRule>
    <cfRule type="containsText" dxfId="440" priority="460" operator="containsText" text="On Track to be Achieved">
      <formula>NOT(ISERROR(SEARCH("On Track to be Achieved",E87)))</formula>
    </cfRule>
    <cfRule type="containsText" dxfId="439" priority="461" operator="containsText" text="Fully Achieved">
      <formula>NOT(ISERROR(SEARCH("Fully Achieved",E87)))</formula>
    </cfRule>
    <cfRule type="containsText" dxfId="438" priority="462" operator="containsText" text="Fully Achieved">
      <formula>NOT(ISERROR(SEARCH("Fully Achieved",E87)))</formula>
    </cfRule>
    <cfRule type="containsText" dxfId="437" priority="463" operator="containsText" text="Fully Achieved">
      <formula>NOT(ISERROR(SEARCH("Fully Achieved",E87)))</formula>
    </cfRule>
    <cfRule type="containsText" dxfId="436" priority="464" operator="containsText" text="Deferred">
      <formula>NOT(ISERROR(SEARCH("Deferred",E87)))</formula>
    </cfRule>
    <cfRule type="containsText" dxfId="435" priority="465" operator="containsText" text="Deleted">
      <formula>NOT(ISERROR(SEARCH("Deleted",E87)))</formula>
    </cfRule>
    <cfRule type="containsText" dxfId="434" priority="466" operator="containsText" text="In Danger of Falling Behind Target">
      <formula>NOT(ISERROR(SEARCH("In Danger of Falling Behind Target",E87)))</formula>
    </cfRule>
    <cfRule type="containsText" dxfId="433" priority="467" operator="containsText" text="Not yet due">
      <formula>NOT(ISERROR(SEARCH("Not yet due",E87)))</formula>
    </cfRule>
    <cfRule type="containsText" dxfId="432" priority="468" operator="containsText" text="Update not Provided">
      <formula>NOT(ISERROR(SEARCH("Update not Provided",E87)))</formula>
    </cfRule>
  </conditionalFormatting>
  <conditionalFormatting sqref="E90:E94">
    <cfRule type="containsText" dxfId="431" priority="397" operator="containsText" text="On track to be achieved">
      <formula>NOT(ISERROR(SEARCH("On track to be achieved",E90)))</formula>
    </cfRule>
    <cfRule type="containsText" dxfId="430" priority="398" operator="containsText" text="Deferred">
      <formula>NOT(ISERROR(SEARCH("Deferred",E90)))</formula>
    </cfRule>
    <cfRule type="containsText" dxfId="429" priority="399" operator="containsText" text="Deleted">
      <formula>NOT(ISERROR(SEARCH("Deleted",E90)))</formula>
    </cfRule>
    <cfRule type="containsText" dxfId="428" priority="400" operator="containsText" text="In Danger of Falling Behind Target">
      <formula>NOT(ISERROR(SEARCH("In Danger of Falling Behind Target",E90)))</formula>
    </cfRule>
    <cfRule type="containsText" dxfId="427" priority="401" operator="containsText" text="Not yet due">
      <formula>NOT(ISERROR(SEARCH("Not yet due",E90)))</formula>
    </cfRule>
    <cfRule type="containsText" dxfId="426" priority="402" operator="containsText" text="Update not Provided">
      <formula>NOT(ISERROR(SEARCH("Update not Provided",E90)))</formula>
    </cfRule>
    <cfRule type="containsText" dxfId="425" priority="403" operator="containsText" text="Not yet due">
      <formula>NOT(ISERROR(SEARCH("Not yet due",E90)))</formula>
    </cfRule>
    <cfRule type="containsText" dxfId="424" priority="404" operator="containsText" text="Completed Behind Schedule">
      <formula>NOT(ISERROR(SEARCH("Completed Behind Schedule",E90)))</formula>
    </cfRule>
    <cfRule type="containsText" dxfId="423" priority="405" operator="containsText" text="Off Target">
      <formula>NOT(ISERROR(SEARCH("Off Target",E90)))</formula>
    </cfRule>
    <cfRule type="containsText" dxfId="422" priority="406" operator="containsText" text="On Track to be Achieved">
      <formula>NOT(ISERROR(SEARCH("On Track to be Achieved",E90)))</formula>
    </cfRule>
    <cfRule type="containsText" dxfId="421" priority="407" operator="containsText" text="Fully Achieved">
      <formula>NOT(ISERROR(SEARCH("Fully Achieved",E90)))</formula>
    </cfRule>
    <cfRule type="containsText" dxfId="420" priority="408" operator="containsText" text="Not yet due">
      <formula>NOT(ISERROR(SEARCH("Not yet due",E90)))</formula>
    </cfRule>
    <cfRule type="containsText" dxfId="419" priority="409" operator="containsText" text="Not Yet Due">
      <formula>NOT(ISERROR(SEARCH("Not Yet Due",E90)))</formula>
    </cfRule>
    <cfRule type="containsText" dxfId="418" priority="410" operator="containsText" text="Deferred">
      <formula>NOT(ISERROR(SEARCH("Deferred",E90)))</formula>
    </cfRule>
    <cfRule type="containsText" dxfId="417" priority="411" operator="containsText" text="Deleted">
      <formula>NOT(ISERROR(SEARCH("Deleted",E90)))</formula>
    </cfRule>
    <cfRule type="containsText" dxfId="416" priority="412" operator="containsText" text="In Danger of Falling Behind Target">
      <formula>NOT(ISERROR(SEARCH("In Danger of Falling Behind Target",E90)))</formula>
    </cfRule>
    <cfRule type="containsText" dxfId="415" priority="413" operator="containsText" text="Not yet due">
      <formula>NOT(ISERROR(SEARCH("Not yet due",E90)))</formula>
    </cfRule>
    <cfRule type="containsText" dxfId="414" priority="414" operator="containsText" text="Completed Behind Schedule">
      <formula>NOT(ISERROR(SEARCH("Completed Behind Schedule",E90)))</formula>
    </cfRule>
    <cfRule type="containsText" dxfId="413" priority="415" operator="containsText" text="Off Target">
      <formula>NOT(ISERROR(SEARCH("Off Target",E90)))</formula>
    </cfRule>
    <cfRule type="containsText" dxfId="412" priority="416" operator="containsText" text="In Danger of Falling Behind Target">
      <formula>NOT(ISERROR(SEARCH("In Danger of Falling Behind Target",E90)))</formula>
    </cfRule>
    <cfRule type="containsText" dxfId="411" priority="417" operator="containsText" text="On Track to be Achieved">
      <formula>NOT(ISERROR(SEARCH("On Track to be Achieved",E90)))</formula>
    </cfRule>
    <cfRule type="containsText" dxfId="410" priority="418" operator="containsText" text="Fully Achieved">
      <formula>NOT(ISERROR(SEARCH("Fully Achieved",E90)))</formula>
    </cfRule>
    <cfRule type="containsText" dxfId="409" priority="419" operator="containsText" text="Update not Provided">
      <formula>NOT(ISERROR(SEARCH("Update not Provided",E90)))</formula>
    </cfRule>
    <cfRule type="containsText" dxfId="408" priority="420" operator="containsText" text="Not yet due">
      <formula>NOT(ISERROR(SEARCH("Not yet due",E90)))</formula>
    </cfRule>
    <cfRule type="containsText" dxfId="407" priority="421" operator="containsText" text="Completed Behind Schedule">
      <formula>NOT(ISERROR(SEARCH("Completed Behind Schedule",E90)))</formula>
    </cfRule>
    <cfRule type="containsText" dxfId="406" priority="422" operator="containsText" text="Off Target">
      <formula>NOT(ISERROR(SEARCH("Off Target",E90)))</formula>
    </cfRule>
    <cfRule type="containsText" dxfId="405" priority="423" operator="containsText" text="In Danger of Falling Behind Target">
      <formula>NOT(ISERROR(SEARCH("In Danger of Falling Behind Target",E90)))</formula>
    </cfRule>
    <cfRule type="containsText" dxfId="404" priority="424" operator="containsText" text="On Track to be Achieved">
      <formula>NOT(ISERROR(SEARCH("On Track to be Achieved",E90)))</formula>
    </cfRule>
    <cfRule type="containsText" dxfId="403" priority="425" operator="containsText" text="Fully Achieved">
      <formula>NOT(ISERROR(SEARCH("Fully Achieved",E90)))</formula>
    </cfRule>
    <cfRule type="containsText" dxfId="402" priority="426" operator="containsText" text="Fully Achieved">
      <formula>NOT(ISERROR(SEARCH("Fully Achieved",E90)))</formula>
    </cfRule>
    <cfRule type="containsText" dxfId="401" priority="427" operator="containsText" text="Fully Achieved">
      <formula>NOT(ISERROR(SEARCH("Fully Achieved",E90)))</formula>
    </cfRule>
    <cfRule type="containsText" dxfId="400" priority="428" operator="containsText" text="Deferred">
      <formula>NOT(ISERROR(SEARCH("Deferred",E90)))</formula>
    </cfRule>
    <cfRule type="containsText" dxfId="399" priority="429" operator="containsText" text="Deleted">
      <formula>NOT(ISERROR(SEARCH("Deleted",E90)))</formula>
    </cfRule>
    <cfRule type="containsText" dxfId="398" priority="430" operator="containsText" text="In Danger of Falling Behind Target">
      <formula>NOT(ISERROR(SEARCH("In Danger of Falling Behind Target",E90)))</formula>
    </cfRule>
    <cfRule type="containsText" dxfId="397" priority="431" operator="containsText" text="Not yet due">
      <formula>NOT(ISERROR(SEARCH("Not yet due",E90)))</formula>
    </cfRule>
    <cfRule type="containsText" dxfId="396" priority="432" operator="containsText" text="Update not Provided">
      <formula>NOT(ISERROR(SEARCH("Update not Provided",E90)))</formula>
    </cfRule>
  </conditionalFormatting>
  <conditionalFormatting sqref="E96">
    <cfRule type="containsText" dxfId="395" priority="361" operator="containsText" text="On track to be achieved">
      <formula>NOT(ISERROR(SEARCH("On track to be achieved",E96)))</formula>
    </cfRule>
    <cfRule type="containsText" dxfId="394" priority="362" operator="containsText" text="Deferred">
      <formula>NOT(ISERROR(SEARCH("Deferred",E96)))</formula>
    </cfRule>
    <cfRule type="containsText" dxfId="393" priority="363" operator="containsText" text="Deleted">
      <formula>NOT(ISERROR(SEARCH("Deleted",E96)))</formula>
    </cfRule>
    <cfRule type="containsText" dxfId="392" priority="364" operator="containsText" text="In Danger of Falling Behind Target">
      <formula>NOT(ISERROR(SEARCH("In Danger of Falling Behind Target",E96)))</formula>
    </cfRule>
    <cfRule type="containsText" dxfId="391" priority="365" operator="containsText" text="Not yet due">
      <formula>NOT(ISERROR(SEARCH("Not yet due",E96)))</formula>
    </cfRule>
    <cfRule type="containsText" dxfId="390" priority="366" operator="containsText" text="Update not Provided">
      <formula>NOT(ISERROR(SEARCH("Update not Provided",E96)))</formula>
    </cfRule>
    <cfRule type="containsText" dxfId="389" priority="367" operator="containsText" text="Not yet due">
      <formula>NOT(ISERROR(SEARCH("Not yet due",E96)))</formula>
    </cfRule>
    <cfRule type="containsText" dxfId="388" priority="368" operator="containsText" text="Completed Behind Schedule">
      <formula>NOT(ISERROR(SEARCH("Completed Behind Schedule",E96)))</formula>
    </cfRule>
    <cfRule type="containsText" dxfId="387" priority="369" operator="containsText" text="Off Target">
      <formula>NOT(ISERROR(SEARCH("Off Target",E96)))</formula>
    </cfRule>
    <cfRule type="containsText" dxfId="386" priority="370" operator="containsText" text="On Track to be Achieved">
      <formula>NOT(ISERROR(SEARCH("On Track to be Achieved",E96)))</formula>
    </cfRule>
    <cfRule type="containsText" dxfId="385" priority="371" operator="containsText" text="Fully Achieved">
      <formula>NOT(ISERROR(SEARCH("Fully Achieved",E96)))</formula>
    </cfRule>
    <cfRule type="containsText" dxfId="384" priority="372" operator="containsText" text="Not yet due">
      <formula>NOT(ISERROR(SEARCH("Not yet due",E96)))</formula>
    </cfRule>
    <cfRule type="containsText" dxfId="383" priority="373" operator="containsText" text="Not Yet Due">
      <formula>NOT(ISERROR(SEARCH("Not Yet Due",E96)))</formula>
    </cfRule>
    <cfRule type="containsText" dxfId="382" priority="374" operator="containsText" text="Deferred">
      <formula>NOT(ISERROR(SEARCH("Deferred",E96)))</formula>
    </cfRule>
    <cfRule type="containsText" dxfId="381" priority="375" operator="containsText" text="Deleted">
      <formula>NOT(ISERROR(SEARCH("Deleted",E96)))</formula>
    </cfRule>
    <cfRule type="containsText" dxfId="380" priority="376" operator="containsText" text="In Danger of Falling Behind Target">
      <formula>NOT(ISERROR(SEARCH("In Danger of Falling Behind Target",E96)))</formula>
    </cfRule>
    <cfRule type="containsText" dxfId="379" priority="377" operator="containsText" text="Not yet due">
      <formula>NOT(ISERROR(SEARCH("Not yet due",E96)))</formula>
    </cfRule>
    <cfRule type="containsText" dxfId="378" priority="378" operator="containsText" text="Completed Behind Schedule">
      <formula>NOT(ISERROR(SEARCH("Completed Behind Schedule",E96)))</formula>
    </cfRule>
    <cfRule type="containsText" dxfId="377" priority="379" operator="containsText" text="Off Target">
      <formula>NOT(ISERROR(SEARCH("Off Target",E96)))</formula>
    </cfRule>
    <cfRule type="containsText" dxfId="376" priority="380" operator="containsText" text="In Danger of Falling Behind Target">
      <formula>NOT(ISERROR(SEARCH("In Danger of Falling Behind Target",E96)))</formula>
    </cfRule>
    <cfRule type="containsText" dxfId="375" priority="381" operator="containsText" text="On Track to be Achieved">
      <formula>NOT(ISERROR(SEARCH("On Track to be Achieved",E96)))</formula>
    </cfRule>
    <cfRule type="containsText" dxfId="374" priority="382" operator="containsText" text="Fully Achieved">
      <formula>NOT(ISERROR(SEARCH("Fully Achieved",E96)))</formula>
    </cfRule>
    <cfRule type="containsText" dxfId="373" priority="383" operator="containsText" text="Update not Provided">
      <formula>NOT(ISERROR(SEARCH("Update not Provided",E96)))</formula>
    </cfRule>
    <cfRule type="containsText" dxfId="372" priority="384" operator="containsText" text="Not yet due">
      <formula>NOT(ISERROR(SEARCH("Not yet due",E96)))</formula>
    </cfRule>
    <cfRule type="containsText" dxfId="371" priority="385" operator="containsText" text="Completed Behind Schedule">
      <formula>NOT(ISERROR(SEARCH("Completed Behind Schedule",E96)))</formula>
    </cfRule>
    <cfRule type="containsText" dxfId="370" priority="386" operator="containsText" text="Off Target">
      <formula>NOT(ISERROR(SEARCH("Off Target",E96)))</formula>
    </cfRule>
    <cfRule type="containsText" dxfId="369" priority="387" operator="containsText" text="In Danger of Falling Behind Target">
      <formula>NOT(ISERROR(SEARCH("In Danger of Falling Behind Target",E96)))</formula>
    </cfRule>
    <cfRule type="containsText" dxfId="368" priority="388" operator="containsText" text="On Track to be Achieved">
      <formula>NOT(ISERROR(SEARCH("On Track to be Achieved",E96)))</formula>
    </cfRule>
    <cfRule type="containsText" dxfId="367" priority="389" operator="containsText" text="Fully Achieved">
      <formula>NOT(ISERROR(SEARCH("Fully Achieved",E96)))</formula>
    </cfRule>
    <cfRule type="containsText" dxfId="366" priority="390" operator="containsText" text="Fully Achieved">
      <formula>NOT(ISERROR(SEARCH("Fully Achieved",E96)))</formula>
    </cfRule>
    <cfRule type="containsText" dxfId="365" priority="391" operator="containsText" text="Fully Achieved">
      <formula>NOT(ISERROR(SEARCH("Fully Achieved",E96)))</formula>
    </cfRule>
    <cfRule type="containsText" dxfId="364" priority="392" operator="containsText" text="Deferred">
      <formula>NOT(ISERROR(SEARCH("Deferred",E96)))</formula>
    </cfRule>
    <cfRule type="containsText" dxfId="363" priority="393" operator="containsText" text="Deleted">
      <formula>NOT(ISERROR(SEARCH("Deleted",E96)))</formula>
    </cfRule>
    <cfRule type="containsText" dxfId="362" priority="394" operator="containsText" text="In Danger of Falling Behind Target">
      <formula>NOT(ISERROR(SEARCH("In Danger of Falling Behind Target",E96)))</formula>
    </cfRule>
    <cfRule type="containsText" dxfId="361" priority="395" operator="containsText" text="Not yet due">
      <formula>NOT(ISERROR(SEARCH("Not yet due",E96)))</formula>
    </cfRule>
    <cfRule type="containsText" dxfId="360" priority="396" operator="containsText" text="Update not Provided">
      <formula>NOT(ISERROR(SEARCH("Update not Provided",E96)))</formula>
    </cfRule>
  </conditionalFormatting>
  <conditionalFormatting sqref="E102:E121">
    <cfRule type="containsText" dxfId="359" priority="325" operator="containsText" text="On track to be achieved">
      <formula>NOT(ISERROR(SEARCH("On track to be achieved",E102)))</formula>
    </cfRule>
    <cfRule type="containsText" dxfId="358" priority="326" operator="containsText" text="Deferred">
      <formula>NOT(ISERROR(SEARCH("Deferred",E102)))</formula>
    </cfRule>
    <cfRule type="containsText" dxfId="357" priority="327" operator="containsText" text="Deleted">
      <formula>NOT(ISERROR(SEARCH("Deleted",E102)))</formula>
    </cfRule>
    <cfRule type="containsText" dxfId="356" priority="328" operator="containsText" text="In Danger of Falling Behind Target">
      <formula>NOT(ISERROR(SEARCH("In Danger of Falling Behind Target",E102)))</formula>
    </cfRule>
    <cfRule type="containsText" dxfId="355" priority="329" operator="containsText" text="Not yet due">
      <formula>NOT(ISERROR(SEARCH("Not yet due",E102)))</formula>
    </cfRule>
    <cfRule type="containsText" dxfId="354" priority="330" operator="containsText" text="Update not Provided">
      <formula>NOT(ISERROR(SEARCH("Update not Provided",E102)))</formula>
    </cfRule>
    <cfRule type="containsText" dxfId="353" priority="331" operator="containsText" text="Not yet due">
      <formula>NOT(ISERROR(SEARCH("Not yet due",E102)))</formula>
    </cfRule>
    <cfRule type="containsText" dxfId="352" priority="332" operator="containsText" text="Completed Behind Schedule">
      <formula>NOT(ISERROR(SEARCH("Completed Behind Schedule",E102)))</formula>
    </cfRule>
    <cfRule type="containsText" dxfId="351" priority="333" operator="containsText" text="Off Target">
      <formula>NOT(ISERROR(SEARCH("Off Target",E102)))</formula>
    </cfRule>
    <cfRule type="containsText" dxfId="350" priority="334" operator="containsText" text="On Track to be Achieved">
      <formula>NOT(ISERROR(SEARCH("On Track to be Achieved",E102)))</formula>
    </cfRule>
    <cfRule type="containsText" dxfId="349" priority="335" operator="containsText" text="Fully Achieved">
      <formula>NOT(ISERROR(SEARCH("Fully Achieved",E102)))</formula>
    </cfRule>
    <cfRule type="containsText" dxfId="348" priority="336" operator="containsText" text="Not yet due">
      <formula>NOT(ISERROR(SEARCH("Not yet due",E102)))</formula>
    </cfRule>
    <cfRule type="containsText" dxfId="347" priority="337" operator="containsText" text="Not Yet Due">
      <formula>NOT(ISERROR(SEARCH("Not Yet Due",E102)))</formula>
    </cfRule>
    <cfRule type="containsText" dxfId="346" priority="338" operator="containsText" text="Deferred">
      <formula>NOT(ISERROR(SEARCH("Deferred",E102)))</formula>
    </cfRule>
    <cfRule type="containsText" dxfId="345" priority="339" operator="containsText" text="Deleted">
      <formula>NOT(ISERROR(SEARCH("Deleted",E102)))</formula>
    </cfRule>
    <cfRule type="containsText" dxfId="344" priority="340" operator="containsText" text="In Danger of Falling Behind Target">
      <formula>NOT(ISERROR(SEARCH("In Danger of Falling Behind Target",E102)))</formula>
    </cfRule>
    <cfRule type="containsText" dxfId="343" priority="341" operator="containsText" text="Not yet due">
      <formula>NOT(ISERROR(SEARCH("Not yet due",E102)))</formula>
    </cfRule>
    <cfRule type="containsText" dxfId="342" priority="342" operator="containsText" text="Completed Behind Schedule">
      <formula>NOT(ISERROR(SEARCH("Completed Behind Schedule",E102)))</formula>
    </cfRule>
    <cfRule type="containsText" dxfId="341" priority="343" operator="containsText" text="Off Target">
      <formula>NOT(ISERROR(SEARCH("Off Target",E102)))</formula>
    </cfRule>
    <cfRule type="containsText" dxfId="340" priority="344" operator="containsText" text="In Danger of Falling Behind Target">
      <formula>NOT(ISERROR(SEARCH("In Danger of Falling Behind Target",E102)))</formula>
    </cfRule>
    <cfRule type="containsText" dxfId="339" priority="345" operator="containsText" text="On Track to be Achieved">
      <formula>NOT(ISERROR(SEARCH("On Track to be Achieved",E102)))</formula>
    </cfRule>
    <cfRule type="containsText" dxfId="338" priority="346" operator="containsText" text="Fully Achieved">
      <formula>NOT(ISERROR(SEARCH("Fully Achieved",E102)))</formula>
    </cfRule>
    <cfRule type="containsText" dxfId="337" priority="347" operator="containsText" text="Update not Provided">
      <formula>NOT(ISERROR(SEARCH("Update not Provided",E102)))</formula>
    </cfRule>
    <cfRule type="containsText" dxfId="336" priority="348" operator="containsText" text="Not yet due">
      <formula>NOT(ISERROR(SEARCH("Not yet due",E102)))</formula>
    </cfRule>
    <cfRule type="containsText" dxfId="335" priority="349" operator="containsText" text="Completed Behind Schedule">
      <formula>NOT(ISERROR(SEARCH("Completed Behind Schedule",E102)))</formula>
    </cfRule>
    <cfRule type="containsText" dxfId="334" priority="350" operator="containsText" text="Off Target">
      <formula>NOT(ISERROR(SEARCH("Off Target",E102)))</formula>
    </cfRule>
    <cfRule type="containsText" dxfId="333" priority="351" operator="containsText" text="In Danger of Falling Behind Target">
      <formula>NOT(ISERROR(SEARCH("In Danger of Falling Behind Target",E102)))</formula>
    </cfRule>
    <cfRule type="containsText" dxfId="332" priority="352" operator="containsText" text="On Track to be Achieved">
      <formula>NOT(ISERROR(SEARCH("On Track to be Achieved",E102)))</formula>
    </cfRule>
    <cfRule type="containsText" dxfId="331" priority="353" operator="containsText" text="Fully Achieved">
      <formula>NOT(ISERROR(SEARCH("Fully Achieved",E102)))</formula>
    </cfRule>
    <cfRule type="containsText" dxfId="330" priority="354" operator="containsText" text="Fully Achieved">
      <formula>NOT(ISERROR(SEARCH("Fully Achieved",E102)))</formula>
    </cfRule>
    <cfRule type="containsText" dxfId="329" priority="355" operator="containsText" text="Fully Achieved">
      <formula>NOT(ISERROR(SEARCH("Fully Achieved",E102)))</formula>
    </cfRule>
    <cfRule type="containsText" dxfId="328" priority="356" operator="containsText" text="Deferred">
      <formula>NOT(ISERROR(SEARCH("Deferred",E102)))</formula>
    </cfRule>
    <cfRule type="containsText" dxfId="327" priority="357" operator="containsText" text="Deleted">
      <formula>NOT(ISERROR(SEARCH("Deleted",E102)))</formula>
    </cfRule>
    <cfRule type="containsText" dxfId="326" priority="358" operator="containsText" text="In Danger of Falling Behind Target">
      <formula>NOT(ISERROR(SEARCH("In Danger of Falling Behind Target",E102)))</formula>
    </cfRule>
    <cfRule type="containsText" dxfId="325" priority="359" operator="containsText" text="Not yet due">
      <formula>NOT(ISERROR(SEARCH("Not yet due",E102)))</formula>
    </cfRule>
    <cfRule type="containsText" dxfId="324" priority="360" operator="containsText" text="Update not Provided">
      <formula>NOT(ISERROR(SEARCH("Update not Provided",E102)))</formula>
    </cfRule>
  </conditionalFormatting>
  <conditionalFormatting sqref="E30">
    <cfRule type="containsText" dxfId="323" priority="289" operator="containsText" text="On track to be achieved">
      <formula>NOT(ISERROR(SEARCH("On track to be achieved",E30)))</formula>
    </cfRule>
    <cfRule type="containsText" dxfId="322" priority="290" operator="containsText" text="Deferred">
      <formula>NOT(ISERROR(SEARCH("Deferred",E30)))</formula>
    </cfRule>
    <cfRule type="containsText" dxfId="321" priority="291" operator="containsText" text="Deleted">
      <formula>NOT(ISERROR(SEARCH("Deleted",E30)))</formula>
    </cfRule>
    <cfRule type="containsText" dxfId="320" priority="292" operator="containsText" text="In Danger of Falling Behind Target">
      <formula>NOT(ISERROR(SEARCH("In Danger of Falling Behind Target",E30)))</formula>
    </cfRule>
    <cfRule type="containsText" dxfId="319" priority="293" operator="containsText" text="Not yet due">
      <formula>NOT(ISERROR(SEARCH("Not yet due",E30)))</formula>
    </cfRule>
    <cfRule type="containsText" dxfId="318" priority="294" operator="containsText" text="Update not Provided">
      <formula>NOT(ISERROR(SEARCH("Update not Provided",E30)))</formula>
    </cfRule>
    <cfRule type="containsText" dxfId="317" priority="295" operator="containsText" text="Not yet due">
      <formula>NOT(ISERROR(SEARCH("Not yet due",E30)))</formula>
    </cfRule>
    <cfRule type="containsText" dxfId="316" priority="296" operator="containsText" text="Completed Behind Schedule">
      <formula>NOT(ISERROR(SEARCH("Completed Behind Schedule",E30)))</formula>
    </cfRule>
    <cfRule type="containsText" dxfId="315" priority="297" operator="containsText" text="Off Target">
      <formula>NOT(ISERROR(SEARCH("Off Target",E30)))</formula>
    </cfRule>
    <cfRule type="containsText" dxfId="314" priority="298" operator="containsText" text="On Track to be Achieved">
      <formula>NOT(ISERROR(SEARCH("On Track to be Achieved",E30)))</formula>
    </cfRule>
    <cfRule type="containsText" dxfId="313" priority="299" operator="containsText" text="Fully Achieved">
      <formula>NOT(ISERROR(SEARCH("Fully Achieved",E30)))</formula>
    </cfRule>
    <cfRule type="containsText" dxfId="312" priority="300" operator="containsText" text="Not yet due">
      <formula>NOT(ISERROR(SEARCH("Not yet due",E30)))</formula>
    </cfRule>
    <cfRule type="containsText" dxfId="311" priority="301" operator="containsText" text="Not Yet Due">
      <formula>NOT(ISERROR(SEARCH("Not Yet Due",E30)))</formula>
    </cfRule>
    <cfRule type="containsText" dxfId="310" priority="302" operator="containsText" text="Deferred">
      <formula>NOT(ISERROR(SEARCH("Deferred",E30)))</formula>
    </cfRule>
    <cfRule type="containsText" dxfId="309" priority="303" operator="containsText" text="Deleted">
      <formula>NOT(ISERROR(SEARCH("Deleted",E30)))</formula>
    </cfRule>
    <cfRule type="containsText" dxfId="308" priority="304" operator="containsText" text="In Danger of Falling Behind Target">
      <formula>NOT(ISERROR(SEARCH("In Danger of Falling Behind Target",E30)))</formula>
    </cfRule>
    <cfRule type="containsText" dxfId="307" priority="305" operator="containsText" text="Not yet due">
      <formula>NOT(ISERROR(SEARCH("Not yet due",E30)))</formula>
    </cfRule>
    <cfRule type="containsText" dxfId="306" priority="306" operator="containsText" text="Completed Behind Schedule">
      <formula>NOT(ISERROR(SEARCH("Completed Behind Schedule",E30)))</formula>
    </cfRule>
    <cfRule type="containsText" dxfId="305" priority="307" operator="containsText" text="Off Target">
      <formula>NOT(ISERROR(SEARCH("Off Target",E30)))</formula>
    </cfRule>
    <cfRule type="containsText" dxfId="304" priority="308" operator="containsText" text="In Danger of Falling Behind Target">
      <formula>NOT(ISERROR(SEARCH("In Danger of Falling Behind Target",E30)))</formula>
    </cfRule>
    <cfRule type="containsText" dxfId="303" priority="309" operator="containsText" text="On Track to be Achieved">
      <formula>NOT(ISERROR(SEARCH("On Track to be Achieved",E30)))</formula>
    </cfRule>
    <cfRule type="containsText" dxfId="302" priority="310" operator="containsText" text="Fully Achieved">
      <formula>NOT(ISERROR(SEARCH("Fully Achieved",E30)))</formula>
    </cfRule>
    <cfRule type="containsText" dxfId="301" priority="311" operator="containsText" text="Update not Provided">
      <formula>NOT(ISERROR(SEARCH("Update not Provided",E30)))</formula>
    </cfRule>
    <cfRule type="containsText" dxfId="300" priority="312" operator="containsText" text="Not yet due">
      <formula>NOT(ISERROR(SEARCH("Not yet due",E30)))</formula>
    </cfRule>
    <cfRule type="containsText" dxfId="299" priority="313" operator="containsText" text="Completed Behind Schedule">
      <formula>NOT(ISERROR(SEARCH("Completed Behind Schedule",E30)))</formula>
    </cfRule>
    <cfRule type="containsText" dxfId="298" priority="314" operator="containsText" text="Off Target">
      <formula>NOT(ISERROR(SEARCH("Off Target",E30)))</formula>
    </cfRule>
    <cfRule type="containsText" dxfId="297" priority="315" operator="containsText" text="In Danger of Falling Behind Target">
      <formula>NOT(ISERROR(SEARCH("In Danger of Falling Behind Target",E30)))</formula>
    </cfRule>
    <cfRule type="containsText" dxfId="296" priority="316" operator="containsText" text="On Track to be Achieved">
      <formula>NOT(ISERROR(SEARCH("On Track to be Achieved",E30)))</formula>
    </cfRule>
    <cfRule type="containsText" dxfId="295" priority="317" operator="containsText" text="Fully Achieved">
      <formula>NOT(ISERROR(SEARCH("Fully Achieved",E30)))</formula>
    </cfRule>
    <cfRule type="containsText" dxfId="294" priority="318" operator="containsText" text="Fully Achieved">
      <formula>NOT(ISERROR(SEARCH("Fully Achieved",E30)))</formula>
    </cfRule>
    <cfRule type="containsText" dxfId="293" priority="319" operator="containsText" text="Fully Achieved">
      <formula>NOT(ISERROR(SEARCH("Fully Achieved",E30)))</formula>
    </cfRule>
    <cfRule type="containsText" dxfId="292" priority="320" operator="containsText" text="Deferred">
      <formula>NOT(ISERROR(SEARCH("Deferred",E30)))</formula>
    </cfRule>
    <cfRule type="containsText" dxfId="291" priority="321" operator="containsText" text="Deleted">
      <formula>NOT(ISERROR(SEARCH("Deleted",E30)))</formula>
    </cfRule>
    <cfRule type="containsText" dxfId="290" priority="322" operator="containsText" text="In Danger of Falling Behind Target">
      <formula>NOT(ISERROR(SEARCH("In Danger of Falling Behind Target",E30)))</formula>
    </cfRule>
    <cfRule type="containsText" dxfId="289" priority="323" operator="containsText" text="Not yet due">
      <formula>NOT(ISERROR(SEARCH("Not yet due",E30)))</formula>
    </cfRule>
    <cfRule type="containsText" dxfId="288" priority="324" operator="containsText" text="Update not Provided">
      <formula>NOT(ISERROR(SEARCH("Update not Provided",E30)))</formula>
    </cfRule>
  </conditionalFormatting>
  <conditionalFormatting sqref="E31">
    <cfRule type="containsText" dxfId="287" priority="253" operator="containsText" text="On track to be achieved">
      <formula>NOT(ISERROR(SEARCH("On track to be achieved",E31)))</formula>
    </cfRule>
    <cfRule type="containsText" dxfId="286" priority="254" operator="containsText" text="Deferred">
      <formula>NOT(ISERROR(SEARCH("Deferred",E31)))</formula>
    </cfRule>
    <cfRule type="containsText" dxfId="285" priority="255" operator="containsText" text="Deleted">
      <formula>NOT(ISERROR(SEARCH("Deleted",E31)))</formula>
    </cfRule>
    <cfRule type="containsText" dxfId="284" priority="256" operator="containsText" text="In Danger of Falling Behind Target">
      <formula>NOT(ISERROR(SEARCH("In Danger of Falling Behind Target",E31)))</formula>
    </cfRule>
    <cfRule type="containsText" dxfId="283" priority="257" operator="containsText" text="Not yet due">
      <formula>NOT(ISERROR(SEARCH("Not yet due",E31)))</formula>
    </cfRule>
    <cfRule type="containsText" dxfId="282" priority="258" operator="containsText" text="Update not Provided">
      <formula>NOT(ISERROR(SEARCH("Update not Provided",E31)))</formula>
    </cfRule>
    <cfRule type="containsText" dxfId="281" priority="259" operator="containsText" text="Not yet due">
      <formula>NOT(ISERROR(SEARCH("Not yet due",E31)))</formula>
    </cfRule>
    <cfRule type="containsText" dxfId="280" priority="260" operator="containsText" text="Completed Behind Schedule">
      <formula>NOT(ISERROR(SEARCH("Completed Behind Schedule",E31)))</formula>
    </cfRule>
    <cfRule type="containsText" dxfId="279" priority="261" operator="containsText" text="Off Target">
      <formula>NOT(ISERROR(SEARCH("Off Target",E31)))</formula>
    </cfRule>
    <cfRule type="containsText" dxfId="278" priority="262" operator="containsText" text="On Track to be Achieved">
      <formula>NOT(ISERROR(SEARCH("On Track to be Achieved",E31)))</formula>
    </cfRule>
    <cfRule type="containsText" dxfId="277" priority="263" operator="containsText" text="Fully Achieved">
      <formula>NOT(ISERROR(SEARCH("Fully Achieved",E31)))</formula>
    </cfRule>
    <cfRule type="containsText" dxfId="276" priority="264" operator="containsText" text="Not yet due">
      <formula>NOT(ISERROR(SEARCH("Not yet due",E31)))</formula>
    </cfRule>
    <cfRule type="containsText" dxfId="275" priority="265" operator="containsText" text="Not Yet Due">
      <formula>NOT(ISERROR(SEARCH("Not Yet Due",E31)))</formula>
    </cfRule>
    <cfRule type="containsText" dxfId="274" priority="266" operator="containsText" text="Deferred">
      <formula>NOT(ISERROR(SEARCH("Deferred",E31)))</formula>
    </cfRule>
    <cfRule type="containsText" dxfId="273" priority="267" operator="containsText" text="Deleted">
      <formula>NOT(ISERROR(SEARCH("Deleted",E31)))</formula>
    </cfRule>
    <cfRule type="containsText" dxfId="272" priority="268" operator="containsText" text="In Danger of Falling Behind Target">
      <formula>NOT(ISERROR(SEARCH("In Danger of Falling Behind Target",E31)))</formula>
    </cfRule>
    <cfRule type="containsText" dxfId="271" priority="269" operator="containsText" text="Not yet due">
      <formula>NOT(ISERROR(SEARCH("Not yet due",E31)))</formula>
    </cfRule>
    <cfRule type="containsText" dxfId="270" priority="270" operator="containsText" text="Completed Behind Schedule">
      <formula>NOT(ISERROR(SEARCH("Completed Behind Schedule",E31)))</formula>
    </cfRule>
    <cfRule type="containsText" dxfId="269" priority="271" operator="containsText" text="Off Target">
      <formula>NOT(ISERROR(SEARCH("Off Target",E31)))</formula>
    </cfRule>
    <cfRule type="containsText" dxfId="268" priority="272" operator="containsText" text="In Danger of Falling Behind Target">
      <formula>NOT(ISERROR(SEARCH("In Danger of Falling Behind Target",E31)))</formula>
    </cfRule>
    <cfRule type="containsText" dxfId="267" priority="273" operator="containsText" text="On Track to be Achieved">
      <formula>NOT(ISERROR(SEARCH("On Track to be Achieved",E31)))</formula>
    </cfRule>
    <cfRule type="containsText" dxfId="266" priority="274" operator="containsText" text="Fully Achieved">
      <formula>NOT(ISERROR(SEARCH("Fully Achieved",E31)))</formula>
    </cfRule>
    <cfRule type="containsText" dxfId="265" priority="275" operator="containsText" text="Update not Provided">
      <formula>NOT(ISERROR(SEARCH("Update not Provided",E31)))</formula>
    </cfRule>
    <cfRule type="containsText" dxfId="264" priority="276" operator="containsText" text="Not yet due">
      <formula>NOT(ISERROR(SEARCH("Not yet due",E31)))</formula>
    </cfRule>
    <cfRule type="containsText" dxfId="263" priority="277" operator="containsText" text="Completed Behind Schedule">
      <formula>NOT(ISERROR(SEARCH("Completed Behind Schedule",E31)))</formula>
    </cfRule>
    <cfRule type="containsText" dxfId="262" priority="278" operator="containsText" text="Off Target">
      <formula>NOT(ISERROR(SEARCH("Off Target",E31)))</formula>
    </cfRule>
    <cfRule type="containsText" dxfId="261" priority="279" operator="containsText" text="In Danger of Falling Behind Target">
      <formula>NOT(ISERROR(SEARCH("In Danger of Falling Behind Target",E31)))</formula>
    </cfRule>
    <cfRule type="containsText" dxfId="260" priority="280" operator="containsText" text="On Track to be Achieved">
      <formula>NOT(ISERROR(SEARCH("On Track to be Achieved",E31)))</formula>
    </cfRule>
    <cfRule type="containsText" dxfId="259" priority="281" operator="containsText" text="Fully Achieved">
      <formula>NOT(ISERROR(SEARCH("Fully Achieved",E31)))</formula>
    </cfRule>
    <cfRule type="containsText" dxfId="258" priority="282" operator="containsText" text="Fully Achieved">
      <formula>NOT(ISERROR(SEARCH("Fully Achieved",E31)))</formula>
    </cfRule>
    <cfRule type="containsText" dxfId="257" priority="283" operator="containsText" text="Fully Achieved">
      <formula>NOT(ISERROR(SEARCH("Fully Achieved",E31)))</formula>
    </cfRule>
    <cfRule type="containsText" dxfId="256" priority="284" operator="containsText" text="Deferred">
      <formula>NOT(ISERROR(SEARCH("Deferred",E31)))</formula>
    </cfRule>
    <cfRule type="containsText" dxfId="255" priority="285" operator="containsText" text="Deleted">
      <formula>NOT(ISERROR(SEARCH("Deleted",E31)))</formula>
    </cfRule>
    <cfRule type="containsText" dxfId="254" priority="286" operator="containsText" text="In Danger of Falling Behind Target">
      <formula>NOT(ISERROR(SEARCH("In Danger of Falling Behind Target",E31)))</formula>
    </cfRule>
    <cfRule type="containsText" dxfId="253" priority="287" operator="containsText" text="Not yet due">
      <formula>NOT(ISERROR(SEARCH("Not yet due",E31)))</formula>
    </cfRule>
    <cfRule type="containsText" dxfId="252" priority="288" operator="containsText" text="Update not Provided">
      <formula>NOT(ISERROR(SEARCH("Update not Provided",E31)))</formula>
    </cfRule>
  </conditionalFormatting>
  <conditionalFormatting sqref="E33">
    <cfRule type="containsText" dxfId="251" priority="217" operator="containsText" text="On track to be achieved">
      <formula>NOT(ISERROR(SEARCH("On track to be achieved",E33)))</formula>
    </cfRule>
    <cfRule type="containsText" dxfId="250" priority="218" operator="containsText" text="Deferred">
      <formula>NOT(ISERROR(SEARCH("Deferred",E33)))</formula>
    </cfRule>
    <cfRule type="containsText" dxfId="249" priority="219" operator="containsText" text="Deleted">
      <formula>NOT(ISERROR(SEARCH("Deleted",E33)))</formula>
    </cfRule>
    <cfRule type="containsText" dxfId="248" priority="220" operator="containsText" text="In Danger of Falling Behind Target">
      <formula>NOT(ISERROR(SEARCH("In Danger of Falling Behind Target",E33)))</formula>
    </cfRule>
    <cfRule type="containsText" dxfId="247" priority="221" operator="containsText" text="Not yet due">
      <formula>NOT(ISERROR(SEARCH("Not yet due",E33)))</formula>
    </cfRule>
    <cfRule type="containsText" dxfId="246" priority="222" operator="containsText" text="Update not Provided">
      <formula>NOT(ISERROR(SEARCH("Update not Provided",E33)))</formula>
    </cfRule>
    <cfRule type="containsText" dxfId="245" priority="223" operator="containsText" text="Not yet due">
      <formula>NOT(ISERROR(SEARCH("Not yet due",E33)))</formula>
    </cfRule>
    <cfRule type="containsText" dxfId="244" priority="224" operator="containsText" text="Completed Behind Schedule">
      <formula>NOT(ISERROR(SEARCH("Completed Behind Schedule",E33)))</formula>
    </cfRule>
    <cfRule type="containsText" dxfId="243" priority="225" operator="containsText" text="Off Target">
      <formula>NOT(ISERROR(SEARCH("Off Target",E33)))</formula>
    </cfRule>
    <cfRule type="containsText" dxfId="242" priority="226" operator="containsText" text="On Track to be Achieved">
      <formula>NOT(ISERROR(SEARCH("On Track to be Achieved",E33)))</formula>
    </cfRule>
    <cfRule type="containsText" dxfId="241" priority="227" operator="containsText" text="Fully Achieved">
      <formula>NOT(ISERROR(SEARCH("Fully Achieved",E33)))</formula>
    </cfRule>
    <cfRule type="containsText" dxfId="240" priority="228" operator="containsText" text="Not yet due">
      <formula>NOT(ISERROR(SEARCH("Not yet due",E33)))</formula>
    </cfRule>
    <cfRule type="containsText" dxfId="239" priority="229" operator="containsText" text="Not Yet Due">
      <formula>NOT(ISERROR(SEARCH("Not Yet Due",E33)))</formula>
    </cfRule>
    <cfRule type="containsText" dxfId="238" priority="230" operator="containsText" text="Deferred">
      <formula>NOT(ISERROR(SEARCH("Deferred",E33)))</formula>
    </cfRule>
    <cfRule type="containsText" dxfId="237" priority="231" operator="containsText" text="Deleted">
      <formula>NOT(ISERROR(SEARCH("Deleted",E33)))</formula>
    </cfRule>
    <cfRule type="containsText" dxfId="236" priority="232" operator="containsText" text="In Danger of Falling Behind Target">
      <formula>NOT(ISERROR(SEARCH("In Danger of Falling Behind Target",E33)))</formula>
    </cfRule>
    <cfRule type="containsText" dxfId="235" priority="233" operator="containsText" text="Not yet due">
      <formula>NOT(ISERROR(SEARCH("Not yet due",E33)))</formula>
    </cfRule>
    <cfRule type="containsText" dxfId="234" priority="234" operator="containsText" text="Completed Behind Schedule">
      <formula>NOT(ISERROR(SEARCH("Completed Behind Schedule",E33)))</formula>
    </cfRule>
    <cfRule type="containsText" dxfId="233" priority="235" operator="containsText" text="Off Target">
      <formula>NOT(ISERROR(SEARCH("Off Target",E33)))</formula>
    </cfRule>
    <cfRule type="containsText" dxfId="232" priority="236" operator="containsText" text="In Danger of Falling Behind Target">
      <formula>NOT(ISERROR(SEARCH("In Danger of Falling Behind Target",E33)))</formula>
    </cfRule>
    <cfRule type="containsText" dxfId="231" priority="237" operator="containsText" text="On Track to be Achieved">
      <formula>NOT(ISERROR(SEARCH("On Track to be Achieved",E33)))</formula>
    </cfRule>
    <cfRule type="containsText" dxfId="230" priority="238" operator="containsText" text="Fully Achieved">
      <formula>NOT(ISERROR(SEARCH("Fully Achieved",E33)))</formula>
    </cfRule>
    <cfRule type="containsText" dxfId="229" priority="239" operator="containsText" text="Update not Provided">
      <formula>NOT(ISERROR(SEARCH("Update not Provided",E33)))</formula>
    </cfRule>
    <cfRule type="containsText" dxfId="228" priority="240" operator="containsText" text="Not yet due">
      <formula>NOT(ISERROR(SEARCH("Not yet due",E33)))</formula>
    </cfRule>
    <cfRule type="containsText" dxfId="227" priority="241" operator="containsText" text="Completed Behind Schedule">
      <formula>NOT(ISERROR(SEARCH("Completed Behind Schedule",E33)))</formula>
    </cfRule>
    <cfRule type="containsText" dxfId="226" priority="242" operator="containsText" text="Off Target">
      <formula>NOT(ISERROR(SEARCH("Off Target",E33)))</formula>
    </cfRule>
    <cfRule type="containsText" dxfId="225" priority="243" operator="containsText" text="In Danger of Falling Behind Target">
      <formula>NOT(ISERROR(SEARCH("In Danger of Falling Behind Target",E33)))</formula>
    </cfRule>
    <cfRule type="containsText" dxfId="224" priority="244" operator="containsText" text="On Track to be Achieved">
      <formula>NOT(ISERROR(SEARCH("On Track to be Achieved",E33)))</formula>
    </cfRule>
    <cfRule type="containsText" dxfId="223" priority="245" operator="containsText" text="Fully Achieved">
      <formula>NOT(ISERROR(SEARCH("Fully Achieved",E33)))</formula>
    </cfRule>
    <cfRule type="containsText" dxfId="222" priority="246" operator="containsText" text="Fully Achieved">
      <formula>NOT(ISERROR(SEARCH("Fully Achieved",E33)))</formula>
    </cfRule>
    <cfRule type="containsText" dxfId="221" priority="247" operator="containsText" text="Fully Achieved">
      <formula>NOT(ISERROR(SEARCH("Fully Achieved",E33)))</formula>
    </cfRule>
    <cfRule type="containsText" dxfId="220" priority="248" operator="containsText" text="Deferred">
      <formula>NOT(ISERROR(SEARCH("Deferred",E33)))</formula>
    </cfRule>
    <cfRule type="containsText" dxfId="219" priority="249" operator="containsText" text="Deleted">
      <formula>NOT(ISERROR(SEARCH("Deleted",E33)))</formula>
    </cfRule>
    <cfRule type="containsText" dxfId="218" priority="250" operator="containsText" text="In Danger of Falling Behind Target">
      <formula>NOT(ISERROR(SEARCH("In Danger of Falling Behind Target",E33)))</formula>
    </cfRule>
    <cfRule type="containsText" dxfId="217" priority="251" operator="containsText" text="Not yet due">
      <formula>NOT(ISERROR(SEARCH("Not yet due",E33)))</formula>
    </cfRule>
    <cfRule type="containsText" dxfId="216" priority="252" operator="containsText" text="Update not Provided">
      <formula>NOT(ISERROR(SEARCH("Update not Provided",E33)))</formula>
    </cfRule>
  </conditionalFormatting>
  <conditionalFormatting sqref="E62 E55 E51 E48 E42:E43 E39:E40 E36:E37 E34">
    <cfRule type="containsText" dxfId="215" priority="181" operator="containsText" text="On track to be achieved">
      <formula>NOT(ISERROR(SEARCH("On track to be achieved",E34)))</formula>
    </cfRule>
    <cfRule type="containsText" dxfId="214" priority="182" operator="containsText" text="Deferred">
      <formula>NOT(ISERROR(SEARCH("Deferred",E34)))</formula>
    </cfRule>
    <cfRule type="containsText" dxfId="213" priority="183" operator="containsText" text="Deleted">
      <formula>NOT(ISERROR(SEARCH("Deleted",E34)))</formula>
    </cfRule>
    <cfRule type="containsText" dxfId="212" priority="184" operator="containsText" text="In Danger of Falling Behind Target">
      <formula>NOT(ISERROR(SEARCH("In Danger of Falling Behind Target",E34)))</formula>
    </cfRule>
    <cfRule type="containsText" dxfId="211" priority="185" operator="containsText" text="Not yet due">
      <formula>NOT(ISERROR(SEARCH("Not yet due",E34)))</formula>
    </cfRule>
    <cfRule type="containsText" dxfId="210" priority="186" operator="containsText" text="Update not Provided">
      <formula>NOT(ISERROR(SEARCH("Update not Provided",E34)))</formula>
    </cfRule>
    <cfRule type="containsText" dxfId="209" priority="187" operator="containsText" text="Not yet due">
      <formula>NOT(ISERROR(SEARCH("Not yet due",E34)))</formula>
    </cfRule>
    <cfRule type="containsText" dxfId="208" priority="188" operator="containsText" text="Completed Behind Schedule">
      <formula>NOT(ISERROR(SEARCH("Completed Behind Schedule",E34)))</formula>
    </cfRule>
    <cfRule type="containsText" dxfId="207" priority="189" operator="containsText" text="Off Target">
      <formula>NOT(ISERROR(SEARCH("Off Target",E34)))</formula>
    </cfRule>
    <cfRule type="containsText" dxfId="206" priority="190" operator="containsText" text="On Track to be Achieved">
      <formula>NOT(ISERROR(SEARCH("On Track to be Achieved",E34)))</formula>
    </cfRule>
    <cfRule type="containsText" dxfId="205" priority="191" operator="containsText" text="Fully Achieved">
      <formula>NOT(ISERROR(SEARCH("Fully Achieved",E34)))</formula>
    </cfRule>
    <cfRule type="containsText" dxfId="204" priority="192" operator="containsText" text="Not yet due">
      <formula>NOT(ISERROR(SEARCH("Not yet due",E34)))</formula>
    </cfRule>
    <cfRule type="containsText" dxfId="203" priority="193" operator="containsText" text="Not Yet Due">
      <formula>NOT(ISERROR(SEARCH("Not Yet Due",E34)))</formula>
    </cfRule>
    <cfRule type="containsText" dxfId="202" priority="194" operator="containsText" text="Deferred">
      <formula>NOT(ISERROR(SEARCH("Deferred",E34)))</formula>
    </cfRule>
    <cfRule type="containsText" dxfId="201" priority="195" operator="containsText" text="Deleted">
      <formula>NOT(ISERROR(SEARCH("Deleted",E34)))</formula>
    </cfRule>
    <cfRule type="containsText" dxfId="200" priority="196" operator="containsText" text="In Danger of Falling Behind Target">
      <formula>NOT(ISERROR(SEARCH("In Danger of Falling Behind Target",E34)))</formula>
    </cfRule>
    <cfRule type="containsText" dxfId="199" priority="197" operator="containsText" text="Not yet due">
      <formula>NOT(ISERROR(SEARCH("Not yet due",E34)))</formula>
    </cfRule>
    <cfRule type="containsText" dxfId="198" priority="198" operator="containsText" text="Completed Behind Schedule">
      <formula>NOT(ISERROR(SEARCH("Completed Behind Schedule",E34)))</formula>
    </cfRule>
    <cfRule type="containsText" dxfId="197" priority="199" operator="containsText" text="Off Target">
      <formula>NOT(ISERROR(SEARCH("Off Target",E34)))</formula>
    </cfRule>
    <cfRule type="containsText" dxfId="196" priority="200" operator="containsText" text="In Danger of Falling Behind Target">
      <formula>NOT(ISERROR(SEARCH("In Danger of Falling Behind Target",E34)))</formula>
    </cfRule>
    <cfRule type="containsText" dxfId="195" priority="201" operator="containsText" text="On Track to be Achieved">
      <formula>NOT(ISERROR(SEARCH("On Track to be Achieved",E34)))</formula>
    </cfRule>
    <cfRule type="containsText" dxfId="194" priority="202" operator="containsText" text="Fully Achieved">
      <formula>NOT(ISERROR(SEARCH("Fully Achieved",E34)))</formula>
    </cfRule>
    <cfRule type="containsText" dxfId="193" priority="203" operator="containsText" text="Update not Provided">
      <formula>NOT(ISERROR(SEARCH("Update not Provided",E34)))</formula>
    </cfRule>
    <cfRule type="containsText" dxfId="192" priority="204" operator="containsText" text="Not yet due">
      <formula>NOT(ISERROR(SEARCH("Not yet due",E34)))</formula>
    </cfRule>
    <cfRule type="containsText" dxfId="191" priority="205" operator="containsText" text="Completed Behind Schedule">
      <formula>NOT(ISERROR(SEARCH("Completed Behind Schedule",E34)))</formula>
    </cfRule>
    <cfRule type="containsText" dxfId="190" priority="206" operator="containsText" text="Off Target">
      <formula>NOT(ISERROR(SEARCH("Off Target",E34)))</formula>
    </cfRule>
    <cfRule type="containsText" dxfId="189" priority="207" operator="containsText" text="In Danger of Falling Behind Target">
      <formula>NOT(ISERROR(SEARCH("In Danger of Falling Behind Target",E34)))</formula>
    </cfRule>
    <cfRule type="containsText" dxfId="188" priority="208" operator="containsText" text="On Track to be Achieved">
      <formula>NOT(ISERROR(SEARCH("On Track to be Achieved",E34)))</formula>
    </cfRule>
    <cfRule type="containsText" dxfId="187" priority="209" operator="containsText" text="Fully Achieved">
      <formula>NOT(ISERROR(SEARCH("Fully Achieved",E34)))</formula>
    </cfRule>
    <cfRule type="containsText" dxfId="186" priority="210" operator="containsText" text="Fully Achieved">
      <formula>NOT(ISERROR(SEARCH("Fully Achieved",E34)))</formula>
    </cfRule>
    <cfRule type="containsText" dxfId="185" priority="211" operator="containsText" text="Fully Achieved">
      <formula>NOT(ISERROR(SEARCH("Fully Achieved",E34)))</formula>
    </cfRule>
    <cfRule type="containsText" dxfId="184" priority="212" operator="containsText" text="Deferred">
      <formula>NOT(ISERROR(SEARCH("Deferred",E34)))</formula>
    </cfRule>
    <cfRule type="containsText" dxfId="183" priority="213" operator="containsText" text="Deleted">
      <formula>NOT(ISERROR(SEARCH("Deleted",E34)))</formula>
    </cfRule>
    <cfRule type="containsText" dxfId="182" priority="214" operator="containsText" text="In Danger of Falling Behind Target">
      <formula>NOT(ISERROR(SEARCH("In Danger of Falling Behind Target",E34)))</formula>
    </cfRule>
    <cfRule type="containsText" dxfId="181" priority="215" operator="containsText" text="Not yet due">
      <formula>NOT(ISERROR(SEARCH("Not yet due",E34)))</formula>
    </cfRule>
    <cfRule type="containsText" dxfId="180" priority="216" operator="containsText" text="Update not Provided">
      <formula>NOT(ISERROR(SEARCH("Update not Provided",E34)))</formula>
    </cfRule>
  </conditionalFormatting>
  <conditionalFormatting sqref="E71">
    <cfRule type="containsText" dxfId="179" priority="145" operator="containsText" text="On track to be achieved">
      <formula>NOT(ISERROR(SEARCH("On track to be achieved",E71)))</formula>
    </cfRule>
    <cfRule type="containsText" dxfId="178" priority="146" operator="containsText" text="Deferred">
      <formula>NOT(ISERROR(SEARCH("Deferred",E71)))</formula>
    </cfRule>
    <cfRule type="containsText" dxfId="177" priority="147" operator="containsText" text="Deleted">
      <formula>NOT(ISERROR(SEARCH("Deleted",E71)))</formula>
    </cfRule>
    <cfRule type="containsText" dxfId="176" priority="148" operator="containsText" text="In Danger of Falling Behind Target">
      <formula>NOT(ISERROR(SEARCH("In Danger of Falling Behind Target",E71)))</formula>
    </cfRule>
    <cfRule type="containsText" dxfId="175" priority="149" operator="containsText" text="Not yet due">
      <formula>NOT(ISERROR(SEARCH("Not yet due",E71)))</formula>
    </cfRule>
    <cfRule type="containsText" dxfId="174" priority="150" operator="containsText" text="Update not Provided">
      <formula>NOT(ISERROR(SEARCH("Update not Provided",E71)))</formula>
    </cfRule>
    <cfRule type="containsText" dxfId="173" priority="151" operator="containsText" text="Not yet due">
      <formula>NOT(ISERROR(SEARCH("Not yet due",E71)))</formula>
    </cfRule>
    <cfRule type="containsText" dxfId="172" priority="152" operator="containsText" text="Completed Behind Schedule">
      <formula>NOT(ISERROR(SEARCH("Completed Behind Schedule",E71)))</formula>
    </cfRule>
    <cfRule type="containsText" dxfId="171" priority="153" operator="containsText" text="Off Target">
      <formula>NOT(ISERROR(SEARCH("Off Target",E71)))</formula>
    </cfRule>
    <cfRule type="containsText" dxfId="170" priority="154" operator="containsText" text="On Track to be Achieved">
      <formula>NOT(ISERROR(SEARCH("On Track to be Achieved",E71)))</formula>
    </cfRule>
    <cfRule type="containsText" dxfId="169" priority="155" operator="containsText" text="Fully Achieved">
      <formula>NOT(ISERROR(SEARCH("Fully Achieved",E71)))</formula>
    </cfRule>
    <cfRule type="containsText" dxfId="168" priority="156" operator="containsText" text="Not yet due">
      <formula>NOT(ISERROR(SEARCH("Not yet due",E71)))</formula>
    </cfRule>
    <cfRule type="containsText" dxfId="167" priority="157" operator="containsText" text="Not Yet Due">
      <formula>NOT(ISERROR(SEARCH("Not Yet Due",E71)))</formula>
    </cfRule>
    <cfRule type="containsText" dxfId="166" priority="158" operator="containsText" text="Deferred">
      <formula>NOT(ISERROR(SEARCH("Deferred",E71)))</formula>
    </cfRule>
    <cfRule type="containsText" dxfId="165" priority="159" operator="containsText" text="Deleted">
      <formula>NOT(ISERROR(SEARCH("Deleted",E71)))</formula>
    </cfRule>
    <cfRule type="containsText" dxfId="164" priority="160" operator="containsText" text="In Danger of Falling Behind Target">
      <formula>NOT(ISERROR(SEARCH("In Danger of Falling Behind Target",E71)))</formula>
    </cfRule>
    <cfRule type="containsText" dxfId="163" priority="161" operator="containsText" text="Not yet due">
      <formula>NOT(ISERROR(SEARCH("Not yet due",E71)))</formula>
    </cfRule>
    <cfRule type="containsText" dxfId="162" priority="162" operator="containsText" text="Completed Behind Schedule">
      <formula>NOT(ISERROR(SEARCH("Completed Behind Schedule",E71)))</formula>
    </cfRule>
    <cfRule type="containsText" dxfId="161" priority="163" operator="containsText" text="Off Target">
      <formula>NOT(ISERROR(SEARCH("Off Target",E71)))</formula>
    </cfRule>
    <cfRule type="containsText" dxfId="160" priority="164" operator="containsText" text="In Danger of Falling Behind Target">
      <formula>NOT(ISERROR(SEARCH("In Danger of Falling Behind Target",E71)))</formula>
    </cfRule>
    <cfRule type="containsText" dxfId="159" priority="165" operator="containsText" text="On Track to be Achieved">
      <formula>NOT(ISERROR(SEARCH("On Track to be Achieved",E71)))</formula>
    </cfRule>
    <cfRule type="containsText" dxfId="158" priority="166" operator="containsText" text="Fully Achieved">
      <formula>NOT(ISERROR(SEARCH("Fully Achieved",E71)))</formula>
    </cfRule>
    <cfRule type="containsText" dxfId="157" priority="167" operator="containsText" text="Update not Provided">
      <formula>NOT(ISERROR(SEARCH("Update not Provided",E71)))</formula>
    </cfRule>
    <cfRule type="containsText" dxfId="156" priority="168" operator="containsText" text="Not yet due">
      <formula>NOT(ISERROR(SEARCH("Not yet due",E71)))</formula>
    </cfRule>
    <cfRule type="containsText" dxfId="155" priority="169" operator="containsText" text="Completed Behind Schedule">
      <formula>NOT(ISERROR(SEARCH("Completed Behind Schedule",E71)))</formula>
    </cfRule>
    <cfRule type="containsText" dxfId="154" priority="170" operator="containsText" text="Off Target">
      <formula>NOT(ISERROR(SEARCH("Off Target",E71)))</formula>
    </cfRule>
    <cfRule type="containsText" dxfId="153" priority="171" operator="containsText" text="In Danger of Falling Behind Target">
      <formula>NOT(ISERROR(SEARCH("In Danger of Falling Behind Target",E71)))</formula>
    </cfRule>
    <cfRule type="containsText" dxfId="152" priority="172" operator="containsText" text="On Track to be Achieved">
      <formula>NOT(ISERROR(SEARCH("On Track to be Achieved",E71)))</formula>
    </cfRule>
    <cfRule type="containsText" dxfId="151" priority="173" operator="containsText" text="Fully Achieved">
      <formula>NOT(ISERROR(SEARCH("Fully Achieved",E71)))</formula>
    </cfRule>
    <cfRule type="containsText" dxfId="150" priority="174" operator="containsText" text="Fully Achieved">
      <formula>NOT(ISERROR(SEARCH("Fully Achieved",E71)))</formula>
    </cfRule>
    <cfRule type="containsText" dxfId="149" priority="175" operator="containsText" text="Fully Achieved">
      <formula>NOT(ISERROR(SEARCH("Fully Achieved",E71)))</formula>
    </cfRule>
    <cfRule type="containsText" dxfId="148" priority="176" operator="containsText" text="Deferred">
      <formula>NOT(ISERROR(SEARCH("Deferred",E71)))</formula>
    </cfRule>
    <cfRule type="containsText" dxfId="147" priority="177" operator="containsText" text="Deleted">
      <formula>NOT(ISERROR(SEARCH("Deleted",E71)))</formula>
    </cfRule>
    <cfRule type="containsText" dxfId="146" priority="178" operator="containsText" text="In Danger of Falling Behind Target">
      <formula>NOT(ISERROR(SEARCH("In Danger of Falling Behind Target",E71)))</formula>
    </cfRule>
    <cfRule type="containsText" dxfId="145" priority="179" operator="containsText" text="Not yet due">
      <formula>NOT(ISERROR(SEARCH("Not yet due",E71)))</formula>
    </cfRule>
    <cfRule type="containsText" dxfId="144" priority="180" operator="containsText" text="Update not Provided">
      <formula>NOT(ISERROR(SEARCH("Update not Provided",E71)))</formula>
    </cfRule>
  </conditionalFormatting>
  <conditionalFormatting sqref="E84 E76 E71:E74">
    <cfRule type="containsText" dxfId="143" priority="109" operator="containsText" text="On track to be achieved">
      <formula>NOT(ISERROR(SEARCH("On track to be achieved",E71)))</formula>
    </cfRule>
    <cfRule type="containsText" dxfId="142" priority="110" operator="containsText" text="Deferred">
      <formula>NOT(ISERROR(SEARCH("Deferred",E71)))</formula>
    </cfRule>
    <cfRule type="containsText" dxfId="141" priority="111" operator="containsText" text="Deleted">
      <formula>NOT(ISERROR(SEARCH("Deleted",E71)))</formula>
    </cfRule>
    <cfRule type="containsText" dxfId="140" priority="112" operator="containsText" text="In Danger of Falling Behind Target">
      <formula>NOT(ISERROR(SEARCH("In Danger of Falling Behind Target",E71)))</formula>
    </cfRule>
    <cfRule type="containsText" dxfId="139" priority="113" operator="containsText" text="Not yet due">
      <formula>NOT(ISERROR(SEARCH("Not yet due",E71)))</formula>
    </cfRule>
    <cfRule type="containsText" dxfId="138" priority="114" operator="containsText" text="Update not Provided">
      <formula>NOT(ISERROR(SEARCH("Update not Provided",E71)))</formula>
    </cfRule>
    <cfRule type="containsText" dxfId="137" priority="115" operator="containsText" text="Not yet due">
      <formula>NOT(ISERROR(SEARCH("Not yet due",E71)))</formula>
    </cfRule>
    <cfRule type="containsText" dxfId="136" priority="116" operator="containsText" text="Completed Behind Schedule">
      <formula>NOT(ISERROR(SEARCH("Completed Behind Schedule",E71)))</formula>
    </cfRule>
    <cfRule type="containsText" dxfId="135" priority="117" operator="containsText" text="Off Target">
      <formula>NOT(ISERROR(SEARCH("Off Target",E71)))</formula>
    </cfRule>
    <cfRule type="containsText" dxfId="134" priority="118" operator="containsText" text="On Track to be Achieved">
      <formula>NOT(ISERROR(SEARCH("On Track to be Achieved",E71)))</formula>
    </cfRule>
    <cfRule type="containsText" dxfId="133" priority="119" operator="containsText" text="Fully Achieved">
      <formula>NOT(ISERROR(SEARCH("Fully Achieved",E71)))</formula>
    </cfRule>
    <cfRule type="containsText" dxfId="132" priority="120" operator="containsText" text="Not yet due">
      <formula>NOT(ISERROR(SEARCH("Not yet due",E71)))</formula>
    </cfRule>
    <cfRule type="containsText" dxfId="131" priority="121" operator="containsText" text="Not Yet Due">
      <formula>NOT(ISERROR(SEARCH("Not Yet Due",E71)))</formula>
    </cfRule>
    <cfRule type="containsText" dxfId="130" priority="122" operator="containsText" text="Deferred">
      <formula>NOT(ISERROR(SEARCH("Deferred",E71)))</formula>
    </cfRule>
    <cfRule type="containsText" dxfId="129" priority="123" operator="containsText" text="Deleted">
      <formula>NOT(ISERROR(SEARCH("Deleted",E71)))</formula>
    </cfRule>
    <cfRule type="containsText" dxfId="128" priority="124" operator="containsText" text="In Danger of Falling Behind Target">
      <formula>NOT(ISERROR(SEARCH("In Danger of Falling Behind Target",E71)))</formula>
    </cfRule>
    <cfRule type="containsText" dxfId="127" priority="125" operator="containsText" text="Not yet due">
      <formula>NOT(ISERROR(SEARCH("Not yet due",E71)))</formula>
    </cfRule>
    <cfRule type="containsText" dxfId="126" priority="126" operator="containsText" text="Completed Behind Schedule">
      <formula>NOT(ISERROR(SEARCH("Completed Behind Schedule",E71)))</formula>
    </cfRule>
    <cfRule type="containsText" dxfId="125" priority="127" operator="containsText" text="Off Target">
      <formula>NOT(ISERROR(SEARCH("Off Target",E71)))</formula>
    </cfRule>
    <cfRule type="containsText" dxfId="124" priority="128" operator="containsText" text="In Danger of Falling Behind Target">
      <formula>NOT(ISERROR(SEARCH("In Danger of Falling Behind Target",E71)))</formula>
    </cfRule>
    <cfRule type="containsText" dxfId="123" priority="129" operator="containsText" text="On Track to be Achieved">
      <formula>NOT(ISERROR(SEARCH("On Track to be Achieved",E71)))</formula>
    </cfRule>
    <cfRule type="containsText" dxfId="122" priority="130" operator="containsText" text="Fully Achieved">
      <formula>NOT(ISERROR(SEARCH("Fully Achieved",E71)))</formula>
    </cfRule>
    <cfRule type="containsText" dxfId="121" priority="131" operator="containsText" text="Update not Provided">
      <formula>NOT(ISERROR(SEARCH("Update not Provided",E71)))</formula>
    </cfRule>
    <cfRule type="containsText" dxfId="120" priority="132" operator="containsText" text="Not yet due">
      <formula>NOT(ISERROR(SEARCH("Not yet due",E71)))</formula>
    </cfRule>
    <cfRule type="containsText" dxfId="119" priority="133" operator="containsText" text="Completed Behind Schedule">
      <formula>NOT(ISERROR(SEARCH("Completed Behind Schedule",E71)))</formula>
    </cfRule>
    <cfRule type="containsText" dxfId="118" priority="134" operator="containsText" text="Off Target">
      <formula>NOT(ISERROR(SEARCH("Off Target",E71)))</formula>
    </cfRule>
    <cfRule type="containsText" dxfId="117" priority="135" operator="containsText" text="In Danger of Falling Behind Target">
      <formula>NOT(ISERROR(SEARCH("In Danger of Falling Behind Target",E71)))</formula>
    </cfRule>
    <cfRule type="containsText" dxfId="116" priority="136" operator="containsText" text="On Track to be Achieved">
      <formula>NOT(ISERROR(SEARCH("On Track to be Achieved",E71)))</formula>
    </cfRule>
    <cfRule type="containsText" dxfId="115" priority="137" operator="containsText" text="Fully Achieved">
      <formula>NOT(ISERROR(SEARCH("Fully Achieved",E71)))</formula>
    </cfRule>
    <cfRule type="containsText" dxfId="114" priority="138" operator="containsText" text="Fully Achieved">
      <formula>NOT(ISERROR(SEARCH("Fully Achieved",E71)))</formula>
    </cfRule>
    <cfRule type="containsText" dxfId="113" priority="139" operator="containsText" text="Fully Achieved">
      <formula>NOT(ISERROR(SEARCH("Fully Achieved",E71)))</formula>
    </cfRule>
    <cfRule type="containsText" dxfId="112" priority="140" operator="containsText" text="Deferred">
      <formula>NOT(ISERROR(SEARCH("Deferred",E71)))</formula>
    </cfRule>
    <cfRule type="containsText" dxfId="111" priority="141" operator="containsText" text="Deleted">
      <formula>NOT(ISERROR(SEARCH("Deleted",E71)))</formula>
    </cfRule>
    <cfRule type="containsText" dxfId="110" priority="142" operator="containsText" text="In Danger of Falling Behind Target">
      <formula>NOT(ISERROR(SEARCH("In Danger of Falling Behind Target",E71)))</formula>
    </cfRule>
    <cfRule type="containsText" dxfId="109" priority="143" operator="containsText" text="Not yet due">
      <formula>NOT(ISERROR(SEARCH("Not yet due",E71)))</formula>
    </cfRule>
    <cfRule type="containsText" dxfId="108" priority="144" operator="containsText" text="Update not Provided">
      <formula>NOT(ISERROR(SEARCH("Update not Provided",E71)))</formula>
    </cfRule>
  </conditionalFormatting>
  <conditionalFormatting sqref="E122 E97:E101 E95 E89">
    <cfRule type="containsText" dxfId="107" priority="73" operator="containsText" text="On track to be achieved">
      <formula>NOT(ISERROR(SEARCH("On track to be achieved",E89)))</formula>
    </cfRule>
    <cfRule type="containsText" dxfId="106" priority="74" operator="containsText" text="Deferred">
      <formula>NOT(ISERROR(SEARCH("Deferred",E89)))</formula>
    </cfRule>
    <cfRule type="containsText" dxfId="105" priority="75" operator="containsText" text="Deleted">
      <formula>NOT(ISERROR(SEARCH("Deleted",E89)))</formula>
    </cfRule>
    <cfRule type="containsText" dxfId="104" priority="76" operator="containsText" text="In Danger of Falling Behind Target">
      <formula>NOT(ISERROR(SEARCH("In Danger of Falling Behind Target",E89)))</formula>
    </cfRule>
    <cfRule type="containsText" dxfId="103" priority="77" operator="containsText" text="Not yet due">
      <formula>NOT(ISERROR(SEARCH("Not yet due",E89)))</formula>
    </cfRule>
    <cfRule type="containsText" dxfId="102" priority="78" operator="containsText" text="Update not Provided">
      <formula>NOT(ISERROR(SEARCH("Update not Provided",E89)))</formula>
    </cfRule>
    <cfRule type="containsText" dxfId="101" priority="79" operator="containsText" text="Not yet due">
      <formula>NOT(ISERROR(SEARCH("Not yet due",E89)))</formula>
    </cfRule>
    <cfRule type="containsText" dxfId="100" priority="80" operator="containsText" text="Completed Behind Schedule">
      <formula>NOT(ISERROR(SEARCH("Completed Behind Schedule",E89)))</formula>
    </cfRule>
    <cfRule type="containsText" dxfId="99" priority="81" operator="containsText" text="Off Target">
      <formula>NOT(ISERROR(SEARCH("Off Target",E89)))</formula>
    </cfRule>
    <cfRule type="containsText" dxfId="98" priority="82" operator="containsText" text="On Track to be Achieved">
      <formula>NOT(ISERROR(SEARCH("On Track to be Achieved",E89)))</formula>
    </cfRule>
    <cfRule type="containsText" dxfId="97" priority="83" operator="containsText" text="Fully Achieved">
      <formula>NOT(ISERROR(SEARCH("Fully Achieved",E89)))</formula>
    </cfRule>
    <cfRule type="containsText" dxfId="96" priority="84" operator="containsText" text="Not yet due">
      <formula>NOT(ISERROR(SEARCH("Not yet due",E89)))</formula>
    </cfRule>
    <cfRule type="containsText" dxfId="95" priority="85" operator="containsText" text="Not Yet Due">
      <formula>NOT(ISERROR(SEARCH("Not Yet Due",E89)))</formula>
    </cfRule>
    <cfRule type="containsText" dxfId="94" priority="86" operator="containsText" text="Deferred">
      <formula>NOT(ISERROR(SEARCH("Deferred",E89)))</formula>
    </cfRule>
    <cfRule type="containsText" dxfId="93" priority="87" operator="containsText" text="Deleted">
      <formula>NOT(ISERROR(SEARCH("Deleted",E89)))</formula>
    </cfRule>
    <cfRule type="containsText" dxfId="92" priority="88" operator="containsText" text="In Danger of Falling Behind Target">
      <formula>NOT(ISERROR(SEARCH("In Danger of Falling Behind Target",E89)))</formula>
    </cfRule>
    <cfRule type="containsText" dxfId="91" priority="89" operator="containsText" text="Not yet due">
      <formula>NOT(ISERROR(SEARCH("Not yet due",E89)))</formula>
    </cfRule>
    <cfRule type="containsText" dxfId="90" priority="90" operator="containsText" text="Completed Behind Schedule">
      <formula>NOT(ISERROR(SEARCH("Completed Behind Schedule",E89)))</formula>
    </cfRule>
    <cfRule type="containsText" dxfId="89" priority="91" operator="containsText" text="Off Target">
      <formula>NOT(ISERROR(SEARCH("Off Target",E89)))</formula>
    </cfRule>
    <cfRule type="containsText" dxfId="88" priority="92" operator="containsText" text="In Danger of Falling Behind Target">
      <formula>NOT(ISERROR(SEARCH("In Danger of Falling Behind Target",E89)))</formula>
    </cfRule>
    <cfRule type="containsText" dxfId="87" priority="93" operator="containsText" text="On Track to be Achieved">
      <formula>NOT(ISERROR(SEARCH("On Track to be Achieved",E89)))</formula>
    </cfRule>
    <cfRule type="containsText" dxfId="86" priority="94" operator="containsText" text="Fully Achieved">
      <formula>NOT(ISERROR(SEARCH("Fully Achieved",E89)))</formula>
    </cfRule>
    <cfRule type="containsText" dxfId="85" priority="95" operator="containsText" text="Update not Provided">
      <formula>NOT(ISERROR(SEARCH("Update not Provided",E89)))</formula>
    </cfRule>
    <cfRule type="containsText" dxfId="84" priority="96" operator="containsText" text="Not yet due">
      <formula>NOT(ISERROR(SEARCH("Not yet due",E89)))</formula>
    </cfRule>
    <cfRule type="containsText" dxfId="83" priority="97" operator="containsText" text="Completed Behind Schedule">
      <formula>NOT(ISERROR(SEARCH("Completed Behind Schedule",E89)))</formula>
    </cfRule>
    <cfRule type="containsText" dxfId="82" priority="98" operator="containsText" text="Off Target">
      <formula>NOT(ISERROR(SEARCH("Off Target",E89)))</formula>
    </cfRule>
    <cfRule type="containsText" dxfId="81" priority="99" operator="containsText" text="In Danger of Falling Behind Target">
      <formula>NOT(ISERROR(SEARCH("In Danger of Falling Behind Target",E89)))</formula>
    </cfRule>
    <cfRule type="containsText" dxfId="80" priority="100" operator="containsText" text="On Track to be Achieved">
      <formula>NOT(ISERROR(SEARCH("On Track to be Achieved",E89)))</formula>
    </cfRule>
    <cfRule type="containsText" dxfId="79" priority="101" operator="containsText" text="Fully Achieved">
      <formula>NOT(ISERROR(SEARCH("Fully Achieved",E89)))</formula>
    </cfRule>
    <cfRule type="containsText" dxfId="78" priority="102" operator="containsText" text="Fully Achieved">
      <formula>NOT(ISERROR(SEARCH("Fully Achieved",E89)))</formula>
    </cfRule>
    <cfRule type="containsText" dxfId="77" priority="103" operator="containsText" text="Fully Achieved">
      <formula>NOT(ISERROR(SEARCH("Fully Achieved",E89)))</formula>
    </cfRule>
    <cfRule type="containsText" dxfId="76" priority="104" operator="containsText" text="Deferred">
      <formula>NOT(ISERROR(SEARCH("Deferred",E89)))</formula>
    </cfRule>
    <cfRule type="containsText" dxfId="75" priority="105" operator="containsText" text="Deleted">
      <formula>NOT(ISERROR(SEARCH("Deleted",E89)))</formula>
    </cfRule>
    <cfRule type="containsText" dxfId="74" priority="106" operator="containsText" text="In Danger of Falling Behind Target">
      <formula>NOT(ISERROR(SEARCH("In Danger of Falling Behind Target",E89)))</formula>
    </cfRule>
    <cfRule type="containsText" dxfId="73" priority="107" operator="containsText" text="Not yet due">
      <formula>NOT(ISERROR(SEARCH("Not yet due",E89)))</formula>
    </cfRule>
    <cfRule type="containsText" dxfId="72" priority="108" operator="containsText" text="Update not Provided">
      <formula>NOT(ISERROR(SEARCH("Update not Provided",E89)))</formula>
    </cfRule>
  </conditionalFormatting>
  <conditionalFormatting sqref="E122">
    <cfRule type="containsText" dxfId="71" priority="37" operator="containsText" text="On track to be achieved">
      <formula>NOT(ISERROR(SEARCH("On track to be achieved",E122)))</formula>
    </cfRule>
    <cfRule type="containsText" dxfId="70" priority="38" operator="containsText" text="Deferred">
      <formula>NOT(ISERROR(SEARCH("Deferred",E122)))</formula>
    </cfRule>
    <cfRule type="containsText" dxfId="69" priority="39" operator="containsText" text="Deleted">
      <formula>NOT(ISERROR(SEARCH("Deleted",E122)))</formula>
    </cfRule>
    <cfRule type="containsText" dxfId="68" priority="40" operator="containsText" text="In Danger of Falling Behind Target">
      <formula>NOT(ISERROR(SEARCH("In Danger of Falling Behind Target",E122)))</formula>
    </cfRule>
    <cfRule type="containsText" dxfId="67" priority="41" operator="containsText" text="Not yet due">
      <formula>NOT(ISERROR(SEARCH("Not yet due",E122)))</formula>
    </cfRule>
    <cfRule type="containsText" dxfId="66" priority="42" operator="containsText" text="Update not Provided">
      <formula>NOT(ISERROR(SEARCH("Update not Provided",E122)))</formula>
    </cfRule>
    <cfRule type="containsText" dxfId="65" priority="43" operator="containsText" text="Not yet due">
      <formula>NOT(ISERROR(SEARCH("Not yet due",E122)))</formula>
    </cfRule>
    <cfRule type="containsText" dxfId="64" priority="44" operator="containsText" text="Completed Behind Schedule">
      <formula>NOT(ISERROR(SEARCH("Completed Behind Schedule",E122)))</formula>
    </cfRule>
    <cfRule type="containsText" dxfId="63" priority="45" operator="containsText" text="Off Target">
      <formula>NOT(ISERROR(SEARCH("Off Target",E122)))</formula>
    </cfRule>
    <cfRule type="containsText" dxfId="62" priority="46" operator="containsText" text="On Track to be Achieved">
      <formula>NOT(ISERROR(SEARCH("On Track to be Achieved",E122)))</formula>
    </cfRule>
    <cfRule type="containsText" dxfId="61" priority="47" operator="containsText" text="Fully Achieved">
      <formula>NOT(ISERROR(SEARCH("Fully Achieved",E122)))</formula>
    </cfRule>
    <cfRule type="containsText" dxfId="60" priority="48" operator="containsText" text="Not yet due">
      <formula>NOT(ISERROR(SEARCH("Not yet due",E122)))</formula>
    </cfRule>
    <cfRule type="containsText" dxfId="59" priority="49" operator="containsText" text="Not Yet Due">
      <formula>NOT(ISERROR(SEARCH("Not Yet Due",E122)))</formula>
    </cfRule>
    <cfRule type="containsText" dxfId="58" priority="50" operator="containsText" text="Deferred">
      <formula>NOT(ISERROR(SEARCH("Deferred",E122)))</formula>
    </cfRule>
    <cfRule type="containsText" dxfId="57" priority="51" operator="containsText" text="Deleted">
      <formula>NOT(ISERROR(SEARCH("Deleted",E122)))</formula>
    </cfRule>
    <cfRule type="containsText" dxfId="56" priority="52" operator="containsText" text="In Danger of Falling Behind Target">
      <formula>NOT(ISERROR(SEARCH("In Danger of Falling Behind Target",E122)))</formula>
    </cfRule>
    <cfRule type="containsText" dxfId="55" priority="53" operator="containsText" text="Not yet due">
      <formula>NOT(ISERROR(SEARCH("Not yet due",E122)))</formula>
    </cfRule>
    <cfRule type="containsText" dxfId="54" priority="54" operator="containsText" text="Completed Behind Schedule">
      <formula>NOT(ISERROR(SEARCH("Completed Behind Schedule",E122)))</formula>
    </cfRule>
    <cfRule type="containsText" dxfId="53" priority="55" operator="containsText" text="Off Target">
      <formula>NOT(ISERROR(SEARCH("Off Target",E122)))</formula>
    </cfRule>
    <cfRule type="containsText" dxfId="52" priority="56" operator="containsText" text="In Danger of Falling Behind Target">
      <formula>NOT(ISERROR(SEARCH("In Danger of Falling Behind Target",E122)))</formula>
    </cfRule>
    <cfRule type="containsText" dxfId="51" priority="57" operator="containsText" text="On Track to be Achieved">
      <formula>NOT(ISERROR(SEARCH("On Track to be Achieved",E122)))</formula>
    </cfRule>
    <cfRule type="containsText" dxfId="50" priority="58" operator="containsText" text="Fully Achieved">
      <formula>NOT(ISERROR(SEARCH("Fully Achieved",E122)))</formula>
    </cfRule>
    <cfRule type="containsText" dxfId="49" priority="59" operator="containsText" text="Update not Provided">
      <formula>NOT(ISERROR(SEARCH("Update not Provided",E122)))</formula>
    </cfRule>
    <cfRule type="containsText" dxfId="48" priority="60" operator="containsText" text="Not yet due">
      <formula>NOT(ISERROR(SEARCH("Not yet due",E122)))</formula>
    </cfRule>
    <cfRule type="containsText" dxfId="47" priority="61" operator="containsText" text="Completed Behind Schedule">
      <formula>NOT(ISERROR(SEARCH("Completed Behind Schedule",E122)))</formula>
    </cfRule>
    <cfRule type="containsText" dxfId="46" priority="62" operator="containsText" text="Off Target">
      <formula>NOT(ISERROR(SEARCH("Off Target",E122)))</formula>
    </cfRule>
    <cfRule type="containsText" dxfId="45" priority="63" operator="containsText" text="In Danger of Falling Behind Target">
      <formula>NOT(ISERROR(SEARCH("In Danger of Falling Behind Target",E122)))</formula>
    </cfRule>
    <cfRule type="containsText" dxfId="44" priority="64" operator="containsText" text="On Track to be Achieved">
      <formula>NOT(ISERROR(SEARCH("On Track to be Achieved",E122)))</formula>
    </cfRule>
    <cfRule type="containsText" dxfId="43" priority="65" operator="containsText" text="Fully Achieved">
      <formula>NOT(ISERROR(SEARCH("Fully Achieved",E122)))</formula>
    </cfRule>
    <cfRule type="containsText" dxfId="42" priority="66" operator="containsText" text="Fully Achieved">
      <formula>NOT(ISERROR(SEARCH("Fully Achieved",E122)))</formula>
    </cfRule>
    <cfRule type="containsText" dxfId="41" priority="67" operator="containsText" text="Fully Achieved">
      <formula>NOT(ISERROR(SEARCH("Fully Achieved",E122)))</formula>
    </cfRule>
    <cfRule type="containsText" dxfId="40" priority="68" operator="containsText" text="Deferred">
      <formula>NOT(ISERROR(SEARCH("Deferred",E122)))</formula>
    </cfRule>
    <cfRule type="containsText" dxfId="39" priority="69" operator="containsText" text="Deleted">
      <formula>NOT(ISERROR(SEARCH("Deleted",E122)))</formula>
    </cfRule>
    <cfRule type="containsText" dxfId="38" priority="70" operator="containsText" text="In Danger of Falling Behind Target">
      <formula>NOT(ISERROR(SEARCH("In Danger of Falling Behind Target",E122)))</formula>
    </cfRule>
    <cfRule type="containsText" dxfId="37" priority="71" operator="containsText" text="Not yet due">
      <formula>NOT(ISERROR(SEARCH("Not yet due",E122)))</formula>
    </cfRule>
    <cfRule type="containsText" dxfId="36" priority="72" operator="containsText" text="Update not Provided">
      <formula>NOT(ISERROR(SEARCH("Update not Provided",E122)))</formula>
    </cfRule>
  </conditionalFormatting>
  <conditionalFormatting sqref="E8">
    <cfRule type="containsText" dxfId="35" priority="1" operator="containsText" text="On track to be achieved">
      <formula>NOT(ISERROR(SEARCH("On track to be achieved",E8)))</formula>
    </cfRule>
    <cfRule type="containsText" dxfId="34" priority="2" operator="containsText" text="Deferred">
      <formula>NOT(ISERROR(SEARCH("Deferred",E8)))</formula>
    </cfRule>
    <cfRule type="containsText" dxfId="33" priority="3" operator="containsText" text="Deleted">
      <formula>NOT(ISERROR(SEARCH("Deleted",E8)))</formula>
    </cfRule>
    <cfRule type="containsText" dxfId="32" priority="4" operator="containsText" text="In Danger of Falling Behind Target">
      <formula>NOT(ISERROR(SEARCH("In Danger of Falling Behind Target",E8)))</formula>
    </cfRule>
    <cfRule type="containsText" dxfId="31" priority="5" operator="containsText" text="Not yet due">
      <formula>NOT(ISERROR(SEARCH("Not yet due",E8)))</formula>
    </cfRule>
    <cfRule type="containsText" dxfId="30" priority="6" operator="containsText" text="Update not Provided">
      <formula>NOT(ISERROR(SEARCH("Update not Provided",E8)))</formula>
    </cfRule>
    <cfRule type="containsText" dxfId="29" priority="7" operator="containsText" text="Not yet due">
      <formula>NOT(ISERROR(SEARCH("Not yet due",E8)))</formula>
    </cfRule>
    <cfRule type="containsText" dxfId="28" priority="8" operator="containsText" text="Completed Behind Schedule">
      <formula>NOT(ISERROR(SEARCH("Completed Behind Schedule",E8)))</formula>
    </cfRule>
    <cfRule type="containsText" dxfId="27" priority="9" operator="containsText" text="Off Target">
      <formula>NOT(ISERROR(SEARCH("Off Target",E8)))</formula>
    </cfRule>
    <cfRule type="containsText" dxfId="26" priority="10" operator="containsText" text="On Track to be Achieved">
      <formula>NOT(ISERROR(SEARCH("On Track to be Achieved",E8)))</formula>
    </cfRule>
    <cfRule type="containsText" dxfId="25" priority="11" operator="containsText" text="Fully Achieved">
      <formula>NOT(ISERROR(SEARCH("Fully Achieved",E8)))</formula>
    </cfRule>
    <cfRule type="containsText" dxfId="24" priority="12" operator="containsText" text="Not yet due">
      <formula>NOT(ISERROR(SEARCH("Not yet due",E8)))</formula>
    </cfRule>
    <cfRule type="containsText" dxfId="23" priority="13" operator="containsText" text="Not Yet Due">
      <formula>NOT(ISERROR(SEARCH("Not Yet Due",E8)))</formula>
    </cfRule>
    <cfRule type="containsText" dxfId="22" priority="14" operator="containsText" text="Deferred">
      <formula>NOT(ISERROR(SEARCH("Deferred",E8)))</formula>
    </cfRule>
    <cfRule type="containsText" dxfId="21" priority="15" operator="containsText" text="Deleted">
      <formula>NOT(ISERROR(SEARCH("Deleted",E8)))</formula>
    </cfRule>
    <cfRule type="containsText" dxfId="20" priority="16" operator="containsText" text="In Danger of Falling Behind Target">
      <formula>NOT(ISERROR(SEARCH("In Danger of Falling Behind Target",E8)))</formula>
    </cfRule>
    <cfRule type="containsText" dxfId="19" priority="17" operator="containsText" text="Not yet due">
      <formula>NOT(ISERROR(SEARCH("Not yet due",E8)))</formula>
    </cfRule>
    <cfRule type="containsText" dxfId="18" priority="18" operator="containsText" text="Completed Behind Schedule">
      <formula>NOT(ISERROR(SEARCH("Completed Behind Schedule",E8)))</formula>
    </cfRule>
    <cfRule type="containsText" dxfId="17" priority="19" operator="containsText" text="Off Target">
      <formula>NOT(ISERROR(SEARCH("Off Target",E8)))</formula>
    </cfRule>
    <cfRule type="containsText" dxfId="16" priority="20" operator="containsText" text="In Danger of Falling Behind Target">
      <formula>NOT(ISERROR(SEARCH("In Danger of Falling Behind Target",E8)))</formula>
    </cfRule>
    <cfRule type="containsText" dxfId="15" priority="21" operator="containsText" text="On Track to be Achieved">
      <formula>NOT(ISERROR(SEARCH("On Track to be Achieved",E8)))</formula>
    </cfRule>
    <cfRule type="containsText" dxfId="14" priority="22" operator="containsText" text="Fully Achieved">
      <formula>NOT(ISERROR(SEARCH("Fully Achieved",E8)))</formula>
    </cfRule>
    <cfRule type="containsText" dxfId="13" priority="23" operator="containsText" text="Update not Provided">
      <formula>NOT(ISERROR(SEARCH("Update not Provided",E8)))</formula>
    </cfRule>
    <cfRule type="containsText" dxfId="12" priority="24" operator="containsText" text="Not yet due">
      <formula>NOT(ISERROR(SEARCH("Not yet due",E8)))</formula>
    </cfRule>
    <cfRule type="containsText" dxfId="11" priority="25" operator="containsText" text="Completed Behind Schedule">
      <formula>NOT(ISERROR(SEARCH("Completed Behind Schedule",E8)))</formula>
    </cfRule>
    <cfRule type="containsText" dxfId="10" priority="26" operator="containsText" text="Off Target">
      <formula>NOT(ISERROR(SEARCH("Off Target",E8)))</formula>
    </cfRule>
    <cfRule type="containsText" dxfId="9" priority="27" operator="containsText" text="In Danger of Falling Behind Target">
      <formula>NOT(ISERROR(SEARCH("In Danger of Falling Behind Target",E8)))</formula>
    </cfRule>
    <cfRule type="containsText" dxfId="8" priority="28" operator="containsText" text="On Track to be Achieved">
      <formula>NOT(ISERROR(SEARCH("On Track to be Achieved",E8)))</formula>
    </cfRule>
    <cfRule type="containsText" dxfId="7" priority="29" operator="containsText" text="Fully Achieved">
      <formula>NOT(ISERROR(SEARCH("Fully Achieved",E8)))</formula>
    </cfRule>
    <cfRule type="containsText" dxfId="6" priority="30" operator="containsText" text="Fully Achieved">
      <formula>NOT(ISERROR(SEARCH("Fully Achieved",E8)))</formula>
    </cfRule>
    <cfRule type="containsText" dxfId="5" priority="31" operator="containsText" text="Fully Achieved">
      <formula>NOT(ISERROR(SEARCH("Fully Achieved",E8)))</formula>
    </cfRule>
    <cfRule type="containsText" dxfId="4" priority="32" operator="containsText" text="Deferred">
      <formula>NOT(ISERROR(SEARCH("Deferred",E8)))</formula>
    </cfRule>
    <cfRule type="containsText" dxfId="3" priority="33" operator="containsText" text="Deleted">
      <formula>NOT(ISERROR(SEARCH("Deleted",E8)))</formula>
    </cfRule>
    <cfRule type="containsText" dxfId="2" priority="34" operator="containsText" text="In Danger of Falling Behind Target">
      <formula>NOT(ISERROR(SEARCH("In Danger of Falling Behind Target",E8)))</formula>
    </cfRule>
    <cfRule type="containsText" dxfId="1" priority="35" operator="containsText" text="Not yet due">
      <formula>NOT(ISERROR(SEARCH("Not yet due",E8)))</formula>
    </cfRule>
    <cfRule type="containsText" dxfId="0" priority="36" operator="containsText" text="Update not Provided">
      <formula>NOT(ISERROR(SEARCH("Update not Provided",E8)))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H1" zoomScale="70" zoomScaleNormal="70" workbookViewId="0">
      <pane ySplit="1" topLeftCell="A2" activePane="bottomLeft" state="frozen"/>
      <selection pane="bottomLeft" activeCell="J6" sqref="J6:J7"/>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7" customWidth="1"/>
    <col min="29" max="32" width="9.140625" style="61" customWidth="1"/>
    <col min="33" max="16384" width="9.140625" style="61"/>
  </cols>
  <sheetData>
    <row r="1" spans="2:32" s="59" customFormat="1" ht="20.25">
      <c r="B1" s="67"/>
      <c r="C1" s="303" t="s">
        <v>14</v>
      </c>
      <c r="D1" s="58"/>
      <c r="E1" s="58"/>
      <c r="F1" s="58"/>
      <c r="G1" s="58"/>
      <c r="H1" s="304"/>
      <c r="I1" s="303" t="s">
        <v>15</v>
      </c>
      <c r="J1" s="305"/>
      <c r="K1" s="102"/>
      <c r="L1" s="102"/>
      <c r="M1" s="102"/>
      <c r="N1" s="102"/>
      <c r="O1" s="304"/>
      <c r="P1" s="102" t="s">
        <v>16</v>
      </c>
      <c r="Q1" s="102"/>
      <c r="R1" s="102"/>
      <c r="S1" s="102"/>
      <c r="T1" s="102"/>
      <c r="U1" s="90"/>
      <c r="V1" s="304"/>
      <c r="W1" s="102" t="s">
        <v>17</v>
      </c>
      <c r="X1" s="102"/>
      <c r="Y1" s="102"/>
      <c r="Z1" s="102"/>
      <c r="AA1" s="102"/>
      <c r="AB1" s="251"/>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2"/>
    </row>
    <row r="3" spans="2:32" ht="15.75">
      <c r="B3" s="70" t="s">
        <v>18</v>
      </c>
      <c r="C3" s="194"/>
      <c r="D3" s="194"/>
      <c r="E3" s="194"/>
      <c r="F3" s="194"/>
      <c r="G3" s="195"/>
      <c r="I3" s="352" t="s">
        <v>18</v>
      </c>
      <c r="J3" s="194"/>
      <c r="K3" s="194"/>
      <c r="L3" s="194"/>
      <c r="M3" s="194"/>
      <c r="N3" s="195"/>
      <c r="P3" s="352" t="s">
        <v>18</v>
      </c>
      <c r="Q3" s="83"/>
      <c r="R3" s="83"/>
      <c r="S3" s="83"/>
      <c r="T3" s="83"/>
      <c r="U3" s="92"/>
      <c r="W3" s="352" t="s">
        <v>18</v>
      </c>
      <c r="X3" s="83"/>
      <c r="Y3" s="83"/>
      <c r="Z3" s="83"/>
      <c r="AA3" s="83"/>
      <c r="AB3" s="253"/>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4"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5"/>
    </row>
    <row r="6" spans="2:32" ht="30.75" customHeight="1">
      <c r="B6" s="296" t="s">
        <v>46</v>
      </c>
      <c r="C6" s="306">
        <f>COUNTIF('1. ALL DATA'!$H$5:$H$123,"Fully Achieved")</f>
        <v>22</v>
      </c>
      <c r="D6" s="307">
        <f>C6/C20</f>
        <v>0.18803418803418803</v>
      </c>
      <c r="E6" s="477">
        <f>D6+D7</f>
        <v>0.7350427350427351</v>
      </c>
      <c r="F6" s="307">
        <f>C6/C21</f>
        <v>0.25287356321839083</v>
      </c>
      <c r="G6" s="480">
        <f>F6+F7</f>
        <v>0.9885057471264368</v>
      </c>
      <c r="I6" s="340" t="s">
        <v>46</v>
      </c>
      <c r="J6" s="306">
        <f>COUNTIF('1. ALL DATA'!$M$5:$M$123,"Fully Achieved")</f>
        <v>36</v>
      </c>
      <c r="K6" s="307">
        <f>J6/J20</f>
        <v>0.30769230769230771</v>
      </c>
      <c r="L6" s="477">
        <f>K6+K7</f>
        <v>0.88034188034188032</v>
      </c>
      <c r="M6" s="307">
        <f>J6/J21</f>
        <v>0.34615384615384615</v>
      </c>
      <c r="N6" s="480">
        <f>M6+M7</f>
        <v>0.99038461538461542</v>
      </c>
      <c r="P6" s="345" t="s">
        <v>46</v>
      </c>
      <c r="Q6" s="306">
        <f>COUNTIF('1. ALL DATA'!R5:R123,"Fully Achieved")</f>
        <v>0</v>
      </c>
      <c r="R6" s="307">
        <f>Q6/Q20</f>
        <v>0</v>
      </c>
      <c r="S6" s="477">
        <f>R6+R7</f>
        <v>0</v>
      </c>
      <c r="T6" s="307" t="e">
        <f>Q6/Q21</f>
        <v>#DIV/0!</v>
      </c>
      <c r="U6" s="480" t="e">
        <f>T6+T7</f>
        <v>#DIV/0!</v>
      </c>
      <c r="W6" s="345" t="s">
        <v>41</v>
      </c>
      <c r="X6" s="308">
        <f>COUNTIF('1. ALL DATA'!V5:V123,"Fully Achieved")</f>
        <v>0</v>
      </c>
      <c r="Y6" s="307">
        <f>X6/$X$20</f>
        <v>0</v>
      </c>
      <c r="Z6" s="477">
        <f>Y6+Y7</f>
        <v>0</v>
      </c>
      <c r="AA6" s="307" t="e">
        <f>X6/$X$21</f>
        <v>#DIV/0!</v>
      </c>
      <c r="AB6" s="480" t="e">
        <f>AA6+AA7</f>
        <v>#DIV/0!</v>
      </c>
    </row>
    <row r="7" spans="2:32" ht="30.75" customHeight="1">
      <c r="B7" s="296" t="s">
        <v>42</v>
      </c>
      <c r="C7" s="306">
        <f>COUNTIF('1. ALL DATA'!H5:H123,"On Track to be Achieved")</f>
        <v>64</v>
      </c>
      <c r="D7" s="307">
        <f>C7/C20</f>
        <v>0.54700854700854706</v>
      </c>
      <c r="E7" s="477"/>
      <c r="F7" s="307">
        <f>C7/C21</f>
        <v>0.73563218390804597</v>
      </c>
      <c r="G7" s="480"/>
      <c r="I7" s="340" t="s">
        <v>42</v>
      </c>
      <c r="J7" s="306">
        <f>COUNTIF('1. ALL DATA'!M5:M123,"On Track to be Achieved")</f>
        <v>67</v>
      </c>
      <c r="K7" s="307">
        <f>J7/J20</f>
        <v>0.57264957264957261</v>
      </c>
      <c r="L7" s="477"/>
      <c r="M7" s="307">
        <f>J7/J21</f>
        <v>0.64423076923076927</v>
      </c>
      <c r="N7" s="480"/>
      <c r="P7" s="345" t="s">
        <v>42</v>
      </c>
      <c r="Q7" s="306">
        <f>COUNTIF('1. ALL DATA'!R5:R123,"On Track to be Achieved")</f>
        <v>0</v>
      </c>
      <c r="R7" s="307">
        <f>Q7/Q20</f>
        <v>0</v>
      </c>
      <c r="S7" s="477"/>
      <c r="T7" s="307" t="e">
        <f>Q7/Q21</f>
        <v>#DIV/0!</v>
      </c>
      <c r="U7" s="480"/>
      <c r="W7" s="345" t="s">
        <v>83</v>
      </c>
      <c r="X7" s="308">
        <f>COUNTIF('1. ALL DATA'!V5:V123,"Numerical Outturn Within 5% Tolerance")</f>
        <v>0</v>
      </c>
      <c r="Y7" s="307">
        <f>X7/$X$20</f>
        <v>0</v>
      </c>
      <c r="Z7" s="477"/>
      <c r="AA7" s="307" t="e">
        <f>X7/$X$21</f>
        <v>#DIV/0!</v>
      </c>
      <c r="AB7" s="480"/>
    </row>
    <row r="8" spans="2:32" s="62" customFormat="1" ht="6" customHeight="1">
      <c r="B8" s="53"/>
      <c r="C8" s="309"/>
      <c r="D8" s="212"/>
      <c r="E8" s="212"/>
      <c r="F8" s="212"/>
      <c r="G8" s="54"/>
      <c r="H8" s="310"/>
      <c r="I8" s="341"/>
      <c r="J8" s="309"/>
      <c r="K8" s="212"/>
      <c r="L8" s="212"/>
      <c r="M8" s="212"/>
      <c r="N8" s="54"/>
      <c r="O8" s="310"/>
      <c r="P8" s="346"/>
      <c r="Q8" s="309"/>
      <c r="R8" s="212"/>
      <c r="S8" s="212"/>
      <c r="T8" s="212"/>
      <c r="U8" s="54"/>
      <c r="V8" s="310"/>
      <c r="W8" s="353"/>
      <c r="X8" s="56"/>
      <c r="Y8" s="212"/>
      <c r="Z8" s="212"/>
      <c r="AA8" s="212"/>
      <c r="AB8" s="54"/>
      <c r="AD8" s="64"/>
      <c r="AE8" s="64"/>
      <c r="AF8" s="64"/>
    </row>
    <row r="9" spans="2:32" ht="18.75" customHeight="1">
      <c r="B9" s="475" t="s">
        <v>27</v>
      </c>
      <c r="C9" s="476">
        <f>COUNTIF('1. ALL DATA'!H5:H123,"in danger of falling behind target")</f>
        <v>0</v>
      </c>
      <c r="D9" s="477">
        <f>C9/C20</f>
        <v>0</v>
      </c>
      <c r="E9" s="477">
        <f>D9</f>
        <v>0</v>
      </c>
      <c r="F9" s="477">
        <f>C9/C21</f>
        <v>0</v>
      </c>
      <c r="G9" s="478">
        <f>F9</f>
        <v>0</v>
      </c>
      <c r="I9" s="475" t="s">
        <v>27</v>
      </c>
      <c r="J9" s="476">
        <f>COUNTIF('1. ALL DATA'!M5:M123,"in danger of falling behind target")</f>
        <v>0</v>
      </c>
      <c r="K9" s="477">
        <f>J9/J20</f>
        <v>0</v>
      </c>
      <c r="L9" s="477">
        <f>K9</f>
        <v>0</v>
      </c>
      <c r="M9" s="477">
        <f>J9/J21</f>
        <v>0</v>
      </c>
      <c r="N9" s="478">
        <f>M9</f>
        <v>0</v>
      </c>
      <c r="P9" s="475" t="s">
        <v>27</v>
      </c>
      <c r="Q9" s="476">
        <f>COUNTIF('1. ALL DATA'!R5:R123,"in danger of falling behind target")</f>
        <v>0</v>
      </c>
      <c r="R9" s="477">
        <f>Q9/Q20</f>
        <v>0</v>
      </c>
      <c r="S9" s="477">
        <f>R9</f>
        <v>0</v>
      </c>
      <c r="T9" s="477" t="e">
        <f>Q9/Q21</f>
        <v>#DIV/0!</v>
      </c>
      <c r="U9" s="478" t="e">
        <f>T9</f>
        <v>#DIV/0!</v>
      </c>
      <c r="W9" s="347" t="s">
        <v>84</v>
      </c>
      <c r="X9" s="308">
        <f>COUNTIF('1. ALL DATA'!V5:V123,"Numerical Outturn Within 10% Tolerance")</f>
        <v>0</v>
      </c>
      <c r="Y9" s="307">
        <f>X9/$X$20</f>
        <v>0</v>
      </c>
      <c r="Z9" s="481">
        <f>SUM(Y9:Y11)</f>
        <v>0</v>
      </c>
      <c r="AA9" s="312" t="e">
        <f>X9/$X$21</f>
        <v>#DIV/0!</v>
      </c>
      <c r="AB9" s="478" t="e">
        <f>SUM(AA9:AA11)</f>
        <v>#DIV/0!</v>
      </c>
      <c r="AD9" s="262"/>
    </row>
    <row r="10" spans="2:32" ht="19.5" customHeight="1">
      <c r="B10" s="475"/>
      <c r="C10" s="476"/>
      <c r="D10" s="477"/>
      <c r="E10" s="477"/>
      <c r="F10" s="477"/>
      <c r="G10" s="478"/>
      <c r="I10" s="475"/>
      <c r="J10" s="476"/>
      <c r="K10" s="477"/>
      <c r="L10" s="477"/>
      <c r="M10" s="477"/>
      <c r="N10" s="478"/>
      <c r="P10" s="475"/>
      <c r="Q10" s="476"/>
      <c r="R10" s="477"/>
      <c r="S10" s="477"/>
      <c r="T10" s="477"/>
      <c r="U10" s="478"/>
      <c r="W10" s="347" t="s">
        <v>85</v>
      </c>
      <c r="X10" s="308">
        <f>COUNTIF('1. ALL DATA'!V5:V123,"Target Partially Met")</f>
        <v>0</v>
      </c>
      <c r="Y10" s="307">
        <f>X10/$X$20</f>
        <v>0</v>
      </c>
      <c r="Z10" s="482"/>
      <c r="AA10" s="312" t="e">
        <f>X10/$X$21</f>
        <v>#DIV/0!</v>
      </c>
      <c r="AB10" s="478"/>
      <c r="AD10" s="262"/>
    </row>
    <row r="11" spans="2:32" ht="19.5" customHeight="1">
      <c r="B11" s="475"/>
      <c r="C11" s="476"/>
      <c r="D11" s="477"/>
      <c r="E11" s="477"/>
      <c r="F11" s="477"/>
      <c r="G11" s="478"/>
      <c r="I11" s="475"/>
      <c r="J11" s="476"/>
      <c r="K11" s="477"/>
      <c r="L11" s="477"/>
      <c r="M11" s="477"/>
      <c r="N11" s="478"/>
      <c r="P11" s="475"/>
      <c r="Q11" s="476"/>
      <c r="R11" s="477"/>
      <c r="S11" s="477"/>
      <c r="T11" s="477"/>
      <c r="U11" s="478"/>
      <c r="W11" s="347" t="s">
        <v>87</v>
      </c>
      <c r="X11" s="308">
        <f>COUNTIF('1. ALL DATA'!V5:V123,"Completion Date Within Reasonable Tolerance")</f>
        <v>0</v>
      </c>
      <c r="Y11" s="307">
        <f>X11/$X$20</f>
        <v>0</v>
      </c>
      <c r="Z11" s="483"/>
      <c r="AA11" s="312" t="e">
        <f>X11/$X$21</f>
        <v>#DIV/0!</v>
      </c>
      <c r="AB11" s="478"/>
      <c r="AD11" s="262"/>
    </row>
    <row r="12" spans="2:32" s="64" customFormat="1" ht="6" customHeight="1">
      <c r="B12" s="184"/>
      <c r="C12" s="196"/>
      <c r="D12" s="300"/>
      <c r="E12" s="300"/>
      <c r="F12" s="300"/>
      <c r="G12" s="186"/>
      <c r="H12" s="1"/>
      <c r="I12" s="343"/>
      <c r="J12" s="196"/>
      <c r="K12" s="300"/>
      <c r="L12" s="300"/>
      <c r="M12" s="300"/>
      <c r="N12" s="186"/>
      <c r="O12" s="1"/>
      <c r="P12" s="348"/>
      <c r="Q12" s="196"/>
      <c r="R12" s="300"/>
      <c r="S12" s="300"/>
      <c r="T12" s="300"/>
      <c r="U12" s="186"/>
      <c r="V12" s="1"/>
      <c r="W12" s="353"/>
      <c r="X12" s="196"/>
      <c r="Y12" s="300"/>
      <c r="Z12" s="300"/>
      <c r="AA12" s="300"/>
      <c r="AB12" s="186"/>
      <c r="AD12" s="188"/>
    </row>
    <row r="13" spans="2:32" ht="29.25" customHeight="1">
      <c r="B13" s="391" t="s">
        <v>43</v>
      </c>
      <c r="C13" s="306">
        <f>COUNTIF('1. ALL DATA'!H5:H123,"completed behind schedule")</f>
        <v>1</v>
      </c>
      <c r="D13" s="307">
        <f>C13/C20</f>
        <v>8.5470085470085479E-3</v>
      </c>
      <c r="E13" s="477">
        <f>D13+D14</f>
        <v>8.5470085470085479E-3</v>
      </c>
      <c r="F13" s="307">
        <f>C13/C21</f>
        <v>1.1494252873563218E-2</v>
      </c>
      <c r="G13" s="479">
        <f>F13+F14</f>
        <v>1.1494252873563218E-2</v>
      </c>
      <c r="I13" s="392" t="s">
        <v>43</v>
      </c>
      <c r="J13" s="306">
        <f>COUNTIF('1. ALL DATA'!M5:M123,"completed behind schedule")</f>
        <v>1</v>
      </c>
      <c r="K13" s="307">
        <f>J13/J20</f>
        <v>8.5470085470085479E-3</v>
      </c>
      <c r="L13" s="477">
        <f>K13+K14</f>
        <v>8.5470085470085479E-3</v>
      </c>
      <c r="M13" s="307">
        <f>J13/J21</f>
        <v>9.6153846153846159E-3</v>
      </c>
      <c r="N13" s="479">
        <f>M13+M14</f>
        <v>9.6153846153846159E-3</v>
      </c>
      <c r="P13" s="393" t="s">
        <v>43</v>
      </c>
      <c r="Q13" s="306">
        <f>COUNTIF('1. ALL DATA'!R5:R123,"completed behind schedule")</f>
        <v>0</v>
      </c>
      <c r="R13" s="307">
        <f>Q13/Q20</f>
        <v>0</v>
      </c>
      <c r="S13" s="477">
        <f>R13+R14</f>
        <v>0</v>
      </c>
      <c r="T13" s="307" t="e">
        <f>Q13/Q21</f>
        <v>#DIV/0!</v>
      </c>
      <c r="U13" s="479" t="e">
        <f>T13+T14</f>
        <v>#DIV/0!</v>
      </c>
      <c r="W13" s="393" t="s">
        <v>86</v>
      </c>
      <c r="X13" s="313">
        <f>COUNTIF('1. ALL DATA'!V5:V123,"Completed Significantly After Target Deadline")</f>
        <v>0</v>
      </c>
      <c r="Y13" s="307">
        <f>X13/$X$20</f>
        <v>0</v>
      </c>
      <c r="Z13" s="477">
        <f>Y13+Y14</f>
        <v>0</v>
      </c>
      <c r="AA13" s="307" t="e">
        <f>X13/$X$21</f>
        <v>#DIV/0!</v>
      </c>
      <c r="AB13" s="479" t="e">
        <f>AA13+AA14</f>
        <v>#DIV/0!</v>
      </c>
    </row>
    <row r="14" spans="2:32" ht="29.25" customHeight="1">
      <c r="B14" s="391" t="s">
        <v>28</v>
      </c>
      <c r="C14" s="306">
        <f>COUNTIF('1. ALL DATA'!H5:H123,"off target")</f>
        <v>0</v>
      </c>
      <c r="D14" s="307">
        <f>C14/C20</f>
        <v>0</v>
      </c>
      <c r="E14" s="477"/>
      <c r="F14" s="307">
        <f>C14/C21</f>
        <v>0</v>
      </c>
      <c r="G14" s="479"/>
      <c r="I14" s="392" t="s">
        <v>28</v>
      </c>
      <c r="J14" s="306">
        <f>COUNTIF('1. ALL DATA'!M5:M123,"off target")</f>
        <v>0</v>
      </c>
      <c r="K14" s="307">
        <f>J14/J20</f>
        <v>0</v>
      </c>
      <c r="L14" s="477"/>
      <c r="M14" s="307">
        <f>J14/J21</f>
        <v>0</v>
      </c>
      <c r="N14" s="479"/>
      <c r="P14" s="393" t="s">
        <v>28</v>
      </c>
      <c r="Q14" s="306">
        <f>COUNTIF('1. ALL DATA'!R5:R123,"off target")</f>
        <v>0</v>
      </c>
      <c r="R14" s="307">
        <f>Q14/Q20</f>
        <v>0</v>
      </c>
      <c r="S14" s="477"/>
      <c r="T14" s="307" t="e">
        <f>Q14/Q21</f>
        <v>#DIV/0!</v>
      </c>
      <c r="U14" s="479"/>
      <c r="W14" s="393" t="s">
        <v>28</v>
      </c>
      <c r="X14" s="313">
        <f>COUNTIF('1. ALL DATA'!V5:V123,"off target")</f>
        <v>0</v>
      </c>
      <c r="Y14" s="307">
        <f>X14/$X$20</f>
        <v>0</v>
      </c>
      <c r="Z14" s="477"/>
      <c r="AA14" s="307" t="e">
        <f>X14/$X$21</f>
        <v>#DIV/0!</v>
      </c>
      <c r="AB14" s="479"/>
    </row>
    <row r="15" spans="2:32" s="64" customFormat="1" ht="7.5" customHeight="1">
      <c r="B15" s="184"/>
      <c r="C15" s="314"/>
      <c r="D15" s="300"/>
      <c r="E15" s="300"/>
      <c r="F15" s="300"/>
      <c r="G15" s="190"/>
      <c r="H15" s="1"/>
      <c r="I15" s="343"/>
      <c r="J15" s="314"/>
      <c r="K15" s="300"/>
      <c r="L15" s="300"/>
      <c r="M15" s="300"/>
      <c r="N15" s="190"/>
      <c r="O15" s="1"/>
      <c r="P15" s="196"/>
      <c r="Q15" s="314"/>
      <c r="R15" s="300"/>
      <c r="S15" s="300"/>
      <c r="T15" s="300"/>
      <c r="U15" s="190"/>
      <c r="V15" s="1"/>
      <c r="W15" s="315"/>
      <c r="X15" s="315"/>
      <c r="Y15" s="316"/>
      <c r="Z15" s="316"/>
      <c r="AA15" s="317"/>
      <c r="AB15" s="256"/>
    </row>
    <row r="16" spans="2:32" ht="20.25" customHeight="1">
      <c r="B16" s="48" t="s">
        <v>2</v>
      </c>
      <c r="C16" s="318">
        <f>COUNTIF('1. ALL DATA'!H5:H123,"not yet due")</f>
        <v>29</v>
      </c>
      <c r="D16" s="301">
        <f>C16/C20</f>
        <v>0.24786324786324787</v>
      </c>
      <c r="E16" s="301">
        <f>D16</f>
        <v>0.24786324786324787</v>
      </c>
      <c r="F16" s="51"/>
      <c r="G16" s="47"/>
      <c r="I16" s="333" t="s">
        <v>2</v>
      </c>
      <c r="J16" s="318">
        <f>COUNTIF('1. ALL DATA'!M5:M123,"not yet due")</f>
        <v>12</v>
      </c>
      <c r="K16" s="301">
        <f>J16/J20</f>
        <v>0.10256410256410256</v>
      </c>
      <c r="L16" s="301">
        <f>K16</f>
        <v>0.10256410256410256</v>
      </c>
      <c r="M16" s="51"/>
      <c r="N16" s="47"/>
      <c r="P16" s="333" t="s">
        <v>2</v>
      </c>
      <c r="Q16" s="318">
        <f>COUNTIF('1. ALL DATA'!R5:R123,"not yet due")</f>
        <v>0</v>
      </c>
      <c r="R16" s="301">
        <f>Q16/Q20</f>
        <v>0</v>
      </c>
      <c r="S16" s="301">
        <f>R16</f>
        <v>0</v>
      </c>
      <c r="T16" s="51"/>
      <c r="U16" s="99"/>
      <c r="W16" s="337" t="s">
        <v>2</v>
      </c>
      <c r="X16" s="313">
        <f>COUNTIF('1. ALL DATA'!V5:V123,"not yet due")</f>
        <v>0</v>
      </c>
      <c r="Y16" s="301">
        <f>X16/$X$20</f>
        <v>0</v>
      </c>
      <c r="Z16" s="301">
        <f>Y16</f>
        <v>0</v>
      </c>
      <c r="AA16" s="331"/>
      <c r="AB16" s="332"/>
    </row>
    <row r="17" spans="2:30" ht="20.25" customHeight="1">
      <c r="B17" s="48" t="s">
        <v>47</v>
      </c>
      <c r="C17" s="318">
        <f>COUNTIF('1. ALL DATA'!H5:H123,"update not provided")</f>
        <v>0</v>
      </c>
      <c r="D17" s="301">
        <f>C17/C20</f>
        <v>0</v>
      </c>
      <c r="E17" s="301">
        <f>D17</f>
        <v>0</v>
      </c>
      <c r="F17" s="51"/>
      <c r="G17" s="104"/>
      <c r="I17" s="333" t="s">
        <v>47</v>
      </c>
      <c r="J17" s="318">
        <f>COUNTIF('1. ALL DATA'!M5:M123,"update not provided")</f>
        <v>0</v>
      </c>
      <c r="K17" s="301">
        <f>J17/J20</f>
        <v>0</v>
      </c>
      <c r="L17" s="301">
        <f>K17</f>
        <v>0</v>
      </c>
      <c r="M17" s="51"/>
      <c r="N17" s="104"/>
      <c r="P17" s="333" t="s">
        <v>47</v>
      </c>
      <c r="Q17" s="318">
        <f>COUNTIF('1. ALL DATA'!R5:R123,"update not provided")</f>
        <v>117</v>
      </c>
      <c r="R17" s="301">
        <f>Q17/Q20</f>
        <v>1</v>
      </c>
      <c r="S17" s="301">
        <f>R17</f>
        <v>1</v>
      </c>
      <c r="T17" s="51"/>
      <c r="U17" s="100"/>
      <c r="W17" s="338" t="s">
        <v>47</v>
      </c>
      <c r="X17" s="313">
        <f>COUNTIF('1. ALL DATA'!V5:V123,"update not provided")</f>
        <v>117</v>
      </c>
      <c r="Y17" s="301">
        <f>X17/$X$20</f>
        <v>1</v>
      </c>
      <c r="Z17" s="301">
        <f>Y17</f>
        <v>1</v>
      </c>
      <c r="AA17" s="331"/>
    </row>
    <row r="18" spans="2:30" ht="15.75" customHeight="1">
      <c r="B18" s="49" t="s">
        <v>23</v>
      </c>
      <c r="C18" s="318">
        <f>COUNTIF('1. ALL DATA'!H5:H123,"deferred")</f>
        <v>0</v>
      </c>
      <c r="D18" s="302">
        <f>C18/C20</f>
        <v>0</v>
      </c>
      <c r="E18" s="302">
        <f>D18</f>
        <v>0</v>
      </c>
      <c r="F18" s="46"/>
      <c r="G18" s="47"/>
      <c r="I18" s="334" t="s">
        <v>23</v>
      </c>
      <c r="J18" s="318">
        <f>COUNTIF('1. ALL DATA'!M5:M123,"deferred")</f>
        <v>0</v>
      </c>
      <c r="K18" s="302">
        <f>J18/J20</f>
        <v>0</v>
      </c>
      <c r="L18" s="302">
        <f>K18</f>
        <v>0</v>
      </c>
      <c r="M18" s="46"/>
      <c r="N18" s="47"/>
      <c r="P18" s="334" t="s">
        <v>23</v>
      </c>
      <c r="Q18" s="318">
        <f>COUNTIF('1. ALL DATA'!R5:R123,"deferred")</f>
        <v>0</v>
      </c>
      <c r="R18" s="302">
        <f>Q18/Q20</f>
        <v>0</v>
      </c>
      <c r="S18" s="302">
        <f>R18</f>
        <v>0</v>
      </c>
      <c r="T18" s="46"/>
      <c r="U18" s="99"/>
      <c r="W18" s="334" t="s">
        <v>23</v>
      </c>
      <c r="X18" s="313">
        <f>COUNTIF('1. ALL DATA'!V5:V123,"deferred")</f>
        <v>0</v>
      </c>
      <c r="Y18" s="302">
        <f>X18/$X$20</f>
        <v>0</v>
      </c>
      <c r="Z18" s="302">
        <f>Y18</f>
        <v>0</v>
      </c>
      <c r="AA18" s="331"/>
      <c r="AB18" s="258"/>
      <c r="AD18" s="262"/>
    </row>
    <row r="19" spans="2:30" ht="15.75" customHeight="1">
      <c r="B19" s="49" t="s">
        <v>29</v>
      </c>
      <c r="C19" s="318">
        <f>COUNTIF('1. ALL DATA'!H6:H123,"deleted")</f>
        <v>1</v>
      </c>
      <c r="D19" s="319">
        <f>C19/C20</f>
        <v>8.5470085470085479E-3</v>
      </c>
      <c r="E19" s="302">
        <f>D19</f>
        <v>8.5470085470085479E-3</v>
      </c>
      <c r="F19" s="46"/>
      <c r="G19" s="259" t="s">
        <v>63</v>
      </c>
      <c r="I19" s="334" t="s">
        <v>29</v>
      </c>
      <c r="J19" s="318">
        <f>COUNTIF('1. ALL DATA'!M6:M123,"deleted")</f>
        <v>1</v>
      </c>
      <c r="K19" s="302">
        <f>J19/J20</f>
        <v>8.5470085470085479E-3</v>
      </c>
      <c r="L19" s="302">
        <f>K19</f>
        <v>8.5470085470085479E-3</v>
      </c>
      <c r="M19" s="46"/>
      <c r="N19" s="259" t="s">
        <v>63</v>
      </c>
      <c r="P19" s="334" t="s">
        <v>29</v>
      </c>
      <c r="Q19" s="318">
        <f>COUNTIF('1. ALL DATA'!R5:R123,"deleted")</f>
        <v>0</v>
      </c>
      <c r="R19" s="302">
        <f>Q19/Q20</f>
        <v>0</v>
      </c>
      <c r="S19" s="302">
        <f>R19</f>
        <v>0</v>
      </c>
      <c r="T19" s="46"/>
      <c r="U19" s="259" t="s">
        <v>63</v>
      </c>
      <c r="W19" s="334" t="s">
        <v>29</v>
      </c>
      <c r="X19" s="313">
        <f>COUNTIF('1. ALL DATA'!V5:V123,"deleted")</f>
        <v>0</v>
      </c>
      <c r="Y19" s="302">
        <f>X19/$X$20</f>
        <v>0</v>
      </c>
      <c r="Z19" s="302">
        <f>Y19</f>
        <v>0</v>
      </c>
      <c r="AA19" s="331"/>
      <c r="AB19" s="259" t="s">
        <v>63</v>
      </c>
    </row>
    <row r="20" spans="2:30" ht="15.75" customHeight="1">
      <c r="B20" s="50" t="s">
        <v>31</v>
      </c>
      <c r="C20" s="320">
        <f>SUM(C6:C19)</f>
        <v>117</v>
      </c>
      <c r="D20" s="46"/>
      <c r="E20" s="46"/>
      <c r="F20" s="47"/>
      <c r="G20" s="47"/>
      <c r="I20" s="335" t="s">
        <v>31</v>
      </c>
      <c r="J20" s="320">
        <f>SUM(J6:J19)</f>
        <v>117</v>
      </c>
      <c r="K20" s="46"/>
      <c r="L20" s="46"/>
      <c r="M20" s="47"/>
      <c r="N20" s="47"/>
      <c r="P20" s="335" t="s">
        <v>31</v>
      </c>
      <c r="Q20" s="320">
        <f>SUM(Q6:Q19)</f>
        <v>117</v>
      </c>
      <c r="R20" s="46"/>
      <c r="S20" s="46"/>
      <c r="T20" s="47"/>
      <c r="U20" s="99"/>
      <c r="W20" s="335" t="s">
        <v>31</v>
      </c>
      <c r="X20" s="321">
        <f>SUM(X6:X19)</f>
        <v>117</v>
      </c>
      <c r="Y20" s="46"/>
      <c r="Z20" s="46"/>
      <c r="AA20" s="331"/>
      <c r="AB20" s="258"/>
    </row>
    <row r="21" spans="2:30" ht="15.75" customHeight="1">
      <c r="B21" s="50" t="s">
        <v>32</v>
      </c>
      <c r="C21" s="320">
        <f>C20-C19-C18-C17-C16</f>
        <v>87</v>
      </c>
      <c r="D21" s="47"/>
      <c r="E21" s="47"/>
      <c r="F21" s="47"/>
      <c r="G21" s="47"/>
      <c r="I21" s="335" t="s">
        <v>32</v>
      </c>
      <c r="J21" s="320">
        <f>J20-J19-J18-J17-J16</f>
        <v>104</v>
      </c>
      <c r="K21" s="47"/>
      <c r="L21" s="47"/>
      <c r="M21" s="47"/>
      <c r="N21" s="47"/>
      <c r="P21" s="335" t="s">
        <v>32</v>
      </c>
      <c r="Q21" s="320">
        <f>Q20-Q19-Q18-Q17-Q16</f>
        <v>0</v>
      </c>
      <c r="R21" s="47"/>
      <c r="S21" s="47"/>
      <c r="T21" s="47"/>
      <c r="U21" s="99"/>
      <c r="W21" s="335" t="s">
        <v>32</v>
      </c>
      <c r="X21" s="321">
        <f>X20-X19-X18-X17-X16</f>
        <v>0</v>
      </c>
      <c r="Y21" s="47"/>
      <c r="Z21" s="47"/>
      <c r="AA21" s="331"/>
      <c r="AB21" s="258"/>
      <c r="AD21" s="262"/>
    </row>
    <row r="22" spans="2:30" ht="15.75" customHeight="1">
      <c r="W22" s="336"/>
      <c r="AA22" s="331"/>
      <c r="AD22" s="262"/>
    </row>
    <row r="23" spans="2:30" ht="15.75" customHeight="1">
      <c r="AA23" s="331"/>
    </row>
    <row r="24" spans="2:30" ht="15" customHeight="1">
      <c r="AA24" s="331"/>
    </row>
    <row r="25" spans="2:30" ht="19.5" customHeight="1">
      <c r="B25" s="199" t="s">
        <v>232</v>
      </c>
      <c r="C25" s="200"/>
      <c r="D25" s="200"/>
      <c r="E25" s="200"/>
      <c r="F25" s="194"/>
      <c r="G25" s="201"/>
      <c r="I25" s="344" t="s">
        <v>232</v>
      </c>
      <c r="J25" s="351"/>
      <c r="K25" s="351"/>
      <c r="L25" s="351"/>
      <c r="M25" s="194"/>
      <c r="N25" s="195"/>
      <c r="P25" s="349" t="s">
        <v>232</v>
      </c>
      <c r="Q25" s="350"/>
      <c r="R25" s="350"/>
      <c r="S25" s="350"/>
      <c r="T25" s="83"/>
      <c r="U25" s="92"/>
      <c r="W25" s="349" t="s">
        <v>232</v>
      </c>
      <c r="X25" s="83"/>
      <c r="Y25" s="83"/>
      <c r="Z25" s="83"/>
      <c r="AA25" s="83"/>
      <c r="AB25" s="253"/>
    </row>
    <row r="26" spans="2:30" ht="42"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4" t="s">
        <v>50</v>
      </c>
    </row>
    <row r="27" spans="2:30" s="64" customFormat="1" ht="6"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11"/>
      <c r="Z27" s="196"/>
      <c r="AA27" s="196"/>
      <c r="AB27" s="255"/>
    </row>
    <row r="28" spans="2:30" ht="21.75" customHeight="1">
      <c r="B28" s="296" t="s">
        <v>46</v>
      </c>
      <c r="C28" s="306">
        <f>COUNTIFS('1. ALL DATA'!$X$5:$X$123,"Value For Money Council Services",'1. ALL DATA'!$H$5:$H$123,"Fully Achieved")</f>
        <v>13</v>
      </c>
      <c r="D28" s="307">
        <f>C28/C42</f>
        <v>0.22033898305084745</v>
      </c>
      <c r="E28" s="477">
        <f>D28+D29</f>
        <v>0.72881355932203384</v>
      </c>
      <c r="F28" s="307">
        <f>C28/C43</f>
        <v>0.30232558139534882</v>
      </c>
      <c r="G28" s="480">
        <f>F28+F29</f>
        <v>1</v>
      </c>
      <c r="I28" s="340" t="s">
        <v>46</v>
      </c>
      <c r="J28" s="306">
        <f>COUNTIFS('1. ALL DATA'!$X$5:$X$123,"Value For Money Council Services",'1. ALL DATA'!$M$5:$M$123,"Fully Achieved")</f>
        <v>19</v>
      </c>
      <c r="K28" s="307">
        <f>J28/J42</f>
        <v>0.32203389830508472</v>
      </c>
      <c r="L28" s="477">
        <f>K28+K29</f>
        <v>0.89830508474576276</v>
      </c>
      <c r="M28" s="307">
        <f>J28/J43</f>
        <v>0.35849056603773582</v>
      </c>
      <c r="N28" s="480">
        <f>M28+M29</f>
        <v>1</v>
      </c>
      <c r="P28" s="345" t="s">
        <v>46</v>
      </c>
      <c r="Q28" s="306">
        <f>COUNTIFS('1. ALL DATA'!$X$5:$X$123,"Value For Money Council Services",'1. ALL DATA'!$R$5:$R$123,"Fully Achieved")</f>
        <v>0</v>
      </c>
      <c r="R28" s="307">
        <f>Q28/Q42</f>
        <v>0</v>
      </c>
      <c r="S28" s="477">
        <f>R28+R29</f>
        <v>0</v>
      </c>
      <c r="T28" s="307" t="e">
        <f>Q28/Q43</f>
        <v>#DIV/0!</v>
      </c>
      <c r="U28" s="480" t="e">
        <f>T28+T29</f>
        <v>#DIV/0!</v>
      </c>
      <c r="W28" s="345" t="s">
        <v>41</v>
      </c>
      <c r="X28" s="308">
        <f>COUNTIFS('1. ALL DATA'!$X$5:$X$123,"Value For Money Council Services",'1. ALL DATA'!$V$5:$V$123,"Fully Achieved")</f>
        <v>0</v>
      </c>
      <c r="Y28" s="406">
        <f>X28/$X$42</f>
        <v>0</v>
      </c>
      <c r="Z28" s="477">
        <f>Y28+Y29</f>
        <v>0</v>
      </c>
      <c r="AA28" s="307" t="e">
        <f>X28/$X$43</f>
        <v>#DIV/0!</v>
      </c>
      <c r="AB28" s="480" t="e">
        <f>AA28+AA29</f>
        <v>#DIV/0!</v>
      </c>
    </row>
    <row r="29" spans="2:30" ht="18.75" customHeight="1">
      <c r="B29" s="296" t="s">
        <v>42</v>
      </c>
      <c r="C29" s="306">
        <f>COUNTIFS('1. ALL DATA'!$X$5:$X$123,"Value For Money Council Services",'1. ALL DATA'!$H$5:$H$123,"On track to be achieved")</f>
        <v>30</v>
      </c>
      <c r="D29" s="307">
        <f>C29/C42</f>
        <v>0.50847457627118642</v>
      </c>
      <c r="E29" s="477"/>
      <c r="F29" s="307">
        <f>C29/C43</f>
        <v>0.69767441860465118</v>
      </c>
      <c r="G29" s="480"/>
      <c r="I29" s="340" t="s">
        <v>42</v>
      </c>
      <c r="J29" s="306">
        <f>COUNTIFS('1. ALL DATA'!$X$5:$X$123,"Value For Money Council Services",'1. ALL DATA'!$M$5:$M$123,"On track to be achieved")</f>
        <v>34</v>
      </c>
      <c r="K29" s="307">
        <f>J29/J42</f>
        <v>0.57627118644067798</v>
      </c>
      <c r="L29" s="477"/>
      <c r="M29" s="307">
        <f>J29/J43</f>
        <v>0.64150943396226412</v>
      </c>
      <c r="N29" s="480"/>
      <c r="P29" s="345" t="s">
        <v>42</v>
      </c>
      <c r="Q29" s="306">
        <f>COUNTIFS('1. ALL DATA'!$X$5:$X$123,"Value For Money Council Services",'1. ALL DATA'!$R$5:$R$123,"On track to be achieved")</f>
        <v>0</v>
      </c>
      <c r="R29" s="307">
        <f>Q29/Q42</f>
        <v>0</v>
      </c>
      <c r="S29" s="477"/>
      <c r="T29" s="307" t="e">
        <f>Q29/Q43</f>
        <v>#DIV/0!</v>
      </c>
      <c r="U29" s="480"/>
      <c r="W29" s="345" t="s">
        <v>83</v>
      </c>
      <c r="X29" s="313">
        <f>COUNTIFS('1. ALL DATA'!$X$5:$X$123,"Value For Money Council Services",'1. ALL DATA'!$V$5:$V$123,"Numerical Outturn Within 5% Tolerance")</f>
        <v>0</v>
      </c>
      <c r="Y29" s="406">
        <f>X29/$X$42</f>
        <v>0</v>
      </c>
      <c r="Z29" s="477"/>
      <c r="AA29" s="307" t="e">
        <f>X29/$X$43</f>
        <v>#DIV/0!</v>
      </c>
      <c r="AB29" s="480"/>
    </row>
    <row r="30" spans="2:30" s="64" customFormat="1" ht="6" customHeight="1">
      <c r="B30" s="53"/>
      <c r="C30" s="314"/>
      <c r="D30" s="300"/>
      <c r="E30" s="300"/>
      <c r="F30" s="300"/>
      <c r="G30" s="54"/>
      <c r="H30" s="1"/>
      <c r="I30" s="341"/>
      <c r="J30" s="314"/>
      <c r="K30" s="300"/>
      <c r="L30" s="300"/>
      <c r="M30" s="300"/>
      <c r="N30" s="54"/>
      <c r="O30" s="1"/>
      <c r="P30" s="346"/>
      <c r="Q30" s="314"/>
      <c r="R30" s="300"/>
      <c r="S30" s="300"/>
      <c r="T30" s="300"/>
      <c r="U30" s="54"/>
      <c r="V30" s="1"/>
      <c r="W30" s="353"/>
      <c r="X30" s="196"/>
      <c r="Y30" s="56"/>
      <c r="Z30" s="300"/>
      <c r="AA30" s="300"/>
      <c r="AB30" s="54"/>
    </row>
    <row r="31" spans="2:30" ht="21" customHeight="1">
      <c r="B31" s="475" t="s">
        <v>27</v>
      </c>
      <c r="C31" s="476">
        <f>COUNTIFS('1. ALL DATA'!$X$5:$X$123,"Value For Money Council Services",'1. ALL DATA'!$H$5:$H$123,"In danger of falling behind target")</f>
        <v>0</v>
      </c>
      <c r="D31" s="477">
        <f>C31/C42</f>
        <v>0</v>
      </c>
      <c r="E31" s="477">
        <f>D31</f>
        <v>0</v>
      </c>
      <c r="F31" s="477">
        <f>C31/C43</f>
        <v>0</v>
      </c>
      <c r="G31" s="478">
        <f>F31</f>
        <v>0</v>
      </c>
      <c r="I31" s="475" t="s">
        <v>27</v>
      </c>
      <c r="J31" s="476">
        <f>COUNTIFS('1. ALL DATA'!$X$5:$X$123,"Value For Money Council Services",'1. ALL DATA'!$M$5:$M$123,"In danger of falling behind target")</f>
        <v>0</v>
      </c>
      <c r="K31" s="477">
        <f>J31/J42</f>
        <v>0</v>
      </c>
      <c r="L31" s="477">
        <f>K31</f>
        <v>0</v>
      </c>
      <c r="M31" s="477">
        <f>J31/J43</f>
        <v>0</v>
      </c>
      <c r="N31" s="478">
        <f>M31</f>
        <v>0</v>
      </c>
      <c r="P31" s="475" t="s">
        <v>27</v>
      </c>
      <c r="Q31" s="476">
        <f>COUNTIFS('1. ALL DATA'!$X$5:$X$123,"Value For Money Council Services",'1. ALL DATA'!$R$5:$R$123,"In danger of falling behind target")</f>
        <v>0</v>
      </c>
      <c r="R31" s="477">
        <f>Q31/Q42</f>
        <v>0</v>
      </c>
      <c r="S31" s="477">
        <f>R31</f>
        <v>0</v>
      </c>
      <c r="T31" s="477" t="e">
        <f>Q31/Q43</f>
        <v>#DIV/0!</v>
      </c>
      <c r="U31" s="478" t="e">
        <f>T31</f>
        <v>#DIV/0!</v>
      </c>
      <c r="W31" s="347" t="s">
        <v>84</v>
      </c>
      <c r="X31" s="313">
        <f>COUNTIFS('1. ALL DATA'!$X$5:$X$123,"Value For Money Council Services",'1. ALL DATA'!$V$5:$V$123,"Numerical Outturn within 10% Tolerance")</f>
        <v>0</v>
      </c>
      <c r="Y31" s="406">
        <f>X31/$X$42</f>
        <v>0</v>
      </c>
      <c r="Z31" s="477">
        <f>SUM(Y31:Y33)</f>
        <v>0</v>
      </c>
      <c r="AA31" s="312" t="e">
        <f>X31/$X$43</f>
        <v>#DIV/0!</v>
      </c>
      <c r="AB31" s="478" t="e">
        <f>SUM(AA31:AA33)</f>
        <v>#DIV/0!</v>
      </c>
    </row>
    <row r="32" spans="2:30" ht="20.25" customHeight="1">
      <c r="B32" s="475"/>
      <c r="C32" s="476"/>
      <c r="D32" s="477"/>
      <c r="E32" s="477"/>
      <c r="F32" s="477"/>
      <c r="G32" s="478"/>
      <c r="I32" s="475"/>
      <c r="J32" s="476"/>
      <c r="K32" s="477"/>
      <c r="L32" s="477"/>
      <c r="M32" s="477"/>
      <c r="N32" s="478"/>
      <c r="P32" s="475"/>
      <c r="Q32" s="476"/>
      <c r="R32" s="477"/>
      <c r="S32" s="477"/>
      <c r="T32" s="477"/>
      <c r="U32" s="478"/>
      <c r="W32" s="347" t="s">
        <v>85</v>
      </c>
      <c r="X32" s="313">
        <f>COUNTIFS('1. ALL DATA'!$X$5:$X$123,"Value For Money Council Services",'1. ALL DATA'!$V$5:$V$123,"Target Partially Met")</f>
        <v>0</v>
      </c>
      <c r="Y32" s="406">
        <f>X32/$X$42</f>
        <v>0</v>
      </c>
      <c r="Z32" s="477"/>
      <c r="AA32" s="312" t="e">
        <f>X32/$X$43</f>
        <v>#DIV/0!</v>
      </c>
      <c r="AB32" s="478"/>
    </row>
    <row r="33" spans="2:28" ht="18.75" customHeight="1">
      <c r="B33" s="475"/>
      <c r="C33" s="476"/>
      <c r="D33" s="477"/>
      <c r="E33" s="477"/>
      <c r="F33" s="477"/>
      <c r="G33" s="478"/>
      <c r="I33" s="475"/>
      <c r="J33" s="476"/>
      <c r="K33" s="477"/>
      <c r="L33" s="477"/>
      <c r="M33" s="477"/>
      <c r="N33" s="478"/>
      <c r="P33" s="475"/>
      <c r="Q33" s="476"/>
      <c r="R33" s="477"/>
      <c r="S33" s="477"/>
      <c r="T33" s="477"/>
      <c r="U33" s="478"/>
      <c r="W33" s="347" t="s">
        <v>87</v>
      </c>
      <c r="X33" s="313">
        <f>COUNTIFS('1. ALL DATA'!$X$5:$X$123,"Value For Money Council Services",'1. ALL DATA'!$V$5:$V$123,"Completion Date Within Reasonable Tolerance")</f>
        <v>0</v>
      </c>
      <c r="Y33" s="406">
        <f>X33/$X$42</f>
        <v>0</v>
      </c>
      <c r="Z33" s="477"/>
      <c r="AA33" s="312" t="e">
        <f>X33/$X$43</f>
        <v>#DIV/0!</v>
      </c>
      <c r="AB33" s="478"/>
    </row>
    <row r="34" spans="2:28" s="64" customFormat="1" ht="6" customHeight="1">
      <c r="B34" s="184"/>
      <c r="C34" s="196"/>
      <c r="D34" s="300"/>
      <c r="E34" s="300"/>
      <c r="F34" s="300"/>
      <c r="G34" s="186"/>
      <c r="H34" s="1"/>
      <c r="I34" s="343"/>
      <c r="J34" s="196"/>
      <c r="K34" s="300"/>
      <c r="L34" s="300"/>
      <c r="M34" s="300"/>
      <c r="N34" s="186"/>
      <c r="O34" s="1"/>
      <c r="P34" s="348"/>
      <c r="Q34" s="196"/>
      <c r="R34" s="300"/>
      <c r="S34" s="300"/>
      <c r="T34" s="300"/>
      <c r="U34" s="186"/>
      <c r="V34" s="1"/>
      <c r="W34" s="353"/>
      <c r="X34" s="196"/>
      <c r="Y34" s="212"/>
      <c r="Z34" s="300"/>
      <c r="AA34" s="300"/>
      <c r="AB34" s="186"/>
    </row>
    <row r="35" spans="2:28" ht="20.25" customHeight="1">
      <c r="B35" s="391" t="s">
        <v>43</v>
      </c>
      <c r="C35" s="306">
        <f>COUNTIFS('1. ALL DATA'!$X$5:$X$123,"Value For Money Council Services",'1. ALL DATA'!$H$5:$H$123,"Completed behind schedule")</f>
        <v>0</v>
      </c>
      <c r="D35" s="307">
        <f>C35/C42</f>
        <v>0</v>
      </c>
      <c r="E35" s="477">
        <f>D35+D36</f>
        <v>0</v>
      </c>
      <c r="F35" s="307">
        <f>C35/C43</f>
        <v>0</v>
      </c>
      <c r="G35" s="479">
        <f>F35+F36</f>
        <v>0</v>
      </c>
      <c r="I35" s="392" t="s">
        <v>43</v>
      </c>
      <c r="J35" s="306">
        <f>COUNTIFS('1. ALL DATA'!$X$5:$X$123,"Value For Money Council Services",'1. ALL DATA'!$M$5:$M$123,"Completed behind schedule")</f>
        <v>0</v>
      </c>
      <c r="K35" s="307">
        <f>J35/J42</f>
        <v>0</v>
      </c>
      <c r="L35" s="477">
        <f>K35+K36</f>
        <v>0</v>
      </c>
      <c r="M35" s="307">
        <f>J35/J43</f>
        <v>0</v>
      </c>
      <c r="N35" s="479">
        <f>M35+M36</f>
        <v>0</v>
      </c>
      <c r="P35" s="393" t="s">
        <v>43</v>
      </c>
      <c r="Q35" s="306">
        <f>COUNTIFS('1. ALL DATA'!$X$5:$X$123,"Value For Money Council Services",'1. ALL DATA'!$R$5:$R$123,"Completed behind schedule")</f>
        <v>0</v>
      </c>
      <c r="R35" s="307">
        <f>Q35/Q42</f>
        <v>0</v>
      </c>
      <c r="S35" s="477">
        <f>R35+R36</f>
        <v>0</v>
      </c>
      <c r="T35" s="307" t="e">
        <f>Q35/Q43</f>
        <v>#DIV/0!</v>
      </c>
      <c r="U35" s="479" t="e">
        <f>T35+T36</f>
        <v>#DIV/0!</v>
      </c>
      <c r="W35" s="393" t="s">
        <v>86</v>
      </c>
      <c r="X35" s="313">
        <f>COUNTIFS('1. ALL DATA'!$X$5:$X$123,"Value For Money Council Services",'1. ALL DATA'!$V$5:$V$123,"Completed Significantly After Target Deadline")</f>
        <v>0</v>
      </c>
      <c r="Y35" s="307">
        <f>X35/$X$42</f>
        <v>0</v>
      </c>
      <c r="Z35" s="477">
        <f>Y35+Y36</f>
        <v>0</v>
      </c>
      <c r="AA35" s="307" t="e">
        <f>X35/X43</f>
        <v>#DIV/0!</v>
      </c>
      <c r="AB35" s="479" t="e">
        <f>AA35+AA36</f>
        <v>#DIV/0!</v>
      </c>
    </row>
    <row r="36" spans="2:28" ht="20.25" customHeight="1">
      <c r="B36" s="391" t="s">
        <v>28</v>
      </c>
      <c r="C36" s="306">
        <f>COUNTIFS('1. ALL DATA'!$X$5:$X$123,"Value For Money Council Services",'1. ALL DATA'!$H$5:$H$123,"Off target")</f>
        <v>0</v>
      </c>
      <c r="D36" s="307">
        <f>C36/C42</f>
        <v>0</v>
      </c>
      <c r="E36" s="477"/>
      <c r="F36" s="307">
        <f>C36/C43</f>
        <v>0</v>
      </c>
      <c r="G36" s="479"/>
      <c r="I36" s="392" t="s">
        <v>28</v>
      </c>
      <c r="J36" s="306">
        <f>COUNTIFS('1. ALL DATA'!$X$5:$X$123,"Value For Money Council Services",'1. ALL DATA'!$M$5:$M$123,"Off target")</f>
        <v>0</v>
      </c>
      <c r="K36" s="307">
        <f>J36/J42</f>
        <v>0</v>
      </c>
      <c r="L36" s="477"/>
      <c r="M36" s="307">
        <f>J36/J43</f>
        <v>0</v>
      </c>
      <c r="N36" s="479"/>
      <c r="P36" s="393" t="s">
        <v>28</v>
      </c>
      <c r="Q36" s="306">
        <f>COUNTIFS('1. ALL DATA'!$X$5:$X$123,"Value For Money Council Services",'1. ALL DATA'!$R$5:$R$123,"Off target")</f>
        <v>0</v>
      </c>
      <c r="R36" s="307">
        <f>Q36/Q42</f>
        <v>0</v>
      </c>
      <c r="S36" s="477"/>
      <c r="T36" s="307" t="e">
        <f>Q36/Q43</f>
        <v>#DIV/0!</v>
      </c>
      <c r="U36" s="479"/>
      <c r="W36" s="393" t="s">
        <v>28</v>
      </c>
      <c r="X36" s="313">
        <f>COUNTIFS('1. ALL DATA'!$X$5:$X$123,"Value For Money Council Services",'1. ALL DATA'!$V$5:$V$123,"Off Target")</f>
        <v>0</v>
      </c>
      <c r="Y36" s="307">
        <f>X36/$X$42</f>
        <v>0</v>
      </c>
      <c r="Z36" s="477"/>
      <c r="AA36" s="307" t="e">
        <f>X36/X43</f>
        <v>#DIV/0!</v>
      </c>
      <c r="AB36" s="479"/>
    </row>
    <row r="37" spans="2:28" s="64" customFormat="1" ht="6.75" customHeight="1">
      <c r="B37" s="184"/>
      <c r="C37" s="314"/>
      <c r="D37" s="300"/>
      <c r="E37" s="300"/>
      <c r="F37" s="300"/>
      <c r="G37" s="190"/>
      <c r="H37" s="1"/>
      <c r="I37" s="343"/>
      <c r="J37" s="314"/>
      <c r="K37" s="300"/>
      <c r="L37" s="300"/>
      <c r="M37" s="300"/>
      <c r="N37" s="190"/>
      <c r="O37" s="1"/>
      <c r="P37" s="196"/>
      <c r="Q37" s="314"/>
      <c r="R37" s="300"/>
      <c r="S37" s="300"/>
      <c r="T37" s="300"/>
      <c r="U37" s="190"/>
      <c r="V37" s="1"/>
      <c r="W37" s="315"/>
      <c r="X37" s="315"/>
      <c r="Y37" s="316"/>
      <c r="Z37" s="316"/>
      <c r="AA37" s="317"/>
      <c r="AB37" s="256"/>
    </row>
    <row r="38" spans="2:28" ht="15" customHeight="1">
      <c r="B38" s="48" t="s">
        <v>2</v>
      </c>
      <c r="C38" s="318">
        <f>COUNTIFS('1. ALL DATA'!$X$5:$X$123,"Value For Money Council Services",'1. ALL DATA'!$H$5:$H$123,"Not yet due")</f>
        <v>16</v>
      </c>
      <c r="D38" s="301">
        <f>C38/C42</f>
        <v>0.2711864406779661</v>
      </c>
      <c r="E38" s="301">
        <f>D38</f>
        <v>0.2711864406779661</v>
      </c>
      <c r="F38" s="51"/>
      <c r="G38" s="47"/>
      <c r="I38" s="333" t="s">
        <v>2</v>
      </c>
      <c r="J38" s="318">
        <f>COUNTIFS('1. ALL DATA'!$X$5:$X$123,"Value For Money Council Services",'1. ALL DATA'!$M$5:$M$123,"Not yet due")</f>
        <v>6</v>
      </c>
      <c r="K38" s="301">
        <f>J38/J42</f>
        <v>0.10169491525423729</v>
      </c>
      <c r="L38" s="301">
        <f>K38</f>
        <v>0.10169491525423729</v>
      </c>
      <c r="M38" s="51"/>
      <c r="N38" s="47"/>
      <c r="P38" s="333" t="s">
        <v>2</v>
      </c>
      <c r="Q38" s="318">
        <f>COUNTIFS('1. ALL DATA'!$X$5:$X$123,"Value For Money Council Services",'1. ALL DATA'!$R$5:$R$123,"Not yet due")</f>
        <v>0</v>
      </c>
      <c r="R38" s="301">
        <f>Q38/Q42</f>
        <v>0</v>
      </c>
      <c r="S38" s="301">
        <f>R38</f>
        <v>0</v>
      </c>
      <c r="T38" s="51"/>
      <c r="U38" s="99"/>
      <c r="W38" s="337" t="s">
        <v>2</v>
      </c>
      <c r="X38" s="313">
        <f>COUNTIFS('1. ALL DATA'!$X$5:$X$123,"Value For Money Council Services",'1. ALL DATA'!$V$5:$V$123,"not yet due")</f>
        <v>0</v>
      </c>
      <c r="Y38" s="301">
        <f>X38/$X$42</f>
        <v>0</v>
      </c>
      <c r="Z38" s="301">
        <f>Y38</f>
        <v>0</v>
      </c>
      <c r="AA38" s="51"/>
      <c r="AB38" s="258"/>
    </row>
    <row r="39" spans="2:28" ht="15" customHeight="1">
      <c r="B39" s="48" t="s">
        <v>47</v>
      </c>
      <c r="C39" s="318">
        <f>COUNTIFS('1. ALL DATA'!$X$5:$X$123,"Value For Money Council Services",'1. ALL DATA'!$H$5:$H$123,"Update not provided")</f>
        <v>0</v>
      </c>
      <c r="D39" s="301">
        <f>C39/C42</f>
        <v>0</v>
      </c>
      <c r="E39" s="301">
        <f>D39</f>
        <v>0</v>
      </c>
      <c r="F39" s="51"/>
      <c r="G39" s="104"/>
      <c r="I39" s="333" t="s">
        <v>47</v>
      </c>
      <c r="J39" s="318">
        <f>COUNTIFS('1. ALL DATA'!$X$5:$X$123,"Value For Money Council Services",'1. ALL DATA'!$M$5:$M$123,"Update not provided")</f>
        <v>0</v>
      </c>
      <c r="K39" s="301">
        <f>J39/J42</f>
        <v>0</v>
      </c>
      <c r="L39" s="301">
        <f>K39</f>
        <v>0</v>
      </c>
      <c r="M39" s="51"/>
      <c r="N39" s="104"/>
      <c r="P39" s="333" t="s">
        <v>47</v>
      </c>
      <c r="Q39" s="318">
        <f>COUNTIFS('1. ALL DATA'!$X$5:$X$123,"Value For Money Council Services",'1. ALL DATA'!$R$5:$R$123,"Update not provided")</f>
        <v>59</v>
      </c>
      <c r="R39" s="301">
        <f>Q39/Q42</f>
        <v>1</v>
      </c>
      <c r="S39" s="301">
        <f>R39</f>
        <v>1</v>
      </c>
      <c r="T39" s="51"/>
      <c r="U39" s="100"/>
      <c r="W39" s="338" t="s">
        <v>47</v>
      </c>
      <c r="X39" s="313">
        <f>COUNTIFS('1. ALL DATA'!$X$5:$X$123,"Value For Money Council Services",'1. ALL DATA'!$V$5:$V$123,"update not provided")</f>
        <v>59</v>
      </c>
      <c r="Y39" s="301">
        <f>X39/$X$42</f>
        <v>1</v>
      </c>
      <c r="Z39" s="301">
        <f>Y39</f>
        <v>1</v>
      </c>
      <c r="AA39" s="51"/>
    </row>
    <row r="40" spans="2:28" ht="15.75" customHeight="1">
      <c r="B40" s="49" t="s">
        <v>23</v>
      </c>
      <c r="C40" s="318">
        <f>COUNTIFS('1. ALL DATA'!$X$5:$X$123,"Value For Money Council Services",'1. ALL DATA'!$H$5:$H$123,"Deferred")</f>
        <v>0</v>
      </c>
      <c r="D40" s="302">
        <f>C40/C42</f>
        <v>0</v>
      </c>
      <c r="E40" s="302">
        <f>D40</f>
        <v>0</v>
      </c>
      <c r="F40" s="46"/>
      <c r="G40" s="47"/>
      <c r="I40" s="334" t="s">
        <v>23</v>
      </c>
      <c r="J40" s="318">
        <f>COUNTIFS('1. ALL DATA'!$X$5:$X$123,"Value For Money Council Services",'1. ALL DATA'!$M$5:$M$123,"Deferred")</f>
        <v>0</v>
      </c>
      <c r="K40" s="302">
        <f>J40/J42</f>
        <v>0</v>
      </c>
      <c r="L40" s="302">
        <f>K40</f>
        <v>0</v>
      </c>
      <c r="M40" s="46"/>
      <c r="N40" s="47"/>
      <c r="P40" s="334" t="s">
        <v>23</v>
      </c>
      <c r="Q40" s="318">
        <f>COUNTIFS('1. ALL DATA'!$X$5:$X$123,"Value For Money Council Services",'1. ALL DATA'!$R$5:$R$123,"Deferred")</f>
        <v>0</v>
      </c>
      <c r="R40" s="302">
        <f>Q40/Q42</f>
        <v>0</v>
      </c>
      <c r="S40" s="302">
        <f>R40</f>
        <v>0</v>
      </c>
      <c r="T40" s="46"/>
      <c r="U40" s="99"/>
      <c r="W40" s="334" t="s">
        <v>23</v>
      </c>
      <c r="X40" s="313">
        <f>COUNTIFS('1. ALL DATA'!$X$5:$X$123,"Value For Money Council Services",'1. ALL DATA'!$V$5:$V$123,"Deferred")</f>
        <v>0</v>
      </c>
      <c r="Y40" s="302">
        <f>X40/$X$42</f>
        <v>0</v>
      </c>
      <c r="Z40" s="302">
        <f>Y40</f>
        <v>0</v>
      </c>
      <c r="AA40" s="46"/>
      <c r="AB40" s="258"/>
    </row>
    <row r="41" spans="2:28" ht="15.75" customHeight="1">
      <c r="B41" s="49" t="s">
        <v>29</v>
      </c>
      <c r="C41" s="318">
        <f>COUNTIFS('1. ALL DATA'!$X$5:$X$123,"Value For Money Council Services",'1. ALL DATA'!$H$5:$H$123,"Deleted")</f>
        <v>0</v>
      </c>
      <c r="D41" s="302">
        <f>C41/C42</f>
        <v>0</v>
      </c>
      <c r="E41" s="302">
        <f>D41</f>
        <v>0</v>
      </c>
      <c r="F41" s="46"/>
      <c r="G41" s="259" t="s">
        <v>63</v>
      </c>
      <c r="I41" s="334" t="s">
        <v>29</v>
      </c>
      <c r="J41" s="318">
        <f>COUNTIFS('1. ALL DATA'!$X$5:$X$123,"Value For Money Council Services",'1. ALL DATA'!$M$5:$M$123,"Deleted")</f>
        <v>0</v>
      </c>
      <c r="K41" s="302">
        <f>J41/J42</f>
        <v>0</v>
      </c>
      <c r="L41" s="302">
        <f>K41</f>
        <v>0</v>
      </c>
      <c r="M41" s="46"/>
      <c r="N41" s="259" t="s">
        <v>63</v>
      </c>
      <c r="P41" s="334" t="s">
        <v>29</v>
      </c>
      <c r="Q41" s="318">
        <f>COUNTIFS('1. ALL DATA'!$X$5:$X$123,"Value For Money Council Services",'1. ALL DATA'!$R$5:$R$123,"Deleted")</f>
        <v>0</v>
      </c>
      <c r="R41" s="302">
        <f>Q41/Q42</f>
        <v>0</v>
      </c>
      <c r="S41" s="302">
        <f>R41</f>
        <v>0</v>
      </c>
      <c r="T41" s="46"/>
      <c r="U41" s="259" t="s">
        <v>63</v>
      </c>
      <c r="W41" s="334" t="s">
        <v>29</v>
      </c>
      <c r="X41" s="313">
        <f>COUNTIFS('1. ALL DATA'!$X$5:$X$123,"Value For Money Council Services",'1. ALL DATA'!$V$5:$V$123,"Deleted")</f>
        <v>0</v>
      </c>
      <c r="Y41" s="302">
        <f>X41/$X$42</f>
        <v>0</v>
      </c>
      <c r="Z41" s="302">
        <f>Y41</f>
        <v>0</v>
      </c>
      <c r="AA41" s="46"/>
      <c r="AB41" s="259" t="s">
        <v>63</v>
      </c>
    </row>
    <row r="42" spans="2:28" ht="15.75" customHeight="1">
      <c r="B42" s="50" t="s">
        <v>31</v>
      </c>
      <c r="C42" s="320">
        <f>SUM(C28:C41)</f>
        <v>59</v>
      </c>
      <c r="D42" s="46"/>
      <c r="E42" s="46"/>
      <c r="F42" s="47"/>
      <c r="G42" s="47"/>
      <c r="I42" s="335" t="s">
        <v>31</v>
      </c>
      <c r="J42" s="320">
        <f>SUM(J28:J41)</f>
        <v>59</v>
      </c>
      <c r="K42" s="46"/>
      <c r="L42" s="46"/>
      <c r="M42" s="47"/>
      <c r="N42" s="47"/>
      <c r="P42" s="335" t="s">
        <v>31</v>
      </c>
      <c r="Q42" s="320">
        <f>SUM(Q28:Q41)</f>
        <v>59</v>
      </c>
      <c r="R42" s="46"/>
      <c r="S42" s="46"/>
      <c r="T42" s="47"/>
      <c r="U42" s="99"/>
      <c r="W42" s="335" t="s">
        <v>31</v>
      </c>
      <c r="X42" s="321">
        <f>SUM(X28:X41)</f>
        <v>59</v>
      </c>
      <c r="Y42" s="46"/>
      <c r="Z42" s="46"/>
      <c r="AA42" s="47"/>
      <c r="AB42" s="258"/>
    </row>
    <row r="43" spans="2:28" ht="15.75" customHeight="1">
      <c r="B43" s="50" t="s">
        <v>32</v>
      </c>
      <c r="C43" s="320">
        <f>C42-C41-C40-C39-C38</f>
        <v>43</v>
      </c>
      <c r="D43" s="47"/>
      <c r="E43" s="47"/>
      <c r="F43" s="47"/>
      <c r="G43" s="47"/>
      <c r="I43" s="335" t="s">
        <v>32</v>
      </c>
      <c r="J43" s="320">
        <f>J42-J41-J40-J39-J38</f>
        <v>53</v>
      </c>
      <c r="K43" s="47"/>
      <c r="L43" s="47"/>
      <c r="M43" s="47"/>
      <c r="N43" s="47"/>
      <c r="P43" s="335" t="s">
        <v>32</v>
      </c>
      <c r="Q43" s="320">
        <f>Q42-Q41-Q40-Q39-Q38</f>
        <v>0</v>
      </c>
      <c r="R43" s="47"/>
      <c r="S43" s="47"/>
      <c r="T43" s="47"/>
      <c r="U43" s="99"/>
      <c r="W43" s="335" t="s">
        <v>32</v>
      </c>
      <c r="X43" s="321">
        <f>X42-X41-X40-X39-X38</f>
        <v>0</v>
      </c>
      <c r="Y43" s="47"/>
      <c r="Z43" s="47"/>
      <c r="AA43" s="47"/>
      <c r="AB43" s="258"/>
    </row>
    <row r="44" spans="2:28" ht="15.75" customHeight="1">
      <c r="P44" s="336"/>
      <c r="W44" s="339"/>
      <c r="X44" s="1"/>
      <c r="Y44" s="1"/>
      <c r="Z44" s="1"/>
      <c r="AA44" s="47"/>
      <c r="AB44" s="258"/>
    </row>
    <row r="45" spans="2:28" ht="15.75" customHeight="1"/>
    <row r="46" spans="2:28" s="64" customFormat="1" ht="15.75" customHeight="1">
      <c r="B46" s="66"/>
      <c r="C46" s="1"/>
      <c r="D46" s="1"/>
      <c r="E46" s="1"/>
      <c r="F46" s="47"/>
      <c r="G46" s="1"/>
      <c r="H46" s="1"/>
      <c r="I46" s="323"/>
      <c r="J46" s="1"/>
      <c r="K46" s="1"/>
      <c r="L46" s="1"/>
      <c r="M46" s="47"/>
      <c r="N46" s="1"/>
      <c r="O46" s="1"/>
      <c r="P46" s="323"/>
      <c r="Q46" s="1"/>
      <c r="R46" s="1"/>
      <c r="S46" s="1"/>
      <c r="T46" s="47"/>
      <c r="U46" s="96"/>
      <c r="V46" s="1"/>
      <c r="W46" s="1"/>
      <c r="X46" s="1"/>
      <c r="Y46" s="1"/>
      <c r="Z46" s="1"/>
      <c r="AA46" s="1"/>
      <c r="AB46" s="258"/>
    </row>
    <row r="47" spans="2:28" ht="15.75" customHeight="1">
      <c r="B47" s="152" t="s">
        <v>233</v>
      </c>
      <c r="C47" s="86"/>
      <c r="D47" s="86"/>
      <c r="E47" s="86"/>
      <c r="F47" s="83"/>
      <c r="G47" s="86"/>
      <c r="I47" s="344" t="s">
        <v>233</v>
      </c>
      <c r="J47" s="200"/>
      <c r="K47" s="200"/>
      <c r="L47" s="200"/>
      <c r="M47" s="194"/>
      <c r="N47" s="201"/>
      <c r="P47" s="349" t="s">
        <v>233</v>
      </c>
      <c r="Q47" s="86"/>
      <c r="R47" s="86"/>
      <c r="S47" s="86"/>
      <c r="T47" s="83"/>
      <c r="U47" s="101"/>
      <c r="W47" s="349" t="s">
        <v>233</v>
      </c>
      <c r="X47" s="83"/>
      <c r="Y47" s="83"/>
      <c r="Z47" s="83"/>
      <c r="AA47" s="83"/>
      <c r="AB47" s="253"/>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4" t="s">
        <v>50</v>
      </c>
    </row>
    <row r="49" spans="2:32" s="62" customFormat="1" ht="7.5" customHeight="1">
      <c r="B49" s="53"/>
      <c r="C49" s="56"/>
      <c r="D49" s="56"/>
      <c r="E49" s="56"/>
      <c r="F49" s="56"/>
      <c r="G49" s="56"/>
      <c r="H49" s="310"/>
      <c r="I49" s="56"/>
      <c r="J49" s="56"/>
      <c r="K49" s="56"/>
      <c r="L49" s="56"/>
      <c r="M49" s="56"/>
      <c r="N49" s="56"/>
      <c r="O49" s="310"/>
      <c r="P49" s="56"/>
      <c r="Q49" s="56"/>
      <c r="R49" s="56"/>
      <c r="S49" s="56"/>
      <c r="T49" s="56"/>
      <c r="U49" s="94"/>
      <c r="V49" s="310"/>
      <c r="W49" s="56"/>
      <c r="X49" s="56"/>
      <c r="Y49" s="56"/>
      <c r="Z49" s="56"/>
      <c r="AA49" s="56"/>
      <c r="AB49" s="260"/>
      <c r="AD49" s="64"/>
      <c r="AE49" s="64"/>
      <c r="AF49" s="64"/>
    </row>
    <row r="50" spans="2:32" ht="18.75" customHeight="1">
      <c r="B50" s="296" t="s">
        <v>46</v>
      </c>
      <c r="C50" s="306">
        <f>COUNTIFS('1. ALL DATA'!$X$5:$X$123,"PROMOTING LOCAL ECONOMIC GROWTH",'1. ALL DATA'!$H$5:$H$123,"Fully Achieved")</f>
        <v>4</v>
      </c>
      <c r="D50" s="307">
        <f>C50/C64</f>
        <v>0.18181818181818182</v>
      </c>
      <c r="E50" s="477">
        <f>D50+D51</f>
        <v>0.72727272727272729</v>
      </c>
      <c r="F50" s="307">
        <f>C50/C65</f>
        <v>0.25</v>
      </c>
      <c r="G50" s="480">
        <f>F50+F51</f>
        <v>1</v>
      </c>
      <c r="I50" s="340" t="s">
        <v>46</v>
      </c>
      <c r="J50" s="306">
        <f>COUNTIFS('1. ALL DATA'!$X$5:$X$123,"PROMOTING LOCAL ECONOMIC GROWTH",'1. ALL DATA'!$M$5:$M$123,"Fully Achieved")</f>
        <v>7</v>
      </c>
      <c r="K50" s="307">
        <f>J50/J64</f>
        <v>0.31818181818181818</v>
      </c>
      <c r="L50" s="477">
        <f>K50+K51</f>
        <v>0.81818181818181812</v>
      </c>
      <c r="M50" s="307">
        <f>J50/J65</f>
        <v>0.3888888888888889</v>
      </c>
      <c r="N50" s="480">
        <f>M50+M51</f>
        <v>1</v>
      </c>
      <c r="P50" s="345" t="s">
        <v>46</v>
      </c>
      <c r="Q50" s="306">
        <f>COUNTIFS('1. ALL DATA'!$X$5:$X$123,"PROMOTING LOCAL ECONOMIC GROWTH",'1. ALL DATA'!$R$5:$R$123,"Fully Achieved")</f>
        <v>0</v>
      </c>
      <c r="R50" s="307">
        <f>Q50/Q64</f>
        <v>0</v>
      </c>
      <c r="S50" s="477">
        <f>R50+R51</f>
        <v>0</v>
      </c>
      <c r="T50" s="307" t="e">
        <f>Q50/Q65</f>
        <v>#DIV/0!</v>
      </c>
      <c r="U50" s="480" t="e">
        <f>T50+T51</f>
        <v>#DIV/0!</v>
      </c>
      <c r="W50" s="340" t="s">
        <v>41</v>
      </c>
      <c r="X50" s="308">
        <f>COUNTIFS('1. ALL DATA'!$X$5:$X$123,"PROMOTING LOCAL ECONOMIC GROWTH",'1. ALL DATA'!$V$5:$V$123,"Fully Achieved")</f>
        <v>0</v>
      </c>
      <c r="Y50" s="307">
        <f>X50/$X$64</f>
        <v>0</v>
      </c>
      <c r="Z50" s="477">
        <f>Y50+Y51</f>
        <v>0</v>
      </c>
      <c r="AA50" s="307" t="e">
        <f>X50/$X$65</f>
        <v>#DIV/0!</v>
      </c>
      <c r="AB50" s="480" t="e">
        <f>AA50+AA51</f>
        <v>#DIV/0!</v>
      </c>
    </row>
    <row r="51" spans="2:32" ht="18.75" customHeight="1">
      <c r="B51" s="296" t="s">
        <v>42</v>
      </c>
      <c r="C51" s="306">
        <f>COUNTIFS('1. ALL DATA'!$X$5:$X$123,"PROMOTING LOCAL ECONOMIC GROWTH",'1. ALL DATA'!$H$5:$H$123,"On track to be achieved")</f>
        <v>12</v>
      </c>
      <c r="D51" s="307">
        <f>C51/C64</f>
        <v>0.54545454545454541</v>
      </c>
      <c r="E51" s="477"/>
      <c r="F51" s="307">
        <f>C51/C65</f>
        <v>0.75</v>
      </c>
      <c r="G51" s="480"/>
      <c r="I51" s="340" t="s">
        <v>42</v>
      </c>
      <c r="J51" s="306">
        <f>COUNTIFS('1. ALL DATA'!$X$5:$X$123,"PROMOTING LOCAL ECONOMIC GROWTH",'1. ALL DATA'!$M$5:$M$123,"On track to be achieved")</f>
        <v>11</v>
      </c>
      <c r="K51" s="307">
        <f>J51/J64</f>
        <v>0.5</v>
      </c>
      <c r="L51" s="477"/>
      <c r="M51" s="307">
        <f>J51/J65</f>
        <v>0.61111111111111116</v>
      </c>
      <c r="N51" s="480"/>
      <c r="P51" s="345" t="s">
        <v>42</v>
      </c>
      <c r="Q51" s="306">
        <f>COUNTIFS('1. ALL DATA'!$X$5:$X$123,"PROMOTING LOCAL ECONOMIC GROWTH",'1. ALL DATA'!$R$5:$R$123,"On track to be achieved")</f>
        <v>0</v>
      </c>
      <c r="R51" s="307">
        <f>Q51/Q64</f>
        <v>0</v>
      </c>
      <c r="S51" s="477"/>
      <c r="T51" s="307" t="e">
        <f>Q51/Q65</f>
        <v>#DIV/0!</v>
      </c>
      <c r="U51" s="480"/>
      <c r="W51" s="340" t="s">
        <v>83</v>
      </c>
      <c r="X51" s="308">
        <f>COUNTIFS('1. ALL DATA'!$X$5:$X$123,"PROMOTING LOCAL ECONOMIC GROWTH",'1. ALL DATA'!$V$5:$V$123,"Numerical Outturn Within 5% Tolerance")</f>
        <v>0</v>
      </c>
      <c r="Y51" s="307">
        <f>X51/$X$64</f>
        <v>0</v>
      </c>
      <c r="Z51" s="477"/>
      <c r="AA51" s="307" t="e">
        <f>X51/$X$65</f>
        <v>#DIV/0!</v>
      </c>
      <c r="AB51" s="480"/>
    </row>
    <row r="52" spans="2:32" s="62" customFormat="1" ht="6.75" customHeight="1">
      <c r="B52" s="53"/>
      <c r="C52" s="309"/>
      <c r="D52" s="212"/>
      <c r="E52" s="212"/>
      <c r="F52" s="212"/>
      <c r="G52" s="54"/>
      <c r="H52" s="310"/>
      <c r="I52" s="341"/>
      <c r="J52" s="309"/>
      <c r="K52" s="212"/>
      <c r="L52" s="212"/>
      <c r="M52" s="212"/>
      <c r="N52" s="54"/>
      <c r="O52" s="310"/>
      <c r="P52" s="346"/>
      <c r="Q52" s="309"/>
      <c r="R52" s="212"/>
      <c r="S52" s="212"/>
      <c r="T52" s="212"/>
      <c r="U52" s="54"/>
      <c r="V52" s="310"/>
      <c r="W52" s="353"/>
      <c r="X52" s="56"/>
      <c r="Y52" s="212"/>
      <c r="Z52" s="212"/>
      <c r="AA52" s="212"/>
      <c r="AB52" s="54"/>
      <c r="AD52" s="64"/>
      <c r="AE52" s="64"/>
      <c r="AF52" s="64"/>
    </row>
    <row r="53" spans="2:32" ht="19.5" customHeight="1">
      <c r="B53" s="475" t="s">
        <v>27</v>
      </c>
      <c r="C53" s="476">
        <f>COUNTIFS('1. ALL DATA'!$X$5:$X$123,"PROMOTING LOCAL ECONOMIC GROWTH",'1. ALL DATA'!$H$5:$H$123,"In danger of falling behind target")</f>
        <v>0</v>
      </c>
      <c r="D53" s="477">
        <f>C53/C64</f>
        <v>0</v>
      </c>
      <c r="E53" s="477">
        <f>D53</f>
        <v>0</v>
      </c>
      <c r="F53" s="477">
        <f>C53/C65</f>
        <v>0</v>
      </c>
      <c r="G53" s="478">
        <f>F53</f>
        <v>0</v>
      </c>
      <c r="I53" s="475" t="s">
        <v>27</v>
      </c>
      <c r="J53" s="476">
        <f>COUNTIFS('1. ALL DATA'!$X$5:$X$123,"PROMOTING LOCAL ECONOMIC GROWTH",'1. ALL DATA'!$M$5:$M$123,"In danger of falling behind target")</f>
        <v>0</v>
      </c>
      <c r="K53" s="477">
        <f>J53/J64</f>
        <v>0</v>
      </c>
      <c r="L53" s="477">
        <f>K53</f>
        <v>0</v>
      </c>
      <c r="M53" s="477">
        <f>J53/J65</f>
        <v>0</v>
      </c>
      <c r="N53" s="478">
        <f>M53</f>
        <v>0</v>
      </c>
      <c r="P53" s="475" t="s">
        <v>27</v>
      </c>
      <c r="Q53" s="476">
        <f>COUNTIFS('1. ALL DATA'!$X$5:$X$123,"PROMOTING LOCAL ECONOMIC GROWTH",'1. ALL DATA'!$R$5:$R$123,"In danger of falling behind target")</f>
        <v>0</v>
      </c>
      <c r="R53" s="477">
        <f>Q53/Q64</f>
        <v>0</v>
      </c>
      <c r="S53" s="477">
        <f>R53</f>
        <v>0</v>
      </c>
      <c r="T53" s="477" t="e">
        <f>Q53/Q65</f>
        <v>#DIV/0!</v>
      </c>
      <c r="U53" s="478" t="e">
        <f>T53</f>
        <v>#DIV/0!</v>
      </c>
      <c r="W53" s="342" t="s">
        <v>84</v>
      </c>
      <c r="X53" s="308">
        <f>COUNTIFS('1. ALL DATA'!$X$5:$X$123,"PROMOTING LOCAL ECONOMIC GROWTH",'1. ALL DATA'!$V$5:$V$123,"Numerical Outturn Within 10% Tolerance")</f>
        <v>0</v>
      </c>
      <c r="Y53" s="307">
        <f>X53/$X$64</f>
        <v>0</v>
      </c>
      <c r="Z53" s="481">
        <f>SUM(Y53:Y55)</f>
        <v>0</v>
      </c>
      <c r="AA53" s="312" t="e">
        <f>X53/$X$65</f>
        <v>#DIV/0!</v>
      </c>
      <c r="AB53" s="478" t="e">
        <f>SUM(AA53:AA55)</f>
        <v>#DIV/0!</v>
      </c>
    </row>
    <row r="54" spans="2:32" ht="19.5" customHeight="1">
      <c r="B54" s="475"/>
      <c r="C54" s="476"/>
      <c r="D54" s="477"/>
      <c r="E54" s="477"/>
      <c r="F54" s="477"/>
      <c r="G54" s="478"/>
      <c r="I54" s="475"/>
      <c r="J54" s="476"/>
      <c r="K54" s="477"/>
      <c r="L54" s="477"/>
      <c r="M54" s="477"/>
      <c r="N54" s="478"/>
      <c r="P54" s="475"/>
      <c r="Q54" s="476"/>
      <c r="R54" s="477"/>
      <c r="S54" s="477"/>
      <c r="T54" s="477"/>
      <c r="U54" s="478"/>
      <c r="W54" s="342" t="s">
        <v>85</v>
      </c>
      <c r="X54" s="308">
        <f>COUNTIFS('1. ALL DATA'!$X$5:$X$123,"PROMOTING LOCAL ECONOMIC GROWTH",'1. ALL DATA'!$V$5:$V$123,"Target Partially Met")</f>
        <v>0</v>
      </c>
      <c r="Y54" s="307">
        <f>X54/$X$64</f>
        <v>0</v>
      </c>
      <c r="Z54" s="482"/>
      <c r="AA54" s="312" t="e">
        <f>X54/$X$65</f>
        <v>#DIV/0!</v>
      </c>
      <c r="AB54" s="478"/>
    </row>
    <row r="55" spans="2:32" ht="19.5" customHeight="1">
      <c r="B55" s="475"/>
      <c r="C55" s="476"/>
      <c r="D55" s="477"/>
      <c r="E55" s="477"/>
      <c r="F55" s="477"/>
      <c r="G55" s="478"/>
      <c r="I55" s="475"/>
      <c r="J55" s="476"/>
      <c r="K55" s="477"/>
      <c r="L55" s="477"/>
      <c r="M55" s="477"/>
      <c r="N55" s="478"/>
      <c r="P55" s="475"/>
      <c r="Q55" s="476"/>
      <c r="R55" s="477"/>
      <c r="S55" s="477"/>
      <c r="T55" s="477"/>
      <c r="U55" s="478"/>
      <c r="W55" s="342" t="s">
        <v>87</v>
      </c>
      <c r="X55" s="308">
        <f>COUNTIFS('1. ALL DATA'!$X$5:$X$123,"PROMOTING LOCAL ECONOMIC GROWTH",'1. ALL DATA'!$V$5:$V$123,"Completion Date Within Reasonable Tolerance")</f>
        <v>0</v>
      </c>
      <c r="Y55" s="307">
        <f>X55/$X$64</f>
        <v>0</v>
      </c>
      <c r="Z55" s="483"/>
      <c r="AA55" s="312" t="e">
        <f>X55/$X$65</f>
        <v>#DIV/0!</v>
      </c>
      <c r="AB55" s="478"/>
    </row>
    <row r="56" spans="2:32" s="62" customFormat="1" ht="6" customHeight="1">
      <c r="B56" s="184"/>
      <c r="C56" s="56"/>
      <c r="D56" s="212"/>
      <c r="E56" s="212"/>
      <c r="F56" s="212"/>
      <c r="G56" s="186"/>
      <c r="H56" s="310"/>
      <c r="I56" s="343"/>
      <c r="J56" s="56"/>
      <c r="K56" s="212"/>
      <c r="L56" s="212"/>
      <c r="M56" s="212"/>
      <c r="N56" s="186"/>
      <c r="O56" s="310"/>
      <c r="P56" s="348"/>
      <c r="Q56" s="56"/>
      <c r="R56" s="212"/>
      <c r="S56" s="212"/>
      <c r="T56" s="212"/>
      <c r="U56" s="186"/>
      <c r="V56" s="310"/>
      <c r="W56" s="353"/>
      <c r="X56" s="56"/>
      <c r="Y56" s="212"/>
      <c r="Z56" s="212"/>
      <c r="AA56" s="212"/>
      <c r="AB56" s="186"/>
      <c r="AD56" s="64"/>
      <c r="AE56" s="64"/>
      <c r="AF56" s="64"/>
    </row>
    <row r="57" spans="2:32" ht="22.5" customHeight="1">
      <c r="B57" s="391" t="s">
        <v>43</v>
      </c>
      <c r="C57" s="306">
        <f>COUNTIFS('1. ALL DATA'!$X$5:$X$123,"PROMOTING LOCAL ECONOMIC GROWTH",'1. ALL DATA'!$H$5:$H$123,"Completed behind schedule")</f>
        <v>0</v>
      </c>
      <c r="D57" s="307">
        <f>C57/C64</f>
        <v>0</v>
      </c>
      <c r="E57" s="477">
        <f>D57+D58</f>
        <v>0</v>
      </c>
      <c r="F57" s="307">
        <f>C57/C65</f>
        <v>0</v>
      </c>
      <c r="G57" s="479">
        <f>F57+F58</f>
        <v>0</v>
      </c>
      <c r="I57" s="392" t="s">
        <v>43</v>
      </c>
      <c r="J57" s="306">
        <f>COUNTIFS('1. ALL DATA'!$X$5:$X$123,"PROMOTING LOCAL ECONOMIC GROWTH",'1. ALL DATA'!$M$5:$M$123,"Completed behind schedule")</f>
        <v>0</v>
      </c>
      <c r="K57" s="307">
        <f>J57/J64</f>
        <v>0</v>
      </c>
      <c r="L57" s="477">
        <f>K57+K58</f>
        <v>0</v>
      </c>
      <c r="M57" s="307">
        <f>J57/J65</f>
        <v>0</v>
      </c>
      <c r="N57" s="479">
        <f>M57+M58</f>
        <v>0</v>
      </c>
      <c r="P57" s="393" t="s">
        <v>43</v>
      </c>
      <c r="Q57" s="306">
        <f>COUNTIFS('1. ALL DATA'!$X$5:$X$123,"PROMOTING LOCAL ECONOMIC GROWTH",'1. ALL DATA'!$R$5:$R$123,"Completed behind schedule")</f>
        <v>0</v>
      </c>
      <c r="R57" s="307">
        <f>Q57/Q64</f>
        <v>0</v>
      </c>
      <c r="S57" s="477">
        <f>R57+R58</f>
        <v>0</v>
      </c>
      <c r="T57" s="307" t="e">
        <f>Q57/Q65</f>
        <v>#DIV/0!</v>
      </c>
      <c r="U57" s="479" t="e">
        <f>T57+T58</f>
        <v>#DIV/0!</v>
      </c>
      <c r="W57" s="392" t="s">
        <v>86</v>
      </c>
      <c r="X57" s="313">
        <f>COUNTIFS('1. ALL DATA'!$X$5:$X$123,"PROMOTING LOCAL ECONOMIC GROWTH",'1. ALL DATA'!$V$5:$V$123,"Completed Significantly After Target Deadline")</f>
        <v>0</v>
      </c>
      <c r="Y57" s="307">
        <f>X57/$X$64</f>
        <v>0</v>
      </c>
      <c r="Z57" s="477">
        <f>Y57+Y58</f>
        <v>0</v>
      </c>
      <c r="AA57" s="307" t="e">
        <f>X57/$X$65</f>
        <v>#DIV/0!</v>
      </c>
      <c r="AB57" s="479" t="e">
        <f>AA57+AA58</f>
        <v>#DIV/0!</v>
      </c>
    </row>
    <row r="58" spans="2:32" ht="22.5" customHeight="1">
      <c r="B58" s="391" t="s">
        <v>28</v>
      </c>
      <c r="C58" s="306">
        <f>COUNTIFS('1. ALL DATA'!$X$5:$X$123,"PROMOTING LOCAL ECONOMIC GROWTH",'1. ALL DATA'!$H$5:$H$123,"Off target")</f>
        <v>0</v>
      </c>
      <c r="D58" s="307">
        <f>C58/C64</f>
        <v>0</v>
      </c>
      <c r="E58" s="477"/>
      <c r="F58" s="307">
        <f>C58/C65</f>
        <v>0</v>
      </c>
      <c r="G58" s="479"/>
      <c r="I58" s="392" t="s">
        <v>28</v>
      </c>
      <c r="J58" s="306">
        <f>COUNTIFS('1. ALL DATA'!$X$5:$X$123,"PROMOTING LOCAL ECONOMIC GROWTH",'1. ALL DATA'!$M$5:$M$123,"Off target")</f>
        <v>0</v>
      </c>
      <c r="K58" s="307">
        <f>J58/J64</f>
        <v>0</v>
      </c>
      <c r="L58" s="477"/>
      <c r="M58" s="307">
        <f>J58/J65</f>
        <v>0</v>
      </c>
      <c r="N58" s="479"/>
      <c r="P58" s="393" t="s">
        <v>28</v>
      </c>
      <c r="Q58" s="306">
        <f>COUNTIFS('1. ALL DATA'!$X$5:$X$123,"PROMOTING LOCAL ECONOMIC GROWTH",'1. ALL DATA'!$R$5:$R$123,"Off target")</f>
        <v>0</v>
      </c>
      <c r="R58" s="307">
        <f>Q58/Q64</f>
        <v>0</v>
      </c>
      <c r="S58" s="477"/>
      <c r="T58" s="307" t="e">
        <f>Q58/Q65</f>
        <v>#DIV/0!</v>
      </c>
      <c r="U58" s="479"/>
      <c r="W58" s="392" t="s">
        <v>28</v>
      </c>
      <c r="X58" s="313">
        <f>COUNTIFS('1. ALL DATA'!$X$5:$X$123,"PROMOTING LOCAL ECONOMIC GROWTH",'1. ALL DATA'!$V$5:$V$123,"Off Target")</f>
        <v>0</v>
      </c>
      <c r="Y58" s="307">
        <f>X58/$X$64</f>
        <v>0</v>
      </c>
      <c r="Z58" s="477"/>
      <c r="AA58" s="307" t="e">
        <f>X58/$X$65</f>
        <v>#DIV/0!</v>
      </c>
      <c r="AB58" s="479"/>
    </row>
    <row r="59" spans="2:32" s="62" customFormat="1" ht="6.75" customHeight="1">
      <c r="B59" s="53"/>
      <c r="C59" s="309"/>
      <c r="D59" s="212"/>
      <c r="E59" s="212"/>
      <c r="F59" s="212"/>
      <c r="G59" s="98"/>
      <c r="H59" s="310"/>
      <c r="I59" s="56"/>
      <c r="J59" s="309"/>
      <c r="K59" s="212"/>
      <c r="L59" s="212"/>
      <c r="M59" s="212"/>
      <c r="N59" s="98"/>
      <c r="O59" s="310"/>
      <c r="P59" s="56"/>
      <c r="Q59" s="309"/>
      <c r="R59" s="212"/>
      <c r="S59" s="212"/>
      <c r="T59" s="212"/>
      <c r="U59" s="98"/>
      <c r="V59" s="310"/>
      <c r="W59" s="324"/>
      <c r="X59" s="324"/>
      <c r="Y59" s="325"/>
      <c r="Z59" s="325"/>
      <c r="AA59" s="326"/>
      <c r="AB59" s="261"/>
      <c r="AD59" s="64"/>
      <c r="AE59" s="64"/>
      <c r="AF59" s="64"/>
    </row>
    <row r="60" spans="2:32" ht="15.75" customHeight="1">
      <c r="B60" s="48" t="s">
        <v>2</v>
      </c>
      <c r="C60" s="318">
        <f>COUNTIFS('1. ALL DATA'!$X$5:$X$123,"PROMOTING LOCAL ECONOMIC GROWTH",'1. ALL DATA'!$H$5:$H$123,"Not yet due")</f>
        <v>5</v>
      </c>
      <c r="D60" s="301">
        <f>C60/C64</f>
        <v>0.22727272727272727</v>
      </c>
      <c r="E60" s="301">
        <f>D60</f>
        <v>0.22727272727272727</v>
      </c>
      <c r="F60" s="51"/>
      <c r="G60" s="47"/>
      <c r="I60" s="333" t="s">
        <v>2</v>
      </c>
      <c r="J60" s="318">
        <f>COUNTIFS('1. ALL DATA'!$X$5:$X$123,"PROMOTING LOCAL ECONOMIC GROWTH",'1. ALL DATA'!$M$5:$M$123,"Not yet due")</f>
        <v>3</v>
      </c>
      <c r="K60" s="301">
        <f>J60/J64</f>
        <v>0.13636363636363635</v>
      </c>
      <c r="L60" s="301">
        <f>K60</f>
        <v>0.13636363636363635</v>
      </c>
      <c r="M60" s="51"/>
      <c r="N60" s="47"/>
      <c r="P60" s="333" t="s">
        <v>2</v>
      </c>
      <c r="Q60" s="318">
        <f>COUNTIFS('1. ALL DATA'!$X$5:$X$123,"PROMOTING LOCAL ECONOMIC GROWTH",'1. ALL DATA'!$R$5:$R$123,"Not yet due")</f>
        <v>0</v>
      </c>
      <c r="R60" s="301">
        <f>Q60/Q64</f>
        <v>0</v>
      </c>
      <c r="S60" s="301">
        <f>R60</f>
        <v>0</v>
      </c>
      <c r="T60" s="51"/>
      <c r="U60" s="99"/>
      <c r="W60" s="354" t="s">
        <v>2</v>
      </c>
      <c r="X60" s="313">
        <f>COUNTIFS('1. ALL DATA'!$X$5:$X$123,"PROMOTING LOCAL ECONOMIC GROWTH",'1. ALL DATA'!$V$5:$V$123,"not yet due")</f>
        <v>0</v>
      </c>
      <c r="Y60" s="301">
        <f>X60/$X$64</f>
        <v>0</v>
      </c>
      <c r="Z60" s="301">
        <f>Y60</f>
        <v>0</v>
      </c>
      <c r="AA60" s="51"/>
      <c r="AB60" s="258"/>
    </row>
    <row r="61" spans="2:32" ht="15.75" customHeight="1">
      <c r="B61" s="48" t="s">
        <v>47</v>
      </c>
      <c r="C61" s="318">
        <f>COUNTIFS('1. ALL DATA'!$X$5:$X$123,"PROMOTING LOCAL ECONOMIC GROWTH",'1. ALL DATA'!$H$5:$H$123,"Update not provided")</f>
        <v>0</v>
      </c>
      <c r="D61" s="301">
        <f>C61/C64</f>
        <v>0</v>
      </c>
      <c r="E61" s="301">
        <f>D61</f>
        <v>0</v>
      </c>
      <c r="F61" s="51"/>
      <c r="G61" s="104"/>
      <c r="I61" s="333" t="s">
        <v>47</v>
      </c>
      <c r="J61" s="318">
        <f>COUNTIFS('1. ALL DATA'!$X$5:$X$123,"PROMOTING LOCAL ECONOMIC GROWTH",'1. ALL DATA'!$M$5:$M$123,"Update not provided")</f>
        <v>0</v>
      </c>
      <c r="K61" s="301">
        <f>J61/J64</f>
        <v>0</v>
      </c>
      <c r="L61" s="301">
        <f>K61</f>
        <v>0</v>
      </c>
      <c r="M61" s="51"/>
      <c r="N61" s="104"/>
      <c r="P61" s="333" t="s">
        <v>47</v>
      </c>
      <c r="Q61" s="318">
        <f>COUNTIFS('1. ALL DATA'!$X$5:$X$123,"PROMOTING LOCAL ECONOMIC GROWTH",'1. ALL DATA'!$R$5:$R$123,"Update not provided")</f>
        <v>22</v>
      </c>
      <c r="R61" s="301">
        <f>Q61/Q64</f>
        <v>1</v>
      </c>
      <c r="S61" s="301">
        <f>R61</f>
        <v>1</v>
      </c>
      <c r="T61" s="51"/>
      <c r="U61" s="100"/>
      <c r="W61" s="355" t="s">
        <v>47</v>
      </c>
      <c r="X61" s="313">
        <f>COUNTIFS('1. ALL DATA'!$X$5:$X$123,"PROMOTING LOCAL ECONOMIC GROWTH",'1. ALL DATA'!$V$5:$V$123,"update not provided")</f>
        <v>22</v>
      </c>
      <c r="Y61" s="301">
        <f>X61/$X$64</f>
        <v>1</v>
      </c>
      <c r="Z61" s="301">
        <f>Y61</f>
        <v>1</v>
      </c>
      <c r="AA61" s="51"/>
    </row>
    <row r="62" spans="2:32" ht="15.75" customHeight="1">
      <c r="B62" s="49" t="s">
        <v>23</v>
      </c>
      <c r="C62" s="318">
        <f>COUNTIFS('1. ALL DATA'!$X$5:$X$123,"PROMOTING LOCAL ECONOMIC GROWTH",'1. ALL DATA'!$H$5:$H$123,"Deferred")</f>
        <v>0</v>
      </c>
      <c r="D62" s="302">
        <f>C62/C64</f>
        <v>0</v>
      </c>
      <c r="E62" s="302">
        <f>D62</f>
        <v>0</v>
      </c>
      <c r="F62" s="46"/>
      <c r="G62" s="47"/>
      <c r="I62" s="334" t="s">
        <v>23</v>
      </c>
      <c r="J62" s="318">
        <f>COUNTIFS('1. ALL DATA'!$X$5:$X$123,"PROMOTING LOCAL ECONOMIC GROWTH",'1. ALL DATA'!$M$5:$M$123,"Deferred")</f>
        <v>0</v>
      </c>
      <c r="K62" s="302">
        <f>J62/J64</f>
        <v>0</v>
      </c>
      <c r="L62" s="302">
        <f>K62</f>
        <v>0</v>
      </c>
      <c r="M62" s="46"/>
      <c r="N62" s="47"/>
      <c r="P62" s="334" t="s">
        <v>23</v>
      </c>
      <c r="Q62" s="318">
        <f>COUNTIFS('1. ALL DATA'!$X$5:$X$123,"PROMOTING LOCAL ECONOMIC GROWTH",'1. ALL DATA'!$R$5:$R$123,"Deferred")</f>
        <v>0</v>
      </c>
      <c r="R62" s="302">
        <f>Q62/Q64</f>
        <v>0</v>
      </c>
      <c r="S62" s="302">
        <f>R62</f>
        <v>0</v>
      </c>
      <c r="T62" s="46"/>
      <c r="U62" s="99"/>
      <c r="W62" s="356" t="s">
        <v>23</v>
      </c>
      <c r="X62" s="313">
        <f>COUNTIFS('1. ALL DATA'!$X$5:$X$123,"PROMOTING LOCAL ECONOMIC GROWTH",'1. ALL DATA'!$V$5:$V$123,"Deferred")</f>
        <v>0</v>
      </c>
      <c r="Y62" s="302">
        <f>X62/$X$64</f>
        <v>0</v>
      </c>
      <c r="Z62" s="302">
        <f>Y62</f>
        <v>0</v>
      </c>
      <c r="AA62" s="46"/>
      <c r="AB62" s="259" t="s">
        <v>63</v>
      </c>
    </row>
    <row r="63" spans="2:32" ht="15.75" customHeight="1">
      <c r="B63" s="49" t="s">
        <v>29</v>
      </c>
      <c r="C63" s="318">
        <f>COUNTIFS('1. ALL DATA'!$X$5:$X$123,"PROMOTING LOCAL ECONOMIC GROWTH",'1. ALL DATA'!$H$5:$H$123,"Deleted")</f>
        <v>1</v>
      </c>
      <c r="D63" s="302">
        <f>C63/C64</f>
        <v>4.5454545454545456E-2</v>
      </c>
      <c r="E63" s="302">
        <f>D63</f>
        <v>4.5454545454545456E-2</v>
      </c>
      <c r="F63" s="46"/>
      <c r="G63" s="259" t="s">
        <v>63</v>
      </c>
      <c r="I63" s="334" t="s">
        <v>29</v>
      </c>
      <c r="J63" s="318">
        <f>COUNTIFS('1. ALL DATA'!$X$5:$X$123,"PROMOTING LOCAL ECONOMIC GROWTH",'1. ALL DATA'!$M$5:$M$123,"Deleted")</f>
        <v>1</v>
      </c>
      <c r="K63" s="302">
        <f>J63/J64</f>
        <v>4.5454545454545456E-2</v>
      </c>
      <c r="L63" s="302">
        <f>K63</f>
        <v>4.5454545454545456E-2</v>
      </c>
      <c r="M63" s="46"/>
      <c r="N63" s="259" t="s">
        <v>63</v>
      </c>
      <c r="P63" s="334" t="s">
        <v>29</v>
      </c>
      <c r="Q63" s="318">
        <f>COUNTIFS('1. ALL DATA'!$X$5:$X$123,"PROMOTING LOCAL ECONOMIC GROWTH",'1. ALL DATA'!$R$5:$R$123,"Deleted")</f>
        <v>0</v>
      </c>
      <c r="R63" s="302">
        <f>Q63/Q64</f>
        <v>0</v>
      </c>
      <c r="S63" s="302">
        <f>R63</f>
        <v>0</v>
      </c>
      <c r="T63" s="46"/>
      <c r="U63" s="259" t="s">
        <v>63</v>
      </c>
      <c r="W63" s="356" t="s">
        <v>29</v>
      </c>
      <c r="X63" s="313">
        <f>COUNTIFS('1. ALL DATA'!$X$5:$X$123,"PROMOTING LOCAL ECONOMIC GROWTH",'1. ALL DATA'!$V$5:$V$123,"Deleted")</f>
        <v>0</v>
      </c>
      <c r="Y63" s="302">
        <f>X63/$X$64</f>
        <v>0</v>
      </c>
      <c r="Z63" s="302">
        <f>Y63</f>
        <v>0</v>
      </c>
      <c r="AA63" s="46"/>
      <c r="AB63" s="259"/>
    </row>
    <row r="64" spans="2:32" ht="15.75" customHeight="1">
      <c r="B64" s="50" t="s">
        <v>31</v>
      </c>
      <c r="C64" s="320">
        <f>SUM(C50:C63)</f>
        <v>22</v>
      </c>
      <c r="D64" s="46"/>
      <c r="E64" s="46"/>
      <c r="F64" s="47"/>
      <c r="G64" s="47"/>
      <c r="I64" s="335" t="s">
        <v>31</v>
      </c>
      <c r="J64" s="320">
        <f>SUM(J50:J63)</f>
        <v>22</v>
      </c>
      <c r="K64" s="46"/>
      <c r="L64" s="46"/>
      <c r="M64" s="47"/>
      <c r="N64" s="47"/>
      <c r="P64" s="335" t="s">
        <v>31</v>
      </c>
      <c r="Q64" s="320">
        <f>SUM(Q50:Q63)</f>
        <v>22</v>
      </c>
      <c r="R64" s="46"/>
      <c r="S64" s="46"/>
      <c r="T64" s="47"/>
      <c r="U64" s="99"/>
      <c r="W64" s="357" t="s">
        <v>31</v>
      </c>
      <c r="X64" s="321">
        <f>SUM(X50:X63)</f>
        <v>22</v>
      </c>
      <c r="Y64" s="46"/>
      <c r="Z64" s="46"/>
      <c r="AA64" s="47"/>
      <c r="AB64" s="258"/>
    </row>
    <row r="65" spans="2:28" ht="15.75" customHeight="1">
      <c r="B65" s="50" t="s">
        <v>32</v>
      </c>
      <c r="C65" s="320">
        <f>C64-C63-C62-C61-C60</f>
        <v>16</v>
      </c>
      <c r="D65" s="47"/>
      <c r="E65" s="47"/>
      <c r="F65" s="47"/>
      <c r="G65" s="47"/>
      <c r="I65" s="335" t="s">
        <v>32</v>
      </c>
      <c r="J65" s="320">
        <f>J64-J63-J62-J61-J60</f>
        <v>18</v>
      </c>
      <c r="K65" s="47"/>
      <c r="L65" s="47"/>
      <c r="M65" s="47"/>
      <c r="N65" s="47"/>
      <c r="P65" s="335" t="s">
        <v>32</v>
      </c>
      <c r="Q65" s="320">
        <f>Q64-Q63-Q62-Q61-Q60</f>
        <v>0</v>
      </c>
      <c r="R65" s="47"/>
      <c r="S65" s="47"/>
      <c r="T65" s="47"/>
      <c r="U65" s="99"/>
      <c r="W65" s="357" t="s">
        <v>32</v>
      </c>
      <c r="X65" s="321">
        <f>X64-X63-X62-X61-X60</f>
        <v>0</v>
      </c>
      <c r="Y65" s="47"/>
      <c r="Z65" s="47"/>
      <c r="AA65" s="47"/>
      <c r="AB65" s="258"/>
    </row>
    <row r="66" spans="2:28" ht="15.75" customHeight="1">
      <c r="X66" s="327"/>
    </row>
    <row r="67" spans="2:28" ht="15.75" customHeight="1">
      <c r="X67" s="327"/>
    </row>
    <row r="68" spans="2:28" ht="15.75" customHeight="1">
      <c r="X68" s="327"/>
    </row>
    <row r="69" spans="2:28" ht="15.75" customHeight="1">
      <c r="B69" s="175" t="s">
        <v>234</v>
      </c>
      <c r="C69" s="86"/>
      <c r="D69" s="86"/>
      <c r="E69" s="86"/>
      <c r="F69" s="83"/>
      <c r="G69" s="86"/>
      <c r="I69" s="344" t="s">
        <v>234</v>
      </c>
      <c r="J69" s="200"/>
      <c r="K69" s="200"/>
      <c r="L69" s="200"/>
      <c r="M69" s="194"/>
      <c r="N69" s="201"/>
      <c r="P69" s="349" t="s">
        <v>234</v>
      </c>
      <c r="Q69" s="86"/>
      <c r="R69" s="86"/>
      <c r="S69" s="86"/>
      <c r="T69" s="83"/>
      <c r="U69" s="101"/>
      <c r="W69" s="322" t="s">
        <v>234</v>
      </c>
      <c r="X69" s="328"/>
      <c r="Y69" s="83"/>
      <c r="Z69" s="83"/>
      <c r="AA69" s="83"/>
      <c r="AB69" s="253"/>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4"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60"/>
    </row>
    <row r="72" spans="2:28" ht="27.75" customHeight="1">
      <c r="B72" s="296" t="s">
        <v>46</v>
      </c>
      <c r="C72" s="306">
        <f>COUNTIFS('1. ALL DATA'!$X$5:$X$123,"PROTECTING AND STRENGTHENING COMMUNITIES",'1. ALL DATA'!$H$5:$H$123,"Fully Achieved")</f>
        <v>5</v>
      </c>
      <c r="D72" s="307">
        <f>C72/C86</f>
        <v>0.1388888888888889</v>
      </c>
      <c r="E72" s="477">
        <f>D72+D73</f>
        <v>0.75</v>
      </c>
      <c r="F72" s="307">
        <f>C72/C87</f>
        <v>0.17857142857142858</v>
      </c>
      <c r="G72" s="480">
        <f>F72+F73</f>
        <v>0.9642857142857143</v>
      </c>
      <c r="I72" s="345" t="s">
        <v>46</v>
      </c>
      <c r="J72" s="306">
        <f>COUNTIFS('1. ALL DATA'!$X$5:$X$123,"PROTECTING AND STRENGTHENING COMMUNITIES",'1. ALL DATA'!$M$5:$M$123,"Fully Achieved")</f>
        <v>10</v>
      </c>
      <c r="K72" s="307">
        <f>J72/J86</f>
        <v>0.27777777777777779</v>
      </c>
      <c r="L72" s="477">
        <f>K72+K73</f>
        <v>0.88888888888888895</v>
      </c>
      <c r="M72" s="307">
        <f>J72/J87</f>
        <v>0.30303030303030304</v>
      </c>
      <c r="N72" s="480">
        <f>M72+M73</f>
        <v>0.96969696969696972</v>
      </c>
      <c r="P72" s="345" t="s">
        <v>46</v>
      </c>
      <c r="Q72" s="306">
        <f>COUNTIFS('1. ALL DATA'!$X$5:$X$123,"PROTECTING AND STRENGTHENING COMMUNITIES",'1. ALL DATA'!$R$5:$R$123,"Fully Achieved")</f>
        <v>0</v>
      </c>
      <c r="R72" s="307">
        <f>Q72/Q86</f>
        <v>0</v>
      </c>
      <c r="S72" s="477">
        <f>R72+R73</f>
        <v>0</v>
      </c>
      <c r="T72" s="307" t="e">
        <f>Q72/Q87</f>
        <v>#DIV/0!</v>
      </c>
      <c r="U72" s="480" t="e">
        <f>T72+T73</f>
        <v>#DIV/0!</v>
      </c>
      <c r="W72" s="345" t="s">
        <v>41</v>
      </c>
      <c r="X72" s="308">
        <f>COUNTIFS('1. ALL DATA'!$X$5:$X$123,"PROTECTING AND STRENGTHENING COMMUNITIES",'1. ALL DATA'!$V$5:$V$123,"Fully Achieved")</f>
        <v>0</v>
      </c>
      <c r="Y72" s="307">
        <f>X72/$X$86</f>
        <v>0</v>
      </c>
      <c r="Z72" s="477">
        <f>Y72+Y73</f>
        <v>0</v>
      </c>
      <c r="AA72" s="307" t="e">
        <f>X72/$X$87</f>
        <v>#DIV/0!</v>
      </c>
      <c r="AB72" s="480" t="e">
        <f>AA72+AA73</f>
        <v>#DIV/0!</v>
      </c>
    </row>
    <row r="73" spans="2:28" ht="27.75" customHeight="1">
      <c r="B73" s="296" t="s">
        <v>42</v>
      </c>
      <c r="C73" s="306">
        <f>COUNTIFS('1. ALL DATA'!$X$5:$X$123,"PROTECTING AND STRENGTHENING COMMUNITIES",'1. ALL DATA'!$H$5:$H$123,"On track to be achieved")</f>
        <v>22</v>
      </c>
      <c r="D73" s="307">
        <f>C73/C86</f>
        <v>0.61111111111111116</v>
      </c>
      <c r="E73" s="477"/>
      <c r="F73" s="307">
        <f>C73/C87</f>
        <v>0.7857142857142857</v>
      </c>
      <c r="G73" s="480"/>
      <c r="I73" s="345" t="s">
        <v>42</v>
      </c>
      <c r="J73" s="306">
        <f>COUNTIFS('1. ALL DATA'!$X$5:$X$123,"PROTECTING AND STRENGTHENING COMMUNITIES",'1. ALL DATA'!$M$5:$M$123,"On track to be achieved")</f>
        <v>22</v>
      </c>
      <c r="K73" s="307">
        <f>J73/J86</f>
        <v>0.61111111111111116</v>
      </c>
      <c r="L73" s="477"/>
      <c r="M73" s="307">
        <f>J73/J87</f>
        <v>0.66666666666666663</v>
      </c>
      <c r="N73" s="480"/>
      <c r="P73" s="345" t="s">
        <v>42</v>
      </c>
      <c r="Q73" s="306">
        <f>COUNTIFS('1. ALL DATA'!$X$5:$X$123,"PROTECTING AND STRENGTHENING COMMUNITIES",'1. ALL DATA'!$R$5:$R$123,"On track to be achieved")</f>
        <v>0</v>
      </c>
      <c r="R73" s="307">
        <f>Q73/Q86</f>
        <v>0</v>
      </c>
      <c r="S73" s="477"/>
      <c r="T73" s="307" t="e">
        <f>Q73/Q87</f>
        <v>#DIV/0!</v>
      </c>
      <c r="U73" s="480"/>
      <c r="W73" s="345" t="s">
        <v>83</v>
      </c>
      <c r="X73" s="308">
        <f>COUNTIFS('1. ALL DATA'!$X$5:$X$123,"PROTECTING AND STRENGTHENING COMMUNITIES",'1. ALL DATA'!$V$5:$V$123,"Numerical Outturn Within 5% Tolerance")</f>
        <v>0</v>
      </c>
      <c r="Y73" s="307">
        <f>X73/$X$86</f>
        <v>0</v>
      </c>
      <c r="Z73" s="477"/>
      <c r="AA73" s="307" t="e">
        <f>X73/$X$87</f>
        <v>#DIV/0!</v>
      </c>
      <c r="AB73" s="480"/>
    </row>
    <row r="74" spans="2:28" ht="7.5" customHeight="1">
      <c r="B74" s="53"/>
      <c r="C74" s="309"/>
      <c r="D74" s="212"/>
      <c r="E74" s="212"/>
      <c r="F74" s="212"/>
      <c r="G74" s="54"/>
      <c r="I74" s="346"/>
      <c r="J74" s="309"/>
      <c r="K74" s="212"/>
      <c r="L74" s="212"/>
      <c r="M74" s="212"/>
      <c r="N74" s="54"/>
      <c r="P74" s="346"/>
      <c r="Q74" s="309"/>
      <c r="R74" s="212"/>
      <c r="S74" s="212"/>
      <c r="T74" s="212"/>
      <c r="U74" s="54"/>
      <c r="W74" s="353"/>
      <c r="X74" s="56"/>
      <c r="Y74" s="212"/>
      <c r="Z74" s="212"/>
      <c r="AA74" s="212"/>
      <c r="AB74" s="54"/>
    </row>
    <row r="75" spans="2:28" ht="18.75" customHeight="1">
      <c r="B75" s="475" t="s">
        <v>27</v>
      </c>
      <c r="C75" s="476">
        <f>COUNTIFS('1. ALL DATA'!$X$5:$X$123,"PROTECTING AND STRENGTHENING COMMUNITIES",'1. ALL DATA'!$H$5:$H$123,"In danger of falling behind target")</f>
        <v>0</v>
      </c>
      <c r="D75" s="477">
        <f>C75/C86</f>
        <v>0</v>
      </c>
      <c r="E75" s="477">
        <f>D75</f>
        <v>0</v>
      </c>
      <c r="F75" s="477">
        <f>C75/C87</f>
        <v>0</v>
      </c>
      <c r="G75" s="478">
        <f>F75</f>
        <v>0</v>
      </c>
      <c r="I75" s="475" t="s">
        <v>27</v>
      </c>
      <c r="J75" s="476">
        <f>COUNTIFS('1. ALL DATA'!$X$5:$X$123,"PROTECTING AND STRENGTHENING COMMUNITIES",'1. ALL DATA'!$M$5:$M$123,"In danger of falling behind target")</f>
        <v>0</v>
      </c>
      <c r="K75" s="477">
        <f>J75/J86</f>
        <v>0</v>
      </c>
      <c r="L75" s="477">
        <f>K75</f>
        <v>0</v>
      </c>
      <c r="M75" s="477">
        <f>J75/J87</f>
        <v>0</v>
      </c>
      <c r="N75" s="478">
        <f>M75</f>
        <v>0</v>
      </c>
      <c r="P75" s="475" t="s">
        <v>27</v>
      </c>
      <c r="Q75" s="476">
        <f>COUNTIFS('1. ALL DATA'!$X$5:$X$123,"PROTECTING AND STRENGTHENING COMMUNITIES",'1. ALL DATA'!$R$5:$R$123,"In danger of falling behind target")</f>
        <v>0</v>
      </c>
      <c r="R75" s="477">
        <f>Q75/Q86</f>
        <v>0</v>
      </c>
      <c r="S75" s="477">
        <f>R75</f>
        <v>0</v>
      </c>
      <c r="T75" s="477" t="e">
        <f>Q75/Q87</f>
        <v>#DIV/0!</v>
      </c>
      <c r="U75" s="478" t="e">
        <f>T75</f>
        <v>#DIV/0!</v>
      </c>
      <c r="W75" s="347" t="s">
        <v>84</v>
      </c>
      <c r="X75" s="308">
        <f>COUNTIFS('1. ALL DATA'!$X$5:$X$123,"PROTECTING AND STRENGTHENING COMMUNITIES",'1. ALL DATA'!$V$5:$V$123,"Numerical Outturn Within 10% Tolerance")</f>
        <v>0</v>
      </c>
      <c r="Y75" s="307">
        <f>X75/$X$86</f>
        <v>0</v>
      </c>
      <c r="Z75" s="481">
        <f>SUM(Y75:Y78)</f>
        <v>0</v>
      </c>
      <c r="AA75" s="312" t="e">
        <f>X75/$X$87</f>
        <v>#DIV/0!</v>
      </c>
      <c r="AB75" s="478" t="e">
        <f>SUM(AA75:AA78)</f>
        <v>#DIV/0!</v>
      </c>
    </row>
    <row r="76" spans="2:28" ht="18.75" customHeight="1">
      <c r="B76" s="475"/>
      <c r="C76" s="476"/>
      <c r="D76" s="477"/>
      <c r="E76" s="477"/>
      <c r="F76" s="477"/>
      <c r="G76" s="478"/>
      <c r="I76" s="475"/>
      <c r="J76" s="476"/>
      <c r="K76" s="477"/>
      <c r="L76" s="477"/>
      <c r="M76" s="477"/>
      <c r="N76" s="478"/>
      <c r="P76" s="475"/>
      <c r="Q76" s="476"/>
      <c r="R76" s="477"/>
      <c r="S76" s="477"/>
      <c r="T76" s="477"/>
      <c r="U76" s="478"/>
      <c r="W76" s="347" t="s">
        <v>85</v>
      </c>
      <c r="X76" s="308">
        <f>COUNTIFS('1. ALL DATA'!$X$5:$X$123,"PROTECTING AND STRENGTHENING COMMUNITIES",'1. ALL DATA'!$V$5:$V$123,"Target Partially Met")</f>
        <v>0</v>
      </c>
      <c r="Y76" s="307">
        <f>X76/$X$86</f>
        <v>0</v>
      </c>
      <c r="Z76" s="482"/>
      <c r="AA76" s="312" t="e">
        <f>X76/$X$87</f>
        <v>#DIV/0!</v>
      </c>
      <c r="AB76" s="478"/>
    </row>
    <row r="77" spans="2:28" ht="18.75" customHeight="1">
      <c r="B77" s="475"/>
      <c r="C77" s="476"/>
      <c r="D77" s="477"/>
      <c r="E77" s="477"/>
      <c r="F77" s="477"/>
      <c r="G77" s="478"/>
      <c r="I77" s="475"/>
      <c r="J77" s="476"/>
      <c r="K77" s="477"/>
      <c r="L77" s="477"/>
      <c r="M77" s="477"/>
      <c r="N77" s="478"/>
      <c r="P77" s="475"/>
      <c r="Q77" s="476"/>
      <c r="R77" s="477"/>
      <c r="S77" s="477"/>
      <c r="T77" s="477"/>
      <c r="U77" s="478"/>
      <c r="W77" s="347" t="s">
        <v>87</v>
      </c>
      <c r="X77" s="308">
        <f>COUNTIFS('1. ALL DATA'!$X$5:$X$123,"PROTECTING AND STRENGTHENING COMMUNITIES",'1. ALL DATA'!$V$5:$V$123,"Completion Date Within Reasonable Tolerance")</f>
        <v>0</v>
      </c>
      <c r="Y77" s="307">
        <f>X77/$X$86</f>
        <v>0</v>
      </c>
      <c r="Z77" s="483"/>
      <c r="AA77" s="312" t="e">
        <f>X77/$X$87</f>
        <v>#DIV/0!</v>
      </c>
      <c r="AB77" s="478"/>
    </row>
    <row r="78" spans="2:28" ht="6" customHeight="1">
      <c r="B78" s="184"/>
      <c r="C78" s="56"/>
      <c r="D78" s="212"/>
      <c r="E78" s="212"/>
      <c r="F78" s="212"/>
      <c r="G78" s="186"/>
      <c r="I78" s="348"/>
      <c r="J78" s="56"/>
      <c r="K78" s="212"/>
      <c r="L78" s="212"/>
      <c r="M78" s="212"/>
      <c r="N78" s="186"/>
      <c r="P78" s="348"/>
      <c r="Q78" s="56"/>
      <c r="R78" s="212"/>
      <c r="S78" s="212"/>
      <c r="T78" s="212"/>
      <c r="U78" s="186"/>
      <c r="W78" s="353"/>
      <c r="X78" s="56"/>
      <c r="Y78" s="212"/>
      <c r="Z78" s="212"/>
      <c r="AA78" s="212"/>
      <c r="AB78" s="186"/>
    </row>
    <row r="79" spans="2:28" ht="30" customHeight="1">
      <c r="B79" s="391" t="s">
        <v>43</v>
      </c>
      <c r="C79" s="306">
        <f>COUNTIFS('1. ALL DATA'!$X$5:$X$123,"PROTECTING AND STRENGTHENING COMMUNITIES",'1. ALL DATA'!$H$5:$H$123,"Completed behind schedule")</f>
        <v>1</v>
      </c>
      <c r="D79" s="307">
        <f>C79/C86</f>
        <v>2.7777777777777776E-2</v>
      </c>
      <c r="E79" s="477">
        <f>D79+D80</f>
        <v>2.7777777777777776E-2</v>
      </c>
      <c r="F79" s="307">
        <f>C79/C87</f>
        <v>3.5714285714285712E-2</v>
      </c>
      <c r="G79" s="479">
        <f>F79+F80</f>
        <v>3.5714285714285712E-2</v>
      </c>
      <c r="I79" s="393" t="s">
        <v>43</v>
      </c>
      <c r="J79" s="306">
        <f>COUNTIFS('1. ALL DATA'!$X$5:$X$123,"PROTECTING AND STRENGTHENING COMMUNITIES",'1. ALL DATA'!$M$5:$M$123,"Completed behind schedule")</f>
        <v>1</v>
      </c>
      <c r="K79" s="307">
        <f>J79/J86</f>
        <v>2.7777777777777776E-2</v>
      </c>
      <c r="L79" s="477">
        <f>K79+K80</f>
        <v>2.7777777777777776E-2</v>
      </c>
      <c r="M79" s="307">
        <f>J79/J87</f>
        <v>3.0303030303030304E-2</v>
      </c>
      <c r="N79" s="479">
        <f>M79+M80</f>
        <v>3.0303030303030304E-2</v>
      </c>
      <c r="P79" s="393" t="s">
        <v>43</v>
      </c>
      <c r="Q79" s="306">
        <f>COUNTIFS('1. ALL DATA'!$X$5:$X$123,"PROTECTING AND STRENGTHENING COMMUNITIES",'1. ALL DATA'!$R$5:$R$123,"Completed behind schedule")</f>
        <v>0</v>
      </c>
      <c r="R79" s="307">
        <f>Q79/Q86</f>
        <v>0</v>
      </c>
      <c r="S79" s="477">
        <f>R79+R80</f>
        <v>0</v>
      </c>
      <c r="T79" s="307" t="e">
        <f>Q79/Q87</f>
        <v>#DIV/0!</v>
      </c>
      <c r="U79" s="479" t="e">
        <f>T79+T80</f>
        <v>#DIV/0!</v>
      </c>
      <c r="W79" s="393" t="s">
        <v>86</v>
      </c>
      <c r="X79" s="308">
        <f>COUNTIFS('1. ALL DATA'!$X$5:$X$123,"PROTECTING AND STRENGTHENING COMMUNITIES",'1. ALL DATA'!$V$5:$V$123,"Completed Significantly After Target Deadline")</f>
        <v>0</v>
      </c>
      <c r="Y79" s="307">
        <f>X79/$X$86</f>
        <v>0</v>
      </c>
      <c r="Z79" s="477">
        <f>Y79+Y80</f>
        <v>0</v>
      </c>
      <c r="AA79" s="307" t="e">
        <f>X79/$X$87</f>
        <v>#DIV/0!</v>
      </c>
      <c r="AB79" s="479" t="e">
        <f>AA79+AA80</f>
        <v>#DIV/0!</v>
      </c>
    </row>
    <row r="80" spans="2:28" ht="30" customHeight="1">
      <c r="B80" s="391" t="s">
        <v>28</v>
      </c>
      <c r="C80" s="306">
        <f>COUNTIFS('1. ALL DATA'!$X$5:$X$123,"PROTECTING AND STRENGTHENING COMMUNITIES",'1. ALL DATA'!$H$5:$H$123,"Off target")</f>
        <v>0</v>
      </c>
      <c r="D80" s="307">
        <f>C80/C86</f>
        <v>0</v>
      </c>
      <c r="E80" s="477"/>
      <c r="F80" s="307">
        <f>C80/C87</f>
        <v>0</v>
      </c>
      <c r="G80" s="479"/>
      <c r="I80" s="393" t="s">
        <v>28</v>
      </c>
      <c r="J80" s="306">
        <f>COUNTIFS('1. ALL DATA'!$X$5:$X$123,"PROTECTING AND STRENGTHENING COMMUNITIES",'1. ALL DATA'!$M$5:$M$123,"Off target")</f>
        <v>0</v>
      </c>
      <c r="K80" s="307">
        <f>J80/J86</f>
        <v>0</v>
      </c>
      <c r="L80" s="477"/>
      <c r="M80" s="307">
        <f>J80/J87</f>
        <v>0</v>
      </c>
      <c r="N80" s="479"/>
      <c r="P80" s="393" t="s">
        <v>28</v>
      </c>
      <c r="Q80" s="306">
        <f>COUNTIFS('1. ALL DATA'!$X$5:$X$123,"PROTECTING AND STRENGTHENING COMMUNITIES",'1. ALL DATA'!$R$5:$R$123,"Off target")</f>
        <v>0</v>
      </c>
      <c r="R80" s="307">
        <f>Q80/Q86</f>
        <v>0</v>
      </c>
      <c r="S80" s="477"/>
      <c r="T80" s="307" t="e">
        <f>Q80/Q87</f>
        <v>#DIV/0!</v>
      </c>
      <c r="U80" s="479"/>
      <c r="W80" s="393" t="s">
        <v>28</v>
      </c>
      <c r="X80" s="308">
        <f>COUNTIFS('1. ALL DATA'!$X$5:$X$123,"PROTECTING AND STRENGTHENING COMMUNITIES",'1. ALL DATA'!$V$5:$V$123,"Off Target")</f>
        <v>0</v>
      </c>
      <c r="Y80" s="307">
        <f>X80/$X$86</f>
        <v>0</v>
      </c>
      <c r="Z80" s="477"/>
      <c r="AA80" s="307" t="e">
        <f>X80/$X$87</f>
        <v>#DIV/0!</v>
      </c>
      <c r="AB80" s="479"/>
    </row>
    <row r="81" spans="2:28" ht="5.25" customHeight="1">
      <c r="B81" s="53"/>
      <c r="C81" s="309"/>
      <c r="D81" s="212"/>
      <c r="E81" s="212"/>
      <c r="F81" s="212"/>
      <c r="G81" s="98"/>
      <c r="I81" s="56"/>
      <c r="J81" s="309"/>
      <c r="K81" s="212"/>
      <c r="L81" s="212"/>
      <c r="M81" s="212"/>
      <c r="N81" s="98"/>
      <c r="P81" s="56"/>
      <c r="Q81" s="309"/>
      <c r="R81" s="212"/>
      <c r="S81" s="212"/>
      <c r="T81" s="212"/>
      <c r="U81" s="98"/>
      <c r="W81" s="329"/>
      <c r="X81" s="330"/>
      <c r="Y81" s="325"/>
      <c r="Z81" s="325"/>
      <c r="AA81" s="326"/>
      <c r="AB81" s="261"/>
    </row>
    <row r="82" spans="2:28" ht="15.75" customHeight="1">
      <c r="B82" s="48" t="s">
        <v>2</v>
      </c>
      <c r="C82" s="318">
        <f>COUNTIFS('1. ALL DATA'!$X$5:$X$123,"PROTECTING AND STRENGTHENING COMMUNITIES",'1. ALL DATA'!$H$5:$H$123,"Not yet due")</f>
        <v>8</v>
      </c>
      <c r="D82" s="301">
        <f>C82/C86</f>
        <v>0.22222222222222221</v>
      </c>
      <c r="E82" s="301">
        <f>D82</f>
        <v>0.22222222222222221</v>
      </c>
      <c r="F82" s="51"/>
      <c r="G82" s="47"/>
      <c r="I82" s="333" t="s">
        <v>2</v>
      </c>
      <c r="J82" s="318">
        <f>COUNTIFS('1. ALL DATA'!$X$5:$X$123,"PROTECTING AND STRENGTHENING COMMUNITIES",'1. ALL DATA'!$M$5:$M$123,"Not yet due")</f>
        <v>3</v>
      </c>
      <c r="K82" s="301">
        <f>J82/J86</f>
        <v>8.3333333333333329E-2</v>
      </c>
      <c r="L82" s="301">
        <f>K82</f>
        <v>8.3333333333333329E-2</v>
      </c>
      <c r="M82" s="51"/>
      <c r="N82" s="47"/>
      <c r="P82" s="333" t="s">
        <v>2</v>
      </c>
      <c r="Q82" s="318">
        <f>COUNTIFS('1. ALL DATA'!$X$5:$X$123,"PROTECTING AND STRENGTHENING COMMUNITIES",'1. ALL DATA'!$R$5:$R$123,"Not yet due")</f>
        <v>0</v>
      </c>
      <c r="R82" s="301">
        <f>Q82/Q86</f>
        <v>0</v>
      </c>
      <c r="S82" s="301">
        <f>R82</f>
        <v>0</v>
      </c>
      <c r="T82" s="51"/>
      <c r="U82" s="99"/>
      <c r="W82" s="354" t="s">
        <v>2</v>
      </c>
      <c r="X82" s="318">
        <f>COUNTIFS('1. ALL DATA'!$X$5:$X$123,"PROTECTING AND STRENGTHENING COMMUNITIES",'1. ALL DATA'!$V$5:$V$123,"not yet due")</f>
        <v>0</v>
      </c>
      <c r="Y82" s="301">
        <f>X82/$X$86</f>
        <v>0</v>
      </c>
      <c r="Z82" s="301">
        <f>Y82</f>
        <v>0</v>
      </c>
      <c r="AA82" s="51"/>
      <c r="AB82" s="258"/>
    </row>
    <row r="83" spans="2:28" ht="15.75" customHeight="1">
      <c r="B83" s="48" t="s">
        <v>47</v>
      </c>
      <c r="C83" s="318">
        <f>COUNTIFS('1. ALL DATA'!$X$5:$X$123,"PROTECTING AND STRENGTHENING COMMUNITIES",'1. ALL DATA'!$H$5:$H$123,"Update not provided")</f>
        <v>0</v>
      </c>
      <c r="D83" s="301">
        <f>C83/C86</f>
        <v>0</v>
      </c>
      <c r="E83" s="301">
        <f>D83</f>
        <v>0</v>
      </c>
      <c r="F83" s="51"/>
      <c r="G83" s="104"/>
      <c r="I83" s="333" t="s">
        <v>47</v>
      </c>
      <c r="J83" s="318">
        <f>COUNTIFS('1. ALL DATA'!$X$5:$X$123,"PROTECTING AND STRENGTHENING COMMUNITIES",'1. ALL DATA'!$M$5:$M$123,"Update not provided")</f>
        <v>0</v>
      </c>
      <c r="K83" s="301">
        <f>J83/J86</f>
        <v>0</v>
      </c>
      <c r="L83" s="301">
        <f>K83</f>
        <v>0</v>
      </c>
      <c r="M83" s="51"/>
      <c r="N83" s="104"/>
      <c r="P83" s="333" t="s">
        <v>47</v>
      </c>
      <c r="Q83" s="318">
        <f>COUNTIFS('1. ALL DATA'!$X$5:$X$123,"PROTECTING AND STRENGTHENING COMMUNITIES",'1. ALL DATA'!$R$5:$R$123,"Update not provided")</f>
        <v>36</v>
      </c>
      <c r="R83" s="301">
        <f>Q83/Q86</f>
        <v>1</v>
      </c>
      <c r="S83" s="301">
        <f>R83</f>
        <v>1</v>
      </c>
      <c r="T83" s="51"/>
      <c r="U83" s="100"/>
      <c r="W83" s="355" t="s">
        <v>47</v>
      </c>
      <c r="X83" s="318">
        <f>COUNTIFS('1. ALL DATA'!$X$5:$X$123,"PROTECTING AND STRENGTHENING COMMUNITIES",'1. ALL DATA'!$V$5:$V$123,"update not provided")</f>
        <v>36</v>
      </c>
      <c r="Y83" s="301">
        <f>X83/$X$86</f>
        <v>1</v>
      </c>
      <c r="Z83" s="301">
        <f>Y83</f>
        <v>1</v>
      </c>
      <c r="AA83" s="51"/>
    </row>
    <row r="84" spans="2:28" ht="15.75" customHeight="1">
      <c r="B84" s="49" t="s">
        <v>23</v>
      </c>
      <c r="C84" s="318">
        <f>COUNTIFS('1. ALL DATA'!$X$5:$X$123,"PROTECTING AND STRENGTHENING COMMUNITIES",'1. ALL DATA'!$H$5:$H$123,"Deferred")</f>
        <v>0</v>
      </c>
      <c r="D84" s="302">
        <f>C84/C86</f>
        <v>0</v>
      </c>
      <c r="E84" s="302">
        <f>D84</f>
        <v>0</v>
      </c>
      <c r="F84" s="46"/>
      <c r="G84" s="47"/>
      <c r="I84" s="334" t="s">
        <v>23</v>
      </c>
      <c r="J84" s="318">
        <f>COUNTIFS('1. ALL DATA'!$X$5:$X$123,"PROTECTING AND STRENGTHENING COMMUNITIES",'1. ALL DATA'!$M$5:$M$123,"Deferred")</f>
        <v>0</v>
      </c>
      <c r="K84" s="302">
        <f>J84/J86</f>
        <v>0</v>
      </c>
      <c r="L84" s="302">
        <f>K84</f>
        <v>0</v>
      </c>
      <c r="M84" s="46"/>
      <c r="N84" s="47"/>
      <c r="P84" s="334" t="s">
        <v>23</v>
      </c>
      <c r="Q84" s="318">
        <f>COUNTIFS('1. ALL DATA'!$X$5:$X$123,"PROTECTING AND STRENGTHENING COMMUNITIES",'1. ALL DATA'!$R$5:$R$123,"Deferred")</f>
        <v>0</v>
      </c>
      <c r="R84" s="302">
        <f>Q84/Q86</f>
        <v>0</v>
      </c>
      <c r="S84" s="302">
        <f>R84</f>
        <v>0</v>
      </c>
      <c r="T84" s="46"/>
      <c r="U84" s="99"/>
      <c r="W84" s="356" t="s">
        <v>23</v>
      </c>
      <c r="X84" s="318">
        <f>COUNTIFS('1. ALL DATA'!$X$5:$X$123,"PROTECTING AND STRENGTHENING COMMUNITIES",'1. ALL DATA'!$V$5:$V$123,"Deferred")</f>
        <v>0</v>
      </c>
      <c r="Y84" s="302">
        <f>X84/$X$86</f>
        <v>0</v>
      </c>
      <c r="Z84" s="302">
        <f>Y84</f>
        <v>0</v>
      </c>
      <c r="AA84" s="46"/>
      <c r="AB84" s="258"/>
    </row>
    <row r="85" spans="2:28" ht="15.75" customHeight="1">
      <c r="B85" s="49" t="s">
        <v>29</v>
      </c>
      <c r="C85" s="318">
        <f>COUNTIFS('1. ALL DATA'!$X$5:$X$123,"PROTECTING AND STRENGTHENING COMMUNITIES",'1. ALL DATA'!$H$5:$H$123,"Deleted")</f>
        <v>0</v>
      </c>
      <c r="D85" s="302">
        <f>C85/C86</f>
        <v>0</v>
      </c>
      <c r="E85" s="302">
        <f>D85</f>
        <v>0</v>
      </c>
      <c r="F85" s="46"/>
      <c r="G85" s="259" t="s">
        <v>63</v>
      </c>
      <c r="I85" s="334" t="s">
        <v>29</v>
      </c>
      <c r="J85" s="318">
        <f>COUNTIFS('1. ALL DATA'!$X$5:$X$123,"PROTECTING AND STRENGTHENING COMMUNITIES",'1. ALL DATA'!$M$5:$M$123,"Deleted")</f>
        <v>0</v>
      </c>
      <c r="K85" s="302">
        <f>J85/J86</f>
        <v>0</v>
      </c>
      <c r="L85" s="302">
        <f>K85</f>
        <v>0</v>
      </c>
      <c r="M85" s="46"/>
      <c r="N85" s="259" t="s">
        <v>63</v>
      </c>
      <c r="P85" s="334" t="s">
        <v>29</v>
      </c>
      <c r="Q85" s="318">
        <f>COUNTIFS('1. ALL DATA'!$X$5:$X$123,"PROTECTING AND STRENGTHENING COMMUNITIES",'1. ALL DATA'!$R$5:$R$123,"Deleted")</f>
        <v>0</v>
      </c>
      <c r="R85" s="302">
        <f>Q85/Q86</f>
        <v>0</v>
      </c>
      <c r="S85" s="302">
        <f>R85</f>
        <v>0</v>
      </c>
      <c r="T85" s="46"/>
      <c r="U85" s="259" t="s">
        <v>63</v>
      </c>
      <c r="W85" s="356" t="s">
        <v>29</v>
      </c>
      <c r="X85" s="318">
        <f>COUNTIFS('1. ALL DATA'!$X$5:$X$123,"PROTECTING AND STRENGTHENING COMMUNITIES",'1. ALL DATA'!$V$5:$V$123,"Deleted")</f>
        <v>0</v>
      </c>
      <c r="Y85" s="302">
        <f>X85/$X$86</f>
        <v>0</v>
      </c>
      <c r="Z85" s="302">
        <f>Y85</f>
        <v>0</v>
      </c>
      <c r="AA85" s="46"/>
      <c r="AB85" s="259"/>
    </row>
    <row r="86" spans="2:28" ht="15.75" customHeight="1">
      <c r="B86" s="50" t="s">
        <v>31</v>
      </c>
      <c r="C86" s="320">
        <f>SUM(C72:C85)</f>
        <v>36</v>
      </c>
      <c r="D86" s="46"/>
      <c r="E86" s="46"/>
      <c r="F86" s="47"/>
      <c r="G86" s="47"/>
      <c r="I86" s="335" t="s">
        <v>31</v>
      </c>
      <c r="J86" s="320">
        <f>SUM(J72:J85)</f>
        <v>36</v>
      </c>
      <c r="K86" s="46"/>
      <c r="L86" s="46"/>
      <c r="M86" s="47"/>
      <c r="N86" s="47"/>
      <c r="P86" s="335" t="s">
        <v>31</v>
      </c>
      <c r="Q86" s="320">
        <f>SUM(Q72:Q85)</f>
        <v>36</v>
      </c>
      <c r="R86" s="46"/>
      <c r="S86" s="46"/>
      <c r="T86" s="47"/>
      <c r="U86" s="99"/>
      <c r="W86" s="357" t="s">
        <v>31</v>
      </c>
      <c r="X86" s="320">
        <f>SUM(X72:X85)</f>
        <v>36</v>
      </c>
      <c r="Y86" s="46"/>
      <c r="Z86" s="46"/>
      <c r="AA86" s="47"/>
      <c r="AB86" s="258"/>
    </row>
    <row r="87" spans="2:28" ht="15.75" customHeight="1">
      <c r="B87" s="50" t="s">
        <v>32</v>
      </c>
      <c r="C87" s="320">
        <f>C86-C85-C84-C83-C82</f>
        <v>28</v>
      </c>
      <c r="D87" s="47"/>
      <c r="E87" s="47"/>
      <c r="F87" s="47"/>
      <c r="G87" s="47"/>
      <c r="I87" s="335" t="s">
        <v>32</v>
      </c>
      <c r="J87" s="320">
        <f>J86-J85-J84-J83-J82</f>
        <v>33</v>
      </c>
      <c r="K87" s="47"/>
      <c r="L87" s="47"/>
      <c r="M87" s="47"/>
      <c r="N87" s="47"/>
      <c r="P87" s="335" t="s">
        <v>32</v>
      </c>
      <c r="Q87" s="320">
        <f>Q86-Q85-Q84-Q83-Q82</f>
        <v>0</v>
      </c>
      <c r="R87" s="47"/>
      <c r="S87" s="47"/>
      <c r="T87" s="47"/>
      <c r="U87" s="99"/>
      <c r="W87" s="357" t="s">
        <v>32</v>
      </c>
      <c r="X87" s="320">
        <f>X86-X85-X84-X83-X82</f>
        <v>0</v>
      </c>
      <c r="Y87" s="47"/>
      <c r="Z87" s="47"/>
      <c r="AA87" s="47"/>
      <c r="AB87" s="259" t="s">
        <v>63</v>
      </c>
    </row>
    <row r="88" spans="2:28" ht="15.75" customHeight="1">
      <c r="AB88" s="258"/>
    </row>
    <row r="89" spans="2:28" ht="15.75" customHeight="1">
      <c r="AB89" s="258"/>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33" zoomScale="70" zoomScaleNormal="70" workbookViewId="0"/>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84" t="s">
        <v>244</v>
      </c>
      <c r="N1" s="485"/>
      <c r="O1" s="485"/>
      <c r="P1" s="485"/>
      <c r="Q1" s="485"/>
      <c r="R1" s="485"/>
      <c r="S1" s="485"/>
      <c r="T1" s="485"/>
      <c r="U1" s="485"/>
      <c r="V1" s="485"/>
      <c r="W1" s="485"/>
      <c r="X1" s="485"/>
      <c r="Y1" s="485"/>
      <c r="Z1" s="486"/>
      <c r="AZ1" s="106"/>
      <c r="BA1" s="106"/>
      <c r="BB1" s="106"/>
      <c r="BC1" s="106"/>
    </row>
    <row r="2" spans="2:56" s="2" customFormat="1" ht="35.25">
      <c r="M2" s="487"/>
      <c r="N2" s="488"/>
      <c r="O2" s="488"/>
      <c r="P2" s="488"/>
      <c r="Q2" s="488"/>
      <c r="R2" s="488"/>
      <c r="S2" s="488"/>
      <c r="T2" s="488"/>
      <c r="U2" s="488"/>
      <c r="V2" s="488"/>
      <c r="W2" s="488"/>
      <c r="X2" s="488"/>
      <c r="Y2" s="488"/>
      <c r="Z2" s="489"/>
      <c r="AZ2" s="106"/>
      <c r="BA2" s="106"/>
      <c r="BB2" s="106"/>
      <c r="BC2" s="106"/>
    </row>
    <row r="3" spans="2:56" s="2" customFormat="1" ht="36" thickBot="1">
      <c r="M3" s="490"/>
      <c r="N3" s="491"/>
      <c r="O3" s="491"/>
      <c r="P3" s="491"/>
      <c r="Q3" s="491"/>
      <c r="R3" s="491"/>
      <c r="S3" s="491"/>
      <c r="T3" s="491"/>
      <c r="U3" s="491"/>
      <c r="V3" s="491"/>
      <c r="W3" s="491"/>
      <c r="X3" s="491"/>
      <c r="Y3" s="491"/>
      <c r="Z3" s="492"/>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0.9885057471264368</v>
      </c>
      <c r="BA7" s="198">
        <f>'3. % BY PRIORITY'!N6</f>
        <v>0.99038461538461542</v>
      </c>
      <c r="BB7" s="198" t="e">
        <f>'3. % BY PRIORITY'!U6</f>
        <v>#DIV/0!</v>
      </c>
      <c r="BC7" s="198" t="e">
        <f>'3. % BY PRIORITY'!AB6</f>
        <v>#DIV/0!</v>
      </c>
      <c r="BD7" s="4"/>
    </row>
    <row r="8" spans="2:56">
      <c r="L8" s="8"/>
      <c r="M8" s="8"/>
      <c r="AY8" s="7" t="s">
        <v>21</v>
      </c>
      <c r="AZ8" s="198">
        <f>'3. % BY PRIORITY'!G9</f>
        <v>0</v>
      </c>
      <c r="BA8" s="198">
        <f>'3. % BY PRIORITY'!N9</f>
        <v>0</v>
      </c>
      <c r="BB8" s="198" t="e">
        <f>'3. % BY PRIORITY'!U9</f>
        <v>#DIV/0!</v>
      </c>
      <c r="BC8" s="198" t="e">
        <f>'3. % BY PRIORITY'!AB9</f>
        <v>#DIV/0!</v>
      </c>
      <c r="BD8" s="4"/>
    </row>
    <row r="9" spans="2:56">
      <c r="L9" s="8"/>
      <c r="M9" s="8"/>
      <c r="AY9" s="7" t="s">
        <v>22</v>
      </c>
      <c r="AZ9" s="198">
        <f>'3. % BY PRIORITY'!G13</f>
        <v>1.1494252873563218E-2</v>
      </c>
      <c r="BA9" s="198">
        <f>'3. % BY PRIORITY'!N13</f>
        <v>9.6153846153846159E-3</v>
      </c>
      <c r="BB9" s="198" t="e">
        <f>'3. % BY PRIORITY'!U13</f>
        <v>#DIV/0!</v>
      </c>
      <c r="BC9" s="198" t="e">
        <f>'3. % BY PRIORITY'!AB13</f>
        <v>#DIV/0!</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c r="N20" s="22" t="s">
        <v>63</v>
      </c>
      <c r="W20" s="22" t="s">
        <v>63</v>
      </c>
      <c r="AF20" s="22" t="s">
        <v>63</v>
      </c>
      <c r="AO20" s="22" t="s">
        <v>63</v>
      </c>
      <c r="AY20" s="4"/>
      <c r="AZ20" s="108"/>
      <c r="BA20" s="108"/>
      <c r="BB20" s="108"/>
      <c r="BC20" s="108"/>
      <c r="BD20" s="4"/>
    </row>
    <row r="21" spans="12:56">
      <c r="AY21" s="5" t="s">
        <v>232</v>
      </c>
      <c r="AZ21" s="108"/>
      <c r="BA21" s="108"/>
      <c r="BB21" s="108"/>
      <c r="BC21" s="108"/>
      <c r="BD21" s="4"/>
    </row>
    <row r="22" spans="12:56">
      <c r="AY22" s="6"/>
      <c r="AZ22" s="109" t="s">
        <v>35</v>
      </c>
      <c r="BA22" s="109" t="s">
        <v>36</v>
      </c>
      <c r="BB22" s="109" t="s">
        <v>37</v>
      </c>
      <c r="BC22" s="109" t="s">
        <v>38</v>
      </c>
      <c r="BD22" s="4"/>
    </row>
    <row r="23" spans="12:56">
      <c r="AY23" s="7" t="s">
        <v>20</v>
      </c>
      <c r="AZ23" s="198">
        <f>'3. % BY PRIORITY'!G28</f>
        <v>1</v>
      </c>
      <c r="BA23" s="198">
        <f>'3. % BY PRIORITY'!N28</f>
        <v>1</v>
      </c>
      <c r="BB23" s="198" t="e">
        <f>'3. % BY PRIORITY'!U28</f>
        <v>#DIV/0!</v>
      </c>
      <c r="BC23" s="198" t="e">
        <f>'3. % BY PRIORITY'!AB28</f>
        <v>#DIV/0!</v>
      </c>
      <c r="BD23" s="4"/>
    </row>
    <row r="24" spans="12:56">
      <c r="L24" s="8"/>
      <c r="M24" s="8"/>
      <c r="AY24" s="7" t="s">
        <v>21</v>
      </c>
      <c r="AZ24" s="198">
        <f>'3. % BY PRIORITY'!G31</f>
        <v>0</v>
      </c>
      <c r="BA24" s="198">
        <f>'3. % BY PRIORITY'!N31</f>
        <v>0</v>
      </c>
      <c r="BB24" s="198" t="e">
        <f>'3. % BY PRIORITY'!U31</f>
        <v>#DIV/0!</v>
      </c>
      <c r="BC24" s="198" t="e">
        <f>'3. % BY PRIORITY'!AB31</f>
        <v>#DIV/0!</v>
      </c>
      <c r="BD24" s="4"/>
    </row>
    <row r="25" spans="12:56">
      <c r="L25" s="8"/>
      <c r="M25" s="8"/>
      <c r="AY25" s="7" t="s">
        <v>22</v>
      </c>
      <c r="AZ25" s="198">
        <f>'3. % BY PRIORITY'!G35</f>
        <v>0</v>
      </c>
      <c r="BA25" s="198">
        <f>'3. % BY PRIORITY'!N35</f>
        <v>0</v>
      </c>
      <c r="BB25" s="198" t="e">
        <f>'3. % BY PRIORITY'!U35</f>
        <v>#DIV/0!</v>
      </c>
      <c r="BC25" s="198" t="e">
        <f>'3. % BY PRIORITY'!AB35</f>
        <v>#DIV/0!</v>
      </c>
      <c r="BD25" s="4"/>
    </row>
    <row r="26" spans="12:56">
      <c r="L26" s="8"/>
      <c r="M26" s="8"/>
      <c r="AY26" s="4"/>
      <c r="AZ26" s="108"/>
      <c r="BA26" s="108"/>
      <c r="BB26" s="108"/>
      <c r="BC26" s="108"/>
      <c r="BD26" s="4"/>
    </row>
    <row r="27" spans="12:56">
      <c r="AY27" s="9"/>
      <c r="AZ27" s="108"/>
      <c r="BA27" s="108"/>
      <c r="BB27" s="108"/>
      <c r="BC27" s="108"/>
      <c r="BD27" s="4"/>
    </row>
    <row r="28" spans="12:56">
      <c r="AY28" s="9"/>
      <c r="AZ28" s="108"/>
      <c r="BA28" s="108"/>
      <c r="BB28" s="108"/>
      <c r="BC28" s="108"/>
      <c r="BD28" s="4"/>
    </row>
    <row r="29" spans="12:56">
      <c r="AY29" s="9"/>
      <c r="AZ29" s="108"/>
      <c r="BA29" s="108"/>
      <c r="BB29" s="108"/>
      <c r="BC29" s="108"/>
      <c r="BD29" s="4"/>
    </row>
    <row r="30" spans="12:56">
      <c r="AY30" s="4"/>
      <c r="AZ30" s="108"/>
      <c r="BA30" s="108"/>
      <c r="BB30" s="108"/>
      <c r="BC30" s="108"/>
      <c r="BD30" s="4"/>
    </row>
    <row r="31" spans="12:56">
      <c r="AY31" s="4"/>
      <c r="AZ31" s="108"/>
      <c r="BA31" s="108"/>
      <c r="BB31" s="108"/>
      <c r="BC31" s="108"/>
      <c r="BD31" s="4"/>
    </row>
    <row r="32" spans="12:56">
      <c r="AY32" s="4"/>
      <c r="AZ32" s="108"/>
      <c r="BA32" s="108"/>
      <c r="BB32" s="108"/>
      <c r="BC32" s="108"/>
      <c r="BD32" s="4"/>
    </row>
    <row r="33" spans="11:56">
      <c r="AY33" s="4"/>
      <c r="AZ33" s="108"/>
      <c r="BA33" s="108"/>
      <c r="BB33" s="108"/>
      <c r="BC33" s="108"/>
      <c r="BD33" s="4"/>
    </row>
    <row r="34" spans="11:56">
      <c r="AY34" s="4"/>
      <c r="AZ34" s="108"/>
      <c r="BA34" s="108"/>
      <c r="BB34" s="108"/>
      <c r="BC34" s="108"/>
      <c r="BD34" s="4"/>
    </row>
    <row r="35" spans="11:56">
      <c r="AY35" s="4"/>
      <c r="AZ35" s="108"/>
      <c r="BA35" s="108"/>
      <c r="BB35" s="108"/>
      <c r="BC35" s="108"/>
      <c r="BD35" s="4"/>
    </row>
    <row r="36" spans="11:56">
      <c r="N36" s="22" t="s">
        <v>63</v>
      </c>
      <c r="W36" s="22" t="s">
        <v>63</v>
      </c>
      <c r="AF36" s="22" t="s">
        <v>63</v>
      </c>
      <c r="AO36" s="22" t="s">
        <v>63</v>
      </c>
      <c r="AY36" s="4"/>
      <c r="AZ36" s="108"/>
      <c r="BA36" s="108"/>
      <c r="BB36" s="108"/>
      <c r="BC36" s="108"/>
      <c r="BD36" s="4"/>
    </row>
    <row r="37" spans="11:56">
      <c r="AY37" s="5" t="s">
        <v>233</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f>'3. % BY PRIORITY'!N50</f>
        <v>1</v>
      </c>
      <c r="BB39" s="198" t="e">
        <f>'3. % BY PRIORITY'!U50</f>
        <v>#DIV/0!</v>
      </c>
      <c r="BC39" s="198" t="e">
        <f>'3. % BY PRIORITY'!AB50</f>
        <v>#DIV/0!</v>
      </c>
      <c r="BD39" s="10"/>
    </row>
    <row r="40" spans="11:56">
      <c r="K40" s="8"/>
      <c r="L40" s="8"/>
      <c r="AY40" s="7" t="s">
        <v>21</v>
      </c>
      <c r="AZ40" s="198">
        <f>'3. % BY PRIORITY'!G53</f>
        <v>0</v>
      </c>
      <c r="BA40" s="198">
        <f>'3. % BY PRIORITY'!N53</f>
        <v>0</v>
      </c>
      <c r="BB40" s="198" t="e">
        <f>'3. % BY PRIORITY'!U53</f>
        <v>#DIV/0!</v>
      </c>
      <c r="BC40" s="198" t="e">
        <f>'3. % BY PRIORITY'!AB53</f>
        <v>#DIV/0!</v>
      </c>
      <c r="BD40" s="10"/>
    </row>
    <row r="41" spans="11:56">
      <c r="K41" s="8"/>
      <c r="L41" s="8"/>
      <c r="AY41" s="7" t="s">
        <v>22</v>
      </c>
      <c r="AZ41" s="198">
        <f>'3. % BY PRIORITY'!G57</f>
        <v>0</v>
      </c>
      <c r="BA41" s="198">
        <f>'3. % BY PRIORITY'!N57</f>
        <v>0</v>
      </c>
      <c r="BB41" s="198" t="e">
        <f>'3. % BY PRIORITY'!U57</f>
        <v>#DIV/0!</v>
      </c>
      <c r="BC41" s="198" t="e">
        <f>'3. % BY PRIORITY'!AB57</f>
        <v>#DIV/0!</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234</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0.9642857142857143</v>
      </c>
      <c r="BA55" s="198">
        <f>'3. % BY PRIORITY'!N72</f>
        <v>0.96969696969696972</v>
      </c>
      <c r="BB55" s="198" t="e">
        <f>'3. % BY PRIORITY'!U72</f>
        <v>#DIV/0!</v>
      </c>
      <c r="BC55" s="198" t="e">
        <f>'3. % BY PRIORITY'!AB72</f>
        <v>#DIV/0!</v>
      </c>
      <c r="BD55" s="4"/>
    </row>
    <row r="56" spans="12:56">
      <c r="L56" s="8"/>
      <c r="M56" s="8"/>
      <c r="AY56" s="7" t="s">
        <v>21</v>
      </c>
      <c r="AZ56" s="198">
        <f>'3. % BY PRIORITY'!G75</f>
        <v>0</v>
      </c>
      <c r="BA56" s="198">
        <f>'3. % BY PRIORITY'!N75</f>
        <v>0</v>
      </c>
      <c r="BB56" s="198" t="e">
        <f>'3. % BY PRIORITY'!U75</f>
        <v>#DIV/0!</v>
      </c>
      <c r="BC56" s="198" t="e">
        <f>'3. % BY PRIORITY'!AB75</f>
        <v>#DIV/0!</v>
      </c>
      <c r="BD56" s="4"/>
    </row>
    <row r="57" spans="12:56">
      <c r="L57" s="8"/>
      <c r="M57" s="8"/>
      <c r="AY57" s="7" t="s">
        <v>22</v>
      </c>
      <c r="AZ57" s="198">
        <f>'3. % BY PRIORITY'!G79</f>
        <v>3.5714285714285712E-2</v>
      </c>
      <c r="BA57" s="198">
        <f>'3. % BY PRIORITY'!N79</f>
        <v>3.0303030303030304E-2</v>
      </c>
      <c r="BB57" s="198" t="e">
        <f>'3. % BY PRIORITY'!U79</f>
        <v>#DIV/0!</v>
      </c>
      <c r="BC57" s="198" t="e">
        <f>'3. % BY PRIORITY'!AB79</f>
        <v>#DIV/0!</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zoomScale="70" zoomScaleNormal="70" workbookViewId="0">
      <pane ySplit="1" topLeftCell="A10" activePane="bottomLeft" state="frozen"/>
      <selection pane="bottomLeft" activeCell="A156" sqref="A156"/>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7" customWidth="1"/>
    <col min="28" max="16384" width="9.140625" style="61"/>
  </cols>
  <sheetData>
    <row r="1" spans="1:27" s="59" customFormat="1" ht="20.25">
      <c r="A1" s="223"/>
      <c r="B1" s="224" t="s">
        <v>14</v>
      </c>
      <c r="C1" s="225"/>
      <c r="D1" s="225"/>
      <c r="E1" s="225"/>
      <c r="F1" s="226"/>
      <c r="H1" s="224" t="s">
        <v>15</v>
      </c>
      <c r="I1" s="227"/>
      <c r="J1" s="223"/>
      <c r="K1" s="223"/>
      <c r="L1" s="223"/>
      <c r="M1" s="228"/>
      <c r="O1" s="223" t="s">
        <v>16</v>
      </c>
      <c r="P1" s="223"/>
      <c r="Q1" s="223"/>
      <c r="R1" s="223"/>
      <c r="S1" s="223"/>
      <c r="T1" s="229"/>
      <c r="V1" s="223" t="s">
        <v>17</v>
      </c>
      <c r="W1" s="223"/>
      <c r="X1" s="223"/>
      <c r="Y1" s="223"/>
      <c r="Z1" s="223"/>
      <c r="AA1" s="275"/>
    </row>
    <row r="2" spans="1:27" ht="15.75">
      <c r="A2" s="68"/>
      <c r="B2" s="68"/>
      <c r="C2" s="68"/>
      <c r="D2" s="68"/>
      <c r="E2" s="68"/>
      <c r="F2" s="60"/>
      <c r="H2" s="69"/>
      <c r="I2" s="69"/>
      <c r="J2" s="69"/>
      <c r="K2" s="69"/>
      <c r="L2" s="69"/>
      <c r="M2" s="103"/>
      <c r="O2" s="69"/>
      <c r="P2" s="69"/>
      <c r="Q2" s="69"/>
      <c r="R2" s="69"/>
      <c r="S2" s="69"/>
      <c r="T2" s="91"/>
      <c r="V2" s="69"/>
      <c r="W2" s="69"/>
      <c r="X2" s="69"/>
      <c r="Y2" s="69"/>
      <c r="Z2" s="69"/>
      <c r="AA2" s="252"/>
    </row>
    <row r="3" spans="1:27" s="64" customFormat="1" ht="15.75">
      <c r="A3" s="364" t="s">
        <v>77</v>
      </c>
      <c r="B3" s="358"/>
      <c r="C3" s="358"/>
      <c r="D3" s="358"/>
      <c r="E3" s="358"/>
      <c r="F3" s="359"/>
      <c r="H3" s="364" t="s">
        <v>77</v>
      </c>
      <c r="I3" s="358"/>
      <c r="J3" s="358"/>
      <c r="K3" s="358"/>
      <c r="L3" s="358"/>
      <c r="M3" s="359"/>
      <c r="O3" s="364" t="s">
        <v>77</v>
      </c>
      <c r="P3" s="358"/>
      <c r="Q3" s="358"/>
      <c r="R3" s="358"/>
      <c r="S3" s="358"/>
      <c r="T3" s="359"/>
      <c r="V3" s="364" t="s">
        <v>77</v>
      </c>
      <c r="W3" s="358"/>
      <c r="X3" s="358"/>
      <c r="Y3" s="358"/>
      <c r="Z3" s="358"/>
      <c r="AA3" s="359"/>
    </row>
    <row r="4" spans="1:27" ht="42" customHeight="1">
      <c r="A4" s="360" t="s">
        <v>24</v>
      </c>
      <c r="B4" s="360" t="s">
        <v>25</v>
      </c>
      <c r="C4" s="360" t="s">
        <v>19</v>
      </c>
      <c r="D4" s="360" t="s">
        <v>49</v>
      </c>
      <c r="E4" s="360" t="s">
        <v>30</v>
      </c>
      <c r="F4" s="361" t="s">
        <v>50</v>
      </c>
      <c r="H4" s="360" t="s">
        <v>24</v>
      </c>
      <c r="I4" s="360" t="s">
        <v>25</v>
      </c>
      <c r="J4" s="360" t="s">
        <v>19</v>
      </c>
      <c r="K4" s="360" t="s">
        <v>49</v>
      </c>
      <c r="L4" s="360" t="s">
        <v>30</v>
      </c>
      <c r="M4" s="361" t="s">
        <v>50</v>
      </c>
      <c r="O4" s="360" t="s">
        <v>24</v>
      </c>
      <c r="P4" s="360" t="s">
        <v>25</v>
      </c>
      <c r="Q4" s="360" t="s">
        <v>19</v>
      </c>
      <c r="R4" s="360" t="s">
        <v>49</v>
      </c>
      <c r="S4" s="360" t="s">
        <v>30</v>
      </c>
      <c r="T4" s="362" t="s">
        <v>50</v>
      </c>
      <c r="V4" s="360" t="s">
        <v>24</v>
      </c>
      <c r="W4" s="360" t="s">
        <v>25</v>
      </c>
      <c r="X4" s="360" t="s">
        <v>19</v>
      </c>
      <c r="Y4" s="360" t="s">
        <v>49</v>
      </c>
      <c r="Z4" s="360" t="s">
        <v>30</v>
      </c>
      <c r="AA4" s="363"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5"/>
    </row>
    <row r="6" spans="1:27" ht="21.75" customHeight="1">
      <c r="A6" s="296" t="s">
        <v>46</v>
      </c>
      <c r="B6" s="63">
        <f>COUNTIFS('1. ALL DATA'!$Y$5:$Y$123,"LEADER OF THE COUNCIL",'1. ALL DATA'!$H$5:$H$123,"Fully Achieved")</f>
        <v>7</v>
      </c>
      <c r="C6" s="126">
        <f>B6/B20</f>
        <v>0.21212121212121213</v>
      </c>
      <c r="D6" s="493">
        <f>C6+C7</f>
        <v>0.60606060606060608</v>
      </c>
      <c r="E6" s="126">
        <f>B6/B21</f>
        <v>0.35</v>
      </c>
      <c r="F6" s="480">
        <f>E6+E7</f>
        <v>1</v>
      </c>
      <c r="H6" s="296" t="s">
        <v>46</v>
      </c>
      <c r="I6" s="72">
        <f>COUNTIFS('1. ALL DATA'!$Y$5:$Y$123,"LEADER OF THE COUNCIL",'1. ALL DATA'!$M$5:$M$123,"Fully Achieved")</f>
        <v>10</v>
      </c>
      <c r="J6" s="126">
        <f>I6/I20</f>
        <v>0.30303030303030304</v>
      </c>
      <c r="K6" s="493">
        <f>J6+J7</f>
        <v>0.8484848484848484</v>
      </c>
      <c r="L6" s="126">
        <f>I6/I21</f>
        <v>0.35714285714285715</v>
      </c>
      <c r="M6" s="480">
        <f>L6+L7</f>
        <v>1</v>
      </c>
      <c r="O6" s="296" t="s">
        <v>46</v>
      </c>
      <c r="P6" s="72">
        <f>COUNTIFS('1. ALL DATA'!$Y$5:$Y$123,"LEADER OF THE COUNCIL",'1. ALL DATA'!$R$5:$R$123,"Fully Achieved")</f>
        <v>0</v>
      </c>
      <c r="Q6" s="126">
        <f>P6/P20</f>
        <v>0</v>
      </c>
      <c r="R6" s="493">
        <f>Q6+Q7</f>
        <v>0</v>
      </c>
      <c r="S6" s="126" t="e">
        <f>P6/P21</f>
        <v>#DIV/0!</v>
      </c>
      <c r="T6" s="480" t="e">
        <f>S6+S7</f>
        <v>#DIV/0!</v>
      </c>
      <c r="V6" s="296" t="s">
        <v>41</v>
      </c>
      <c r="W6" s="127">
        <f>COUNTIFS('1. ALL DATA'!$Y$5:$Y$123,"LEADER OF THE COUNCIL",'1. ALL DATA'!$V$5:$V$123,"Fully Achieved")</f>
        <v>0</v>
      </c>
      <c r="X6" s="126">
        <f>W6/$W$20</f>
        <v>0</v>
      </c>
      <c r="Y6" s="493">
        <f>X6+X7</f>
        <v>0</v>
      </c>
      <c r="Z6" s="126" t="e">
        <f>W6/$W$21</f>
        <v>#DIV/0!</v>
      </c>
      <c r="AA6" s="480" t="e">
        <f>Z6+Z7</f>
        <v>#DIV/0!</v>
      </c>
    </row>
    <row r="7" spans="1:27" ht="18.75" customHeight="1">
      <c r="A7" s="296" t="s">
        <v>42</v>
      </c>
      <c r="B7" s="63">
        <f>COUNTIFS('1. ALL DATA'!$Y$5:$Y$123,"LEADER OF THE COUNCIL",'1. ALL DATA'!$H$5:$H$123,"On track to be achieved")</f>
        <v>13</v>
      </c>
      <c r="C7" s="126">
        <f>B7/B20</f>
        <v>0.39393939393939392</v>
      </c>
      <c r="D7" s="493"/>
      <c r="E7" s="126">
        <f>B7/B21</f>
        <v>0.65</v>
      </c>
      <c r="F7" s="480"/>
      <c r="H7" s="296" t="s">
        <v>42</v>
      </c>
      <c r="I7" s="72">
        <f>COUNTIFS('1. ALL DATA'!$Y$5:$Y$123,"LEADER OF THE COUNCIL",'1. ALL DATA'!$M$5:$M$123,"On track to be achieved")</f>
        <v>18</v>
      </c>
      <c r="J7" s="126">
        <f>I7/I20</f>
        <v>0.54545454545454541</v>
      </c>
      <c r="K7" s="493"/>
      <c r="L7" s="126">
        <f>I7/I21</f>
        <v>0.6428571428571429</v>
      </c>
      <c r="M7" s="480"/>
      <c r="O7" s="296" t="s">
        <v>42</v>
      </c>
      <c r="P7" s="72">
        <f>COUNTIFS('1. ALL DATA'!$Y$5:$Y$123,"LEADER OF THE COUNCIL",'1. ALL DATA'!$R$5:$R$123,"On track to be achieved")</f>
        <v>0</v>
      </c>
      <c r="Q7" s="126">
        <f>P7/P20</f>
        <v>0</v>
      </c>
      <c r="R7" s="493"/>
      <c r="S7" s="126" t="e">
        <f>P7/P21</f>
        <v>#DIV/0!</v>
      </c>
      <c r="T7" s="480"/>
      <c r="V7" s="296" t="s">
        <v>83</v>
      </c>
      <c r="W7" s="127">
        <f>COUNTIFS('1. ALL DATA'!$Y$5:$Y$123,"LEADER OF THE COUNCIL",'1. ALL DATA'!$V$5:$V$123,"Numerical Outturn Within 5% Tolerance")</f>
        <v>0</v>
      </c>
      <c r="X7" s="150">
        <f>W7/$W$20</f>
        <v>0</v>
      </c>
      <c r="Y7" s="493"/>
      <c r="Z7" s="150" t="e">
        <f t="shared" ref="Z7:Z14" si="0">W7/$W$21</f>
        <v>#DIV/0!</v>
      </c>
      <c r="AA7" s="480"/>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65"/>
      <c r="Y8" s="185"/>
      <c r="Z8" s="365"/>
      <c r="AA8" s="186"/>
    </row>
    <row r="9" spans="1:27" ht="21" customHeight="1">
      <c r="A9" s="475" t="s">
        <v>27</v>
      </c>
      <c r="B9" s="499">
        <f>COUNTIFS('1. ALL DATA'!$Y$5:$Y$123,"LEADER OF THE COUNCIL",'1. ALL DATA'!$H$5:$H$123,"In danger of falling behind target")</f>
        <v>0</v>
      </c>
      <c r="C9" s="493">
        <f>B9/B20</f>
        <v>0</v>
      </c>
      <c r="D9" s="493">
        <f>C9</f>
        <v>0</v>
      </c>
      <c r="E9" s="493">
        <f>B9/B21</f>
        <v>0</v>
      </c>
      <c r="F9" s="478">
        <f>E9</f>
        <v>0</v>
      </c>
      <c r="H9" s="475" t="s">
        <v>27</v>
      </c>
      <c r="I9" s="495">
        <f>COUNTIFS('1. ALL DATA'!$Y$5:$Y$123,"LEADER OF THE COUNCIL",'1. ALL DATA'!$M$5:$M$123,"In danger of falling behind target")</f>
        <v>0</v>
      </c>
      <c r="J9" s="493">
        <f>I9/I20</f>
        <v>0</v>
      </c>
      <c r="K9" s="493">
        <f>J9</f>
        <v>0</v>
      </c>
      <c r="L9" s="493">
        <f>I9/I21</f>
        <v>0</v>
      </c>
      <c r="M9" s="478">
        <f>L9</f>
        <v>0</v>
      </c>
      <c r="O9" s="475" t="s">
        <v>27</v>
      </c>
      <c r="P9" s="495">
        <f>COUNTIFS('1. ALL DATA'!$Y$5:$Y$123,"LEADER OF THE COUNCIL",'1. ALL DATA'!$R$5:$R$123,"In danger of falling behind target")</f>
        <v>0</v>
      </c>
      <c r="Q9" s="493">
        <f>P9/P20</f>
        <v>0</v>
      </c>
      <c r="R9" s="493">
        <f>Q9</f>
        <v>0</v>
      </c>
      <c r="S9" s="493" t="e">
        <f>P9/P21</f>
        <v>#DIV/0!</v>
      </c>
      <c r="T9" s="478" t="e">
        <f>S9</f>
        <v>#DIV/0!</v>
      </c>
      <c r="V9" s="298" t="s">
        <v>84</v>
      </c>
      <c r="W9" s="277">
        <f>COUNTIFS('1. ALL DATA'!$Y$5:$Y$123,"LEADER OF THE COUNCIL",'1. ALL DATA'!$V$5:$V$123,"Numerical Outturn Within 10% Tolerance")</f>
        <v>0</v>
      </c>
      <c r="X9" s="150">
        <f t="shared" ref="X9:X19" si="1">W9/$W$20</f>
        <v>0</v>
      </c>
      <c r="Y9" s="496">
        <f>SUM(X9:X11)</f>
        <v>0</v>
      </c>
      <c r="Z9" s="150" t="e">
        <f t="shared" si="0"/>
        <v>#DIV/0!</v>
      </c>
      <c r="AA9" s="478" t="e">
        <f>SUM(Z9:Z11)</f>
        <v>#DIV/0!</v>
      </c>
    </row>
    <row r="10" spans="1:27" ht="20.25" customHeight="1">
      <c r="A10" s="475"/>
      <c r="B10" s="499"/>
      <c r="C10" s="493"/>
      <c r="D10" s="493"/>
      <c r="E10" s="493"/>
      <c r="F10" s="478"/>
      <c r="H10" s="475"/>
      <c r="I10" s="495"/>
      <c r="J10" s="493"/>
      <c r="K10" s="493"/>
      <c r="L10" s="493"/>
      <c r="M10" s="478"/>
      <c r="O10" s="475"/>
      <c r="P10" s="495"/>
      <c r="Q10" s="493"/>
      <c r="R10" s="493"/>
      <c r="S10" s="493"/>
      <c r="T10" s="478"/>
      <c r="V10" s="298" t="s">
        <v>85</v>
      </c>
      <c r="W10" s="277">
        <f>COUNTIFS('1. ALL DATA'!$Y$5:$Y$123,"LEADER OF THE COUNCIL",'1. ALL DATA'!$V$5:$V$123,"Target Partially Met")</f>
        <v>0</v>
      </c>
      <c r="X10" s="150">
        <f t="shared" si="1"/>
        <v>0</v>
      </c>
      <c r="Y10" s="497"/>
      <c r="Z10" s="150" t="e">
        <f t="shared" si="0"/>
        <v>#DIV/0!</v>
      </c>
      <c r="AA10" s="478"/>
    </row>
    <row r="11" spans="1:27" ht="15.75" customHeight="1">
      <c r="A11" s="475"/>
      <c r="B11" s="499"/>
      <c r="C11" s="493"/>
      <c r="D11" s="493"/>
      <c r="E11" s="493"/>
      <c r="F11" s="478"/>
      <c r="H11" s="475"/>
      <c r="I11" s="495"/>
      <c r="J11" s="493"/>
      <c r="K11" s="493"/>
      <c r="L11" s="493"/>
      <c r="M11" s="478"/>
      <c r="O11" s="475"/>
      <c r="P11" s="495"/>
      <c r="Q11" s="493"/>
      <c r="R11" s="493"/>
      <c r="S11" s="493"/>
      <c r="T11" s="478"/>
      <c r="V11" s="298" t="s">
        <v>87</v>
      </c>
      <c r="W11" s="277">
        <f>COUNTIFS('1. ALL DATA'!$Y$5:$Y$123,"LEADER OF THE COUNCIL",'1. ALL DATA'!$V$5:$V$123,"Completion Date Within Reasonable Tolerance")</f>
        <v>0</v>
      </c>
      <c r="X11" s="150">
        <f t="shared" si="1"/>
        <v>0</v>
      </c>
      <c r="Y11" s="498"/>
      <c r="Z11" s="150" t="e">
        <f t="shared" si="0"/>
        <v>#DIV/0!</v>
      </c>
      <c r="AA11" s="478"/>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65"/>
      <c r="Y12" s="185"/>
      <c r="Z12" s="365"/>
      <c r="AA12" s="186"/>
    </row>
    <row r="13" spans="1:27" ht="20.25" customHeight="1">
      <c r="A13" s="297" t="s">
        <v>43</v>
      </c>
      <c r="B13" s="63">
        <f>COUNTIFS('1. ALL DATA'!$Y$5:$Y$123,"LEADER OF THE COUNCIL",'1. ALL DATA'!$H$5:$H$123,"Completed behind schedule")</f>
        <v>0</v>
      </c>
      <c r="C13" s="276">
        <f>B13/B20</f>
        <v>0</v>
      </c>
      <c r="D13" s="493">
        <f>C13+C14</f>
        <v>0</v>
      </c>
      <c r="E13" s="126">
        <f>B13/B21</f>
        <v>0</v>
      </c>
      <c r="F13" s="494">
        <f>E13+E14</f>
        <v>0</v>
      </c>
      <c r="H13" s="297" t="s">
        <v>43</v>
      </c>
      <c r="I13" s="72">
        <f>COUNTIFS('1. ALL DATA'!$Y$5:$Y$123,"LEADER OF THE COUNCIL",'1. ALL DATA'!$M$5:$M$123,"Completed behind schedule")</f>
        <v>0</v>
      </c>
      <c r="J13" s="126">
        <f>I13/I20</f>
        <v>0</v>
      </c>
      <c r="K13" s="493">
        <f>J13+J14</f>
        <v>0</v>
      </c>
      <c r="L13" s="126">
        <f>I13/I21</f>
        <v>0</v>
      </c>
      <c r="M13" s="494">
        <f>L13+L14</f>
        <v>0</v>
      </c>
      <c r="O13" s="297" t="s">
        <v>43</v>
      </c>
      <c r="P13" s="72">
        <f>COUNTIFS('1. ALL DATA'!$Y$5:$Y$123,"LEADER OF THE COUNCIL",'1. ALL DATA'!$R$5:$R$123,"Completed behind schedule")</f>
        <v>0</v>
      </c>
      <c r="Q13" s="126">
        <f>P13/P20</f>
        <v>0</v>
      </c>
      <c r="R13" s="493">
        <f>Q13+Q14</f>
        <v>0</v>
      </c>
      <c r="S13" s="126" t="e">
        <f>P13/P21</f>
        <v>#DIV/0!</v>
      </c>
      <c r="T13" s="494" t="e">
        <f>S13+S14</f>
        <v>#DIV/0!</v>
      </c>
      <c r="V13" s="297" t="s">
        <v>86</v>
      </c>
      <c r="W13" s="277">
        <f>COUNTIFS('1. ALL DATA'!$Y$5:$Y$123,"LEADER OF THE COUNCIL",'1. ALL DATA'!$V$5:$V$123,"Completed Significantly After Target Deadline")</f>
        <v>0</v>
      </c>
      <c r="X13" s="150">
        <f t="shared" si="1"/>
        <v>0</v>
      </c>
      <c r="Y13" s="493">
        <f>X13+X14</f>
        <v>0</v>
      </c>
      <c r="Z13" s="150" t="e">
        <f t="shared" si="0"/>
        <v>#DIV/0!</v>
      </c>
      <c r="AA13" s="494" t="e">
        <f>Z13+Z14</f>
        <v>#DIV/0!</v>
      </c>
    </row>
    <row r="14" spans="1:27" ht="20.25" customHeight="1">
      <c r="A14" s="297" t="s">
        <v>28</v>
      </c>
      <c r="B14" s="63">
        <f>COUNTIFS('1. ALL DATA'!$Y$5:$Y$123,"LEADER OF THE COUNCIL",'1. ALL DATA'!$H$5:$H$123,"Off target")</f>
        <v>0</v>
      </c>
      <c r="C14" s="276">
        <f>B14/B20</f>
        <v>0</v>
      </c>
      <c r="D14" s="493"/>
      <c r="E14" s="126">
        <f>B14/B21</f>
        <v>0</v>
      </c>
      <c r="F14" s="494"/>
      <c r="H14" s="297" t="s">
        <v>28</v>
      </c>
      <c r="I14" s="72">
        <f>COUNTIFS('1. ALL DATA'!$Y$5:$Y$123,"LEADER OF THE COUNCIL",'1. ALL DATA'!$M$5:$M$123,"Off target")</f>
        <v>0</v>
      </c>
      <c r="J14" s="126">
        <f>I14/I20</f>
        <v>0</v>
      </c>
      <c r="K14" s="493"/>
      <c r="L14" s="126">
        <f>I14/I21</f>
        <v>0</v>
      </c>
      <c r="M14" s="494"/>
      <c r="O14" s="297" t="s">
        <v>28</v>
      </c>
      <c r="P14" s="72">
        <f>COUNTIFS('1. ALL DATA'!$Y$5:$Y$123,"LEADER OF THE COUNCIL",'1. ALL DATA'!$R$5:$R$123,"Off target")</f>
        <v>0</v>
      </c>
      <c r="Q14" s="126">
        <f>P14/P20</f>
        <v>0</v>
      </c>
      <c r="R14" s="493"/>
      <c r="S14" s="126" t="e">
        <f>P14/P21</f>
        <v>#DIV/0!</v>
      </c>
      <c r="T14" s="494"/>
      <c r="V14" s="297" t="s">
        <v>28</v>
      </c>
      <c r="W14" s="277">
        <f>COUNTIFS('1. ALL DATA'!$Y$5:$Y$123,"LEADER OF THE COUNCIL",'1. ALL DATA'!$V$5:$V$123,"Off Target")</f>
        <v>0</v>
      </c>
      <c r="X14" s="150">
        <f t="shared" si="1"/>
        <v>0</v>
      </c>
      <c r="Y14" s="493"/>
      <c r="Z14" s="150" t="e">
        <f t="shared" si="0"/>
        <v>#DIV/0!</v>
      </c>
      <c r="AA14" s="494"/>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7"/>
      <c r="W15" s="191"/>
      <c r="X15" s="365"/>
      <c r="Y15" s="192"/>
      <c r="Z15" s="193"/>
      <c r="AA15" s="256"/>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5</v>
      </c>
      <c r="J16" s="78">
        <f>I16/I20</f>
        <v>0.15151515151515152</v>
      </c>
      <c r="K16" s="78">
        <f>J16</f>
        <v>0.15151515151515152</v>
      </c>
      <c r="L16" s="79"/>
      <c r="M16" s="47"/>
      <c r="O16" s="48" t="s">
        <v>2</v>
      </c>
      <c r="P16" s="63">
        <f>COUNTIFS('1. ALL DATA'!$Y$5:$Y$123,"LEADER OF THE COUNCIL",'1. ALL DATA'!$R$5:$R$123,"Not yet due")</f>
        <v>0</v>
      </c>
      <c r="Q16" s="78">
        <f>P16/P20</f>
        <v>0</v>
      </c>
      <c r="R16" s="78">
        <f>Q16</f>
        <v>0</v>
      </c>
      <c r="S16" s="79"/>
      <c r="T16" s="99"/>
      <c r="V16" s="63" t="s">
        <v>2</v>
      </c>
      <c r="W16" s="48">
        <f>COUNTIFS('1. ALL DATA'!$Y$5:$Y$123,"LEADER OF THE COUNCIL",'1. ALL DATA'!$V$5:$V$123,"not yet due")</f>
        <v>0</v>
      </c>
      <c r="X16" s="150">
        <f t="shared" si="1"/>
        <v>0</v>
      </c>
      <c r="Y16" s="78">
        <f>X16</f>
        <v>0</v>
      </c>
      <c r="Z16" s="79"/>
      <c r="AA16" s="258"/>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0</v>
      </c>
      <c r="J17" s="78">
        <f>I17/I20</f>
        <v>0</v>
      </c>
      <c r="K17" s="78">
        <f>J17</f>
        <v>0</v>
      </c>
      <c r="L17" s="79"/>
      <c r="M17" s="104"/>
      <c r="O17" s="48" t="s">
        <v>47</v>
      </c>
      <c r="P17" s="63">
        <f>COUNTIFS('1. ALL DATA'!$Y$5:$Y$123,"LEADER OF THE COUNCIL",'1. ALL DATA'!$R$5:$R$123,"Update not provided")</f>
        <v>33</v>
      </c>
      <c r="Q17" s="78">
        <f>P17/P20</f>
        <v>1</v>
      </c>
      <c r="R17" s="78">
        <f>Q17</f>
        <v>1</v>
      </c>
      <c r="S17" s="79"/>
      <c r="T17" s="100"/>
      <c r="V17" s="65" t="s">
        <v>47</v>
      </c>
      <c r="W17" s="48">
        <f>COUNTIFS('1. ALL DATA'!$Y$5:$Y$123,"LEADER OF THE COUNCIL",'1. ALL DATA'!$V$5:$V$123,"Update not provided")</f>
        <v>33</v>
      </c>
      <c r="X17" s="150">
        <f t="shared" si="1"/>
        <v>1</v>
      </c>
      <c r="Y17" s="78">
        <f>X17</f>
        <v>1</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DATA'!$Y$5:$Y$123,"LEADER OF THE COUNCIL",'1. ALL DATA'!$V$5:$V$123,"Deferred")</f>
        <v>0</v>
      </c>
      <c r="X18" s="150">
        <f t="shared" si="1"/>
        <v>0</v>
      </c>
      <c r="Y18" s="81">
        <f>X18</f>
        <v>0</v>
      </c>
      <c r="Z18" s="80"/>
      <c r="AA18" s="258"/>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DATA'!$Y$5:$Y$123,"LEADER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33</v>
      </c>
      <c r="X20" s="80"/>
      <c r="Y20" s="80"/>
      <c r="Z20" s="52"/>
      <c r="AA20" s="258"/>
    </row>
    <row r="21" spans="1:27" ht="15.75" customHeight="1">
      <c r="A21" s="50" t="s">
        <v>32</v>
      </c>
      <c r="B21" s="82">
        <f>B20-B19-B18-B17-B16</f>
        <v>20</v>
      </c>
      <c r="C21" s="52"/>
      <c r="D21" s="52"/>
      <c r="E21" s="52"/>
      <c r="F21" s="47"/>
      <c r="H21" s="50" t="s">
        <v>32</v>
      </c>
      <c r="I21" s="82">
        <f>I20-I19-I18-I17-I16</f>
        <v>28</v>
      </c>
      <c r="J21" s="52"/>
      <c r="K21" s="52"/>
      <c r="L21" s="52"/>
      <c r="M21" s="47"/>
      <c r="O21" s="50" t="s">
        <v>32</v>
      </c>
      <c r="P21" s="82">
        <f>P20-P19-P18-P17-P16</f>
        <v>0</v>
      </c>
      <c r="Q21" s="52"/>
      <c r="R21" s="52"/>
      <c r="S21" s="52"/>
      <c r="T21" s="99"/>
      <c r="V21" s="50" t="s">
        <v>32</v>
      </c>
      <c r="W21" s="87">
        <f>W20-W19-W18-W17-W16</f>
        <v>0</v>
      </c>
      <c r="X21" s="52"/>
      <c r="Y21" s="52"/>
      <c r="Z21" s="52"/>
      <c r="AA21" s="258"/>
    </row>
    <row r="22" spans="1:27" ht="15.75" customHeight="1">
      <c r="V22" s="66"/>
      <c r="W22" s="64"/>
      <c r="X22" s="64"/>
      <c r="Y22" s="64"/>
      <c r="Z22" s="52"/>
      <c r="AA22" s="258"/>
    </row>
    <row r="23" spans="1:27" ht="15.75" customHeight="1"/>
    <row r="24" spans="1:27" s="64" customFormat="1" ht="15.75" customHeight="1">
      <c r="A24" s="66"/>
      <c r="E24" s="52"/>
      <c r="F24" s="1"/>
      <c r="H24" s="66"/>
      <c r="L24" s="52"/>
      <c r="M24" s="1"/>
      <c r="O24" s="66"/>
      <c r="S24" s="52"/>
      <c r="T24" s="96"/>
      <c r="AA24" s="258"/>
    </row>
    <row r="25" spans="1:27" ht="15" customHeight="1">
      <c r="Z25" s="89"/>
    </row>
    <row r="26" spans="1:27" s="64" customFormat="1" ht="15.75">
      <c r="A26" s="364" t="s">
        <v>95</v>
      </c>
      <c r="B26" s="358"/>
      <c r="C26" s="358"/>
      <c r="D26" s="358"/>
      <c r="E26" s="358"/>
      <c r="F26" s="359"/>
      <c r="H26" s="364" t="s">
        <v>95</v>
      </c>
      <c r="I26" s="358"/>
      <c r="J26" s="358"/>
      <c r="K26" s="358"/>
      <c r="L26" s="358"/>
      <c r="M26" s="359"/>
      <c r="O26" s="364" t="s">
        <v>95</v>
      </c>
      <c r="P26" s="358"/>
      <c r="Q26" s="358"/>
      <c r="R26" s="358"/>
      <c r="S26" s="358"/>
      <c r="T26" s="359"/>
      <c r="V26" s="364" t="s">
        <v>95</v>
      </c>
      <c r="W26" s="358"/>
      <c r="X26" s="358"/>
      <c r="Y26" s="358"/>
      <c r="Z26" s="358"/>
      <c r="AA26" s="359"/>
    </row>
    <row r="27" spans="1:27" ht="42" customHeight="1">
      <c r="A27" s="360" t="s">
        <v>24</v>
      </c>
      <c r="B27" s="360" t="s">
        <v>25</v>
      </c>
      <c r="C27" s="360" t="s">
        <v>19</v>
      </c>
      <c r="D27" s="360" t="s">
        <v>49</v>
      </c>
      <c r="E27" s="360" t="s">
        <v>30</v>
      </c>
      <c r="F27" s="361" t="s">
        <v>50</v>
      </c>
      <c r="H27" s="360" t="s">
        <v>24</v>
      </c>
      <c r="I27" s="360" t="s">
        <v>25</v>
      </c>
      <c r="J27" s="360" t="s">
        <v>19</v>
      </c>
      <c r="K27" s="360" t="s">
        <v>49</v>
      </c>
      <c r="L27" s="360" t="s">
        <v>30</v>
      </c>
      <c r="M27" s="361" t="s">
        <v>50</v>
      </c>
      <c r="O27" s="360" t="s">
        <v>24</v>
      </c>
      <c r="P27" s="360" t="s">
        <v>25</v>
      </c>
      <c r="Q27" s="360" t="s">
        <v>19</v>
      </c>
      <c r="R27" s="360" t="s">
        <v>49</v>
      </c>
      <c r="S27" s="360" t="s">
        <v>30</v>
      </c>
      <c r="T27" s="362" t="s">
        <v>50</v>
      </c>
      <c r="V27" s="360" t="s">
        <v>24</v>
      </c>
      <c r="W27" s="360" t="s">
        <v>25</v>
      </c>
      <c r="X27" s="360" t="s">
        <v>19</v>
      </c>
      <c r="Y27" s="360" t="s">
        <v>49</v>
      </c>
      <c r="Z27" s="360" t="s">
        <v>30</v>
      </c>
      <c r="AA27" s="363"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5"/>
    </row>
    <row r="29" spans="1:27" ht="21.75" customHeight="1">
      <c r="A29" s="296" t="s">
        <v>46</v>
      </c>
      <c r="B29" s="72">
        <f>COUNTIFS('1. ALL DATA'!$Y$5:$Y$123,"CULTURAL SERVICES",'1. ALL DATA'!$H$5:$H$123,"Fully Achieved")</f>
        <v>7</v>
      </c>
      <c r="C29" s="126">
        <f>B29/B43</f>
        <v>0.30434782608695654</v>
      </c>
      <c r="D29" s="493">
        <f>C29+C30</f>
        <v>0.91304347826086962</v>
      </c>
      <c r="E29" s="126">
        <f>B29/B44</f>
        <v>0.33333333333333331</v>
      </c>
      <c r="F29" s="480">
        <f>E29+E30</f>
        <v>1</v>
      </c>
      <c r="H29" s="296" t="s">
        <v>46</v>
      </c>
      <c r="I29" s="72">
        <f>COUNTIFS('1. ALL DATA'!$Y$5:$Y$123,"CULTURAL SERVICES",'1. ALL DATA'!$M$5:$M$123,"Fully Achieved")</f>
        <v>11</v>
      </c>
      <c r="J29" s="126">
        <f>I29/I43</f>
        <v>0.47826086956521741</v>
      </c>
      <c r="K29" s="493">
        <f>J29+J30</f>
        <v>0.95652173913043481</v>
      </c>
      <c r="L29" s="126">
        <f>I29/I44</f>
        <v>0.5</v>
      </c>
      <c r="M29" s="480">
        <f>L29+L30</f>
        <v>1</v>
      </c>
      <c r="O29" s="296" t="s">
        <v>46</v>
      </c>
      <c r="P29" s="72">
        <f>COUNTIFS('1. ALL DATA'!$Y$5:$Y$123,"CULTURAL SERVICES",'1. ALL DATA'!$R$5:$R$123,"Fully Achieved")</f>
        <v>0</v>
      </c>
      <c r="Q29" s="126">
        <f>P29/P43</f>
        <v>0</v>
      </c>
      <c r="R29" s="493">
        <f>Q29+Q30</f>
        <v>0</v>
      </c>
      <c r="S29" s="126" t="e">
        <f>P29/P44</f>
        <v>#DIV/0!</v>
      </c>
      <c r="T29" s="480" t="e">
        <f>S29+S30</f>
        <v>#DIV/0!</v>
      </c>
      <c r="V29" s="296" t="s">
        <v>41</v>
      </c>
      <c r="W29" s="151">
        <f>COUNTIFS('1. ALL DATA'!$Y$5:$Y$123,"CULTURAL SERVICES",'1. ALL DATA'!$V$5:$V$123,"Fully Achieved")</f>
        <v>0</v>
      </c>
      <c r="X29" s="126">
        <f>W29/$W$43</f>
        <v>0</v>
      </c>
      <c r="Y29" s="493">
        <f>X29+X30</f>
        <v>0</v>
      </c>
      <c r="Z29" s="126" t="e">
        <f>W29/$W$44</f>
        <v>#DIV/0!</v>
      </c>
      <c r="AA29" s="480" t="e">
        <f>Z29+Z30</f>
        <v>#DIV/0!</v>
      </c>
    </row>
    <row r="30" spans="1:27" ht="18.75" customHeight="1">
      <c r="A30" s="296" t="s">
        <v>42</v>
      </c>
      <c r="B30" s="72">
        <f>COUNTIFS('1. ALL DATA'!$Y$5:$Y$123,"CULTURAL SERVICES",'1. ALL DATA'!$H$5:$H$123,"On track to be achieved")</f>
        <v>14</v>
      </c>
      <c r="C30" s="126">
        <f>B30/B43</f>
        <v>0.60869565217391308</v>
      </c>
      <c r="D30" s="493"/>
      <c r="E30" s="126">
        <f>B30/B44</f>
        <v>0.66666666666666663</v>
      </c>
      <c r="F30" s="480"/>
      <c r="H30" s="296" t="s">
        <v>42</v>
      </c>
      <c r="I30" s="72">
        <f>COUNTIFS('1. ALL DATA'!$Y$5:$Y$123,"CULTURAL SERVICES",'1. ALL DATA'!$M$5:$M$123,"On track to be achieved")</f>
        <v>11</v>
      </c>
      <c r="J30" s="126">
        <f>I30/I43</f>
        <v>0.47826086956521741</v>
      </c>
      <c r="K30" s="493"/>
      <c r="L30" s="126">
        <f>I30/I44</f>
        <v>0.5</v>
      </c>
      <c r="M30" s="480"/>
      <c r="O30" s="296" t="s">
        <v>42</v>
      </c>
      <c r="P30" s="72">
        <f>COUNTIFS('1. ALL DATA'!$Y$5:$Y$123,"CULTURAL SERVICES",'1. ALL DATA'!$R$5:$R$123,"On track to be achieved")</f>
        <v>0</v>
      </c>
      <c r="Q30" s="126">
        <f>P30/P43</f>
        <v>0</v>
      </c>
      <c r="R30" s="493"/>
      <c r="S30" s="126" t="e">
        <f>P30/P44</f>
        <v>#DIV/0!</v>
      </c>
      <c r="T30" s="480"/>
      <c r="V30" s="296" t="s">
        <v>83</v>
      </c>
      <c r="W30" s="151">
        <f>COUNTIFS('1. ALL DATA'!$Y$5:$Y$123,"CULTURAL SERVICES",'1. ALL DATA'!$V$5:$V$123,"Numerical Outturn Within 5% Tolerance")</f>
        <v>0</v>
      </c>
      <c r="X30" s="126">
        <f>W30/$W$43</f>
        <v>0</v>
      </c>
      <c r="Y30" s="493"/>
      <c r="Z30" s="126" t="e">
        <f>W30/$W$44</f>
        <v>#DIV/0!</v>
      </c>
      <c r="AA30" s="480"/>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75" t="s">
        <v>27</v>
      </c>
      <c r="B32" s="495">
        <f>COUNTIFS('1. ALL DATA'!$Y$5:$Y$123,"CULTURAL SERVICES",'1. ALL DATA'!$H$5:$H$123,"In danger of falling behind target")</f>
        <v>0</v>
      </c>
      <c r="C32" s="493">
        <f>B32/B43</f>
        <v>0</v>
      </c>
      <c r="D32" s="493">
        <f>C32</f>
        <v>0</v>
      </c>
      <c r="E32" s="493">
        <f>B32/B44</f>
        <v>0</v>
      </c>
      <c r="F32" s="478">
        <f>E32</f>
        <v>0</v>
      </c>
      <c r="H32" s="475" t="s">
        <v>27</v>
      </c>
      <c r="I32" s="495">
        <f>COUNTIFS('1. ALL DATA'!$Y$5:$Y$123,"CULTURAL SERVICES",'1. ALL DATA'!$M$5:$M$123,"In danger of falling behind target")</f>
        <v>0</v>
      </c>
      <c r="J32" s="493">
        <f>I32/I43</f>
        <v>0</v>
      </c>
      <c r="K32" s="493">
        <f>J32</f>
        <v>0</v>
      </c>
      <c r="L32" s="493">
        <f>I32/I44</f>
        <v>0</v>
      </c>
      <c r="M32" s="478">
        <f>L32</f>
        <v>0</v>
      </c>
      <c r="O32" s="475" t="s">
        <v>27</v>
      </c>
      <c r="P32" s="495">
        <f>COUNTIFS('1. ALL DATA'!$Y$5:$Y$123,"CULTURAL SERVICES",'1. ALL DATA'!$R$5:$R$123,"In danger of falling behind target")</f>
        <v>0</v>
      </c>
      <c r="Q32" s="493">
        <f>P32/P43</f>
        <v>0</v>
      </c>
      <c r="R32" s="493">
        <f>Q32</f>
        <v>0</v>
      </c>
      <c r="S32" s="493" t="e">
        <f>P32/P44</f>
        <v>#DIV/0!</v>
      </c>
      <c r="T32" s="478" t="e">
        <f>S32</f>
        <v>#DIV/0!</v>
      </c>
      <c r="V32" s="298" t="s">
        <v>84</v>
      </c>
      <c r="W32" s="277">
        <f>COUNTIFS('1. ALL DATA'!$Y$5:$Y$123,"CULTURAL SERVICES",'1. ALL DATA'!$V$5:$V$123,"Numerical Outturn Within 10% Tolerance")</f>
        <v>0</v>
      </c>
      <c r="X32" s="126">
        <f>W32/$W$43</f>
        <v>0</v>
      </c>
      <c r="Y32" s="496">
        <f>SUM(X32:X34)</f>
        <v>0</v>
      </c>
      <c r="Z32" s="75" t="e">
        <f>W32/$W$44</f>
        <v>#DIV/0!</v>
      </c>
      <c r="AA32" s="478" t="e">
        <f>SUM(Z32:Z34)</f>
        <v>#DIV/0!</v>
      </c>
    </row>
    <row r="33" spans="1:27" ht="20.25" customHeight="1">
      <c r="A33" s="475"/>
      <c r="B33" s="495"/>
      <c r="C33" s="493"/>
      <c r="D33" s="493"/>
      <c r="E33" s="493"/>
      <c r="F33" s="478"/>
      <c r="H33" s="475"/>
      <c r="I33" s="495"/>
      <c r="J33" s="493"/>
      <c r="K33" s="493"/>
      <c r="L33" s="493"/>
      <c r="M33" s="478"/>
      <c r="O33" s="475"/>
      <c r="P33" s="495"/>
      <c r="Q33" s="493"/>
      <c r="R33" s="493"/>
      <c r="S33" s="493"/>
      <c r="T33" s="478"/>
      <c r="V33" s="298" t="s">
        <v>85</v>
      </c>
      <c r="W33" s="277">
        <f>COUNTIFS('1. ALL DATA'!$Y$5:$Y$123,"CULTURAL SERVICES",'1. ALL DATA'!$V$5:$V$123,"Target Partially Met")</f>
        <v>0</v>
      </c>
      <c r="X33" s="126">
        <f>W33/$W$43</f>
        <v>0</v>
      </c>
      <c r="Y33" s="497"/>
      <c r="Z33" s="75" t="e">
        <f>W33/$W$44</f>
        <v>#DIV/0!</v>
      </c>
      <c r="AA33" s="478"/>
    </row>
    <row r="34" spans="1:27" ht="15.75" customHeight="1">
      <c r="A34" s="475"/>
      <c r="B34" s="495"/>
      <c r="C34" s="493"/>
      <c r="D34" s="493"/>
      <c r="E34" s="493"/>
      <c r="F34" s="478"/>
      <c r="H34" s="475"/>
      <c r="I34" s="495"/>
      <c r="J34" s="493"/>
      <c r="K34" s="493"/>
      <c r="L34" s="493"/>
      <c r="M34" s="478"/>
      <c r="O34" s="475"/>
      <c r="P34" s="495"/>
      <c r="Q34" s="493"/>
      <c r="R34" s="493"/>
      <c r="S34" s="493"/>
      <c r="T34" s="478"/>
      <c r="V34" s="298" t="s">
        <v>87</v>
      </c>
      <c r="W34" s="277">
        <f>COUNTIFS('1. ALL DATA'!$Y$5:$Y$123,"CULTURAL SERVICES",'1. ALL DATA'!$V$5:$V$123,"Completion Date Within Reasonable Tolerance")</f>
        <v>0</v>
      </c>
      <c r="X34" s="126">
        <f>W34/$W$43</f>
        <v>0</v>
      </c>
      <c r="Y34" s="498"/>
      <c r="Z34" s="75" t="e">
        <f>W34/$W$44</f>
        <v>#DIV/0!</v>
      </c>
      <c r="AA34" s="478"/>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7" t="s">
        <v>43</v>
      </c>
      <c r="B36" s="72">
        <f>COUNTIFS('1. ALL DATA'!$Y$5:$Y$123,"CULTURAL SERVICES",'1. ALL DATA'!$H$5:$H$123,"Completed behind schedule")</f>
        <v>0</v>
      </c>
      <c r="C36" s="126">
        <f>B36/B43</f>
        <v>0</v>
      </c>
      <c r="D36" s="493">
        <f>C36+C37</f>
        <v>0</v>
      </c>
      <c r="E36" s="126">
        <f>B36/B44</f>
        <v>0</v>
      </c>
      <c r="F36" s="494">
        <f>E36+E37</f>
        <v>0</v>
      </c>
      <c r="H36" s="297" t="s">
        <v>43</v>
      </c>
      <c r="I36" s="72">
        <f>COUNTIFS('1. ALL DATA'!$Y$5:$Y$123,"CULTURAL SERVICES",'1. ALL DATA'!$M$5:$M$123,"Completed behind schedule")</f>
        <v>0</v>
      </c>
      <c r="J36" s="126">
        <f>I36/I43</f>
        <v>0</v>
      </c>
      <c r="K36" s="493">
        <f>J36+J37</f>
        <v>0</v>
      </c>
      <c r="L36" s="126">
        <f>I36/I44</f>
        <v>0</v>
      </c>
      <c r="M36" s="494">
        <f>L36+L37</f>
        <v>0</v>
      </c>
      <c r="O36" s="297" t="s">
        <v>43</v>
      </c>
      <c r="P36" s="72">
        <f>COUNTIFS('1. ALL DATA'!$Y$5:$Y$123,"CULTURAL SERVICES",'1. ALL DATA'!$R$5:$R$123,"Completed behind schedule")</f>
        <v>0</v>
      </c>
      <c r="Q36" s="126">
        <f>P36/P43</f>
        <v>0</v>
      </c>
      <c r="R36" s="493">
        <f>Q36+Q37</f>
        <v>0</v>
      </c>
      <c r="S36" s="126" t="e">
        <f>P36/P44</f>
        <v>#DIV/0!</v>
      </c>
      <c r="T36" s="494" t="e">
        <f>S36+S37</f>
        <v>#DIV/0!</v>
      </c>
      <c r="V36" s="297" t="s">
        <v>86</v>
      </c>
      <c r="W36" s="277">
        <f>COUNTIFS('1. ALL DATA'!$Y$5:$Y$123,"CULTURAL SERVICES",'1. ALL DATA'!$V$5:$V$123,"Completed Significantly After Target Deadline")</f>
        <v>0</v>
      </c>
      <c r="X36" s="126">
        <f>W36/$W$43</f>
        <v>0</v>
      </c>
      <c r="Y36" s="493">
        <f>X36+X37</f>
        <v>0</v>
      </c>
      <c r="Z36" s="126" t="e">
        <f>W36/W44</f>
        <v>#DIV/0!</v>
      </c>
      <c r="AA36" s="494" t="e">
        <f>Z36+Z37</f>
        <v>#DIV/0!</v>
      </c>
    </row>
    <row r="37" spans="1:27" ht="20.25" customHeight="1">
      <c r="A37" s="297" t="s">
        <v>28</v>
      </c>
      <c r="B37" s="72">
        <f>COUNTIFS('1. ALL DATA'!$Y$5:$Y$123,"CULTURAL SERVICES",'1. ALL DATA'!$H$5:$H$123,"Off target")</f>
        <v>0</v>
      </c>
      <c r="C37" s="126">
        <f>B37/B43</f>
        <v>0</v>
      </c>
      <c r="D37" s="493"/>
      <c r="E37" s="126">
        <f>B37/B44</f>
        <v>0</v>
      </c>
      <c r="F37" s="494"/>
      <c r="H37" s="297" t="s">
        <v>28</v>
      </c>
      <c r="I37" s="72">
        <f>COUNTIFS('1. ALL DATA'!$Y$5:$Y$123,"CULTURAL SERVICES",'1. ALL DATA'!$M$5:$M$123,"Off target")</f>
        <v>0</v>
      </c>
      <c r="J37" s="126">
        <f>I37/I43</f>
        <v>0</v>
      </c>
      <c r="K37" s="493"/>
      <c r="L37" s="126">
        <f>I37/I44</f>
        <v>0</v>
      </c>
      <c r="M37" s="494"/>
      <c r="O37" s="297" t="s">
        <v>28</v>
      </c>
      <c r="P37" s="72">
        <f>COUNTIFS('1. ALL DATA'!$Y$5:$Y$123,"CULTURAL SERVICES",'1. ALL DATA'!$R$5:$R$123,"Off target")</f>
        <v>0</v>
      </c>
      <c r="Q37" s="126">
        <f>P37/P43</f>
        <v>0</v>
      </c>
      <c r="R37" s="493"/>
      <c r="S37" s="126" t="e">
        <f>P37/P44</f>
        <v>#DIV/0!</v>
      </c>
      <c r="T37" s="494"/>
      <c r="V37" s="297" t="s">
        <v>28</v>
      </c>
      <c r="W37" s="277">
        <f>COUNTIFS('1. ALL DATA'!$Y$5:$Y$123,"CULTURAL SERVICES",'1. ALL DATA'!$V$5:$V$123,"Off Target")</f>
        <v>0</v>
      </c>
      <c r="X37" s="126">
        <f>W37/$W$43</f>
        <v>0</v>
      </c>
      <c r="Y37" s="493"/>
      <c r="Z37" s="126" t="e">
        <f>W37/W44</f>
        <v>#DIV/0!</v>
      </c>
      <c r="AA37" s="494"/>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7"/>
      <c r="W38" s="191"/>
      <c r="X38" s="192"/>
      <c r="Y38" s="192"/>
      <c r="Z38" s="193"/>
      <c r="AA38" s="256"/>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1</v>
      </c>
      <c r="J39" s="78">
        <f>I39/I43</f>
        <v>4.3478260869565216E-2</v>
      </c>
      <c r="K39" s="78">
        <f>J39</f>
        <v>4.3478260869565216E-2</v>
      </c>
      <c r="L39" s="79"/>
      <c r="M39" s="47"/>
      <c r="O39" s="48" t="s">
        <v>2</v>
      </c>
      <c r="P39" s="63">
        <f>COUNTIFS('1. ALL DATA'!$Y$5:$Y$123,"CULTURAL SERVICES",'1. ALL DATA'!$R$5:$R$123,"Not yet due")</f>
        <v>0</v>
      </c>
      <c r="Q39" s="78">
        <f>P39/P43</f>
        <v>0</v>
      </c>
      <c r="R39" s="78">
        <f>Q39</f>
        <v>0</v>
      </c>
      <c r="S39" s="79"/>
      <c r="T39" s="99"/>
      <c r="V39" s="63" t="s">
        <v>2</v>
      </c>
      <c r="W39" s="48">
        <f>COUNTIFS('1. ALL DATA'!$Y$5:$Y$123,"CULTURAL SERVICES",'1. ALL DATA'!$V$5:$V$123,"not yet due")</f>
        <v>0</v>
      </c>
      <c r="X39" s="78">
        <f>W39/$W$43</f>
        <v>0</v>
      </c>
      <c r="Y39" s="78">
        <f>X39</f>
        <v>0</v>
      </c>
      <c r="Z39" s="79"/>
      <c r="AA39" s="258"/>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0</v>
      </c>
      <c r="J40" s="78">
        <f>I40/I43</f>
        <v>0</v>
      </c>
      <c r="K40" s="78">
        <f>J40</f>
        <v>0</v>
      </c>
      <c r="L40" s="79"/>
      <c r="M40" s="104"/>
      <c r="O40" s="48" t="s">
        <v>47</v>
      </c>
      <c r="P40" s="63">
        <f>COUNTIFS('1. ALL DATA'!$Y$5:$Y$123,"CULTURAL SERVICES",'1. ALL DATA'!$R$5:$R$123,"Update not provided")</f>
        <v>23</v>
      </c>
      <c r="Q40" s="78">
        <f>P40/P43</f>
        <v>1</v>
      </c>
      <c r="R40" s="78">
        <f>Q40</f>
        <v>1</v>
      </c>
      <c r="S40" s="79"/>
      <c r="T40" s="100"/>
      <c r="V40" s="65" t="s">
        <v>47</v>
      </c>
      <c r="W40" s="48">
        <f>COUNTIFS('1. ALL DATA'!$Y$5:$Y$123,"CULTURAL SERVICES",'1. ALL DATA'!$V$5:$V$123,"Update not provided")</f>
        <v>23</v>
      </c>
      <c r="X40" s="78">
        <f>W40/$W$43</f>
        <v>1</v>
      </c>
      <c r="Y40" s="78">
        <f>X40</f>
        <v>1</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DATA'!$Y$5:$Y$123,"CULTURAL SERVICES",'1. ALL DATA'!$V$5:$V$123,"Deferred")</f>
        <v>0</v>
      </c>
      <c r="X41" s="81">
        <f>W41/$W$43</f>
        <v>0</v>
      </c>
      <c r="Y41" s="81">
        <f>X41</f>
        <v>0</v>
      </c>
      <c r="Z41" s="80"/>
      <c r="AA41" s="258"/>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DATA'!$Y$5:$Y$123,"CULTURAL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8"/>
    </row>
    <row r="44" spans="1:27" ht="15.75" customHeight="1">
      <c r="A44" s="50" t="s">
        <v>32</v>
      </c>
      <c r="B44" s="82">
        <f>B43-B42-B41-B40-B39</f>
        <v>21</v>
      </c>
      <c r="C44" s="52"/>
      <c r="D44" s="52"/>
      <c r="E44" s="52"/>
      <c r="F44" s="47"/>
      <c r="H44" s="50" t="s">
        <v>32</v>
      </c>
      <c r="I44" s="82">
        <f>I43-I42-I41-I40-I39</f>
        <v>22</v>
      </c>
      <c r="J44" s="52"/>
      <c r="K44" s="52"/>
      <c r="L44" s="52"/>
      <c r="M44" s="47"/>
      <c r="O44" s="50" t="s">
        <v>32</v>
      </c>
      <c r="P44" s="82">
        <f>P43-P42-P41-P40-P39</f>
        <v>0</v>
      </c>
      <c r="Q44" s="52"/>
      <c r="R44" s="52"/>
      <c r="S44" s="52"/>
      <c r="T44" s="99"/>
      <c r="V44" s="50" t="s">
        <v>32</v>
      </c>
      <c r="W44" s="87">
        <f>W43-W42-W41-W40-W39</f>
        <v>0</v>
      </c>
      <c r="X44" s="52"/>
      <c r="Y44" s="52"/>
      <c r="Z44" s="52"/>
      <c r="AA44" s="258"/>
    </row>
    <row r="45" spans="1:27" ht="15.75" customHeight="1">
      <c r="V45" s="66"/>
      <c r="W45" s="64"/>
      <c r="X45" s="64"/>
      <c r="Y45" s="64"/>
      <c r="Z45" s="52"/>
      <c r="AA45" s="258"/>
    </row>
    <row r="46" spans="1:27" ht="15.75" customHeight="1"/>
    <row r="47" spans="1:27" s="64" customFormat="1" ht="15.75" customHeight="1">
      <c r="A47" s="66"/>
      <c r="E47" s="52"/>
      <c r="F47" s="1"/>
      <c r="H47" s="66"/>
      <c r="L47" s="52"/>
      <c r="M47" s="1"/>
      <c r="O47" s="66"/>
      <c r="S47" s="52"/>
      <c r="T47" s="96"/>
      <c r="AA47" s="258"/>
    </row>
    <row r="48" spans="1:27" s="64" customFormat="1" ht="15.75" customHeight="1">
      <c r="A48" s="364" t="s">
        <v>274</v>
      </c>
      <c r="B48" s="358"/>
      <c r="C48" s="358"/>
      <c r="D48" s="358"/>
      <c r="E48" s="358"/>
      <c r="F48" s="359"/>
      <c r="H48" s="364" t="s">
        <v>274</v>
      </c>
      <c r="I48" s="358"/>
      <c r="J48" s="358"/>
      <c r="K48" s="358"/>
      <c r="L48" s="358"/>
      <c r="M48" s="359"/>
      <c r="O48" s="364" t="s">
        <v>274</v>
      </c>
      <c r="P48" s="358"/>
      <c r="Q48" s="358"/>
      <c r="R48" s="358"/>
      <c r="S48" s="358"/>
      <c r="T48" s="359"/>
      <c r="V48" s="364" t="s">
        <v>274</v>
      </c>
      <c r="W48" s="358"/>
      <c r="X48" s="358"/>
      <c r="Y48" s="358"/>
      <c r="Z48" s="358"/>
      <c r="AA48" s="359"/>
    </row>
    <row r="49" spans="1:27" ht="36" customHeight="1">
      <c r="A49" s="360" t="s">
        <v>24</v>
      </c>
      <c r="B49" s="360" t="s">
        <v>25</v>
      </c>
      <c r="C49" s="360" t="s">
        <v>19</v>
      </c>
      <c r="D49" s="360" t="s">
        <v>49</v>
      </c>
      <c r="E49" s="360" t="s">
        <v>30</v>
      </c>
      <c r="F49" s="361" t="s">
        <v>50</v>
      </c>
      <c r="H49" s="360" t="s">
        <v>24</v>
      </c>
      <c r="I49" s="360" t="s">
        <v>25</v>
      </c>
      <c r="J49" s="360" t="s">
        <v>19</v>
      </c>
      <c r="K49" s="360" t="s">
        <v>49</v>
      </c>
      <c r="L49" s="360" t="s">
        <v>30</v>
      </c>
      <c r="M49" s="361" t="s">
        <v>50</v>
      </c>
      <c r="O49" s="360" t="s">
        <v>24</v>
      </c>
      <c r="P49" s="360" t="s">
        <v>25</v>
      </c>
      <c r="Q49" s="360" t="s">
        <v>19</v>
      </c>
      <c r="R49" s="360" t="s">
        <v>49</v>
      </c>
      <c r="S49" s="360" t="s">
        <v>30</v>
      </c>
      <c r="T49" s="362" t="s">
        <v>50</v>
      </c>
      <c r="V49" s="360" t="s">
        <v>24</v>
      </c>
      <c r="W49" s="360" t="s">
        <v>25</v>
      </c>
      <c r="X49" s="360" t="s">
        <v>19</v>
      </c>
      <c r="Y49" s="360" t="s">
        <v>49</v>
      </c>
      <c r="Z49" s="360" t="s">
        <v>30</v>
      </c>
      <c r="AA49" s="363"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5"/>
    </row>
    <row r="51" spans="1:27" ht="18.75" customHeight="1">
      <c r="A51" s="296" t="s">
        <v>46</v>
      </c>
      <c r="B51" s="72">
        <f>COUNTIFS('1. ALL DATA'!$Y$5:$Y$123,"ENTERPRISE",'1. ALL DATA'!$H$5:$H$123,"Fully Achieved")</f>
        <v>3</v>
      </c>
      <c r="C51" s="126">
        <f>B51/B65</f>
        <v>0.1875</v>
      </c>
      <c r="D51" s="493">
        <f>C51+C52</f>
        <v>0.75</v>
      </c>
      <c r="E51" s="126">
        <f>B51/B66</f>
        <v>0.25</v>
      </c>
      <c r="F51" s="480">
        <f>E51+E52</f>
        <v>1</v>
      </c>
      <c r="H51" s="296" t="s">
        <v>46</v>
      </c>
      <c r="I51" s="72">
        <f>COUNTIFS('1. ALL DATA'!$Y$5:$Y$123,"ENTERPRISE",'1. ALL DATA'!$M$5:$M$123,"Fully Achieved")</f>
        <v>5</v>
      </c>
      <c r="J51" s="126">
        <f>I51/I65</f>
        <v>0.3125</v>
      </c>
      <c r="K51" s="493">
        <f>J51+J52</f>
        <v>0.8125</v>
      </c>
      <c r="L51" s="126">
        <f>I51/I66</f>
        <v>0.38461538461538464</v>
      </c>
      <c r="M51" s="480">
        <f>L51+L52</f>
        <v>1</v>
      </c>
      <c r="O51" s="296" t="s">
        <v>46</v>
      </c>
      <c r="P51" s="72">
        <f>COUNTIFS('1. ALL DATA'!$Y$5:$Y$123,"ENTERPRISE",'1. ALL DATA'!$R$5:$R$123,"Fully Achieved")</f>
        <v>0</v>
      </c>
      <c r="Q51" s="126">
        <f>P51/P65</f>
        <v>0</v>
      </c>
      <c r="R51" s="493">
        <f>Q51+Q52</f>
        <v>0</v>
      </c>
      <c r="S51" s="126" t="e">
        <f>P51/P66</f>
        <v>#DIV/0!</v>
      </c>
      <c r="T51" s="480" t="e">
        <f>S51+S52</f>
        <v>#DIV/0!</v>
      </c>
      <c r="V51" s="296" t="s">
        <v>41</v>
      </c>
      <c r="W51" s="151">
        <f>COUNTIFS('1. ALL DATA'!$Y$5:$Y$123,"ENTERPRISE",'1. ALL DATA'!$V$5:$V$123,"Fully Achieved")</f>
        <v>0</v>
      </c>
      <c r="X51" s="126">
        <f>W51/$W$65</f>
        <v>0</v>
      </c>
      <c r="Y51" s="493">
        <f>X51+X52</f>
        <v>0</v>
      </c>
      <c r="Z51" s="126" t="e">
        <f>W51/$W$66</f>
        <v>#DIV/0!</v>
      </c>
      <c r="AA51" s="480" t="e">
        <f>Z51+Z52</f>
        <v>#DIV/0!</v>
      </c>
    </row>
    <row r="52" spans="1:27" ht="18.75" customHeight="1">
      <c r="A52" s="296" t="s">
        <v>42</v>
      </c>
      <c r="B52" s="72">
        <f>COUNTIFS('1. ALL DATA'!$Y$5:$Y$123,"ENTERPRISE",'1. ALL DATA'!$H$5:$H$123,"On track to be achieved")</f>
        <v>9</v>
      </c>
      <c r="C52" s="126">
        <f>B52/B65</f>
        <v>0.5625</v>
      </c>
      <c r="D52" s="493"/>
      <c r="E52" s="126">
        <f>B52/B66</f>
        <v>0.75</v>
      </c>
      <c r="F52" s="480"/>
      <c r="H52" s="296" t="s">
        <v>42</v>
      </c>
      <c r="I52" s="72">
        <f>COUNTIFS('1. ALL DATA'!$Y$5:$Y$123,"ENTERPRISE",'1. ALL DATA'!$M$5:$M$123,"On track to be achieved")</f>
        <v>8</v>
      </c>
      <c r="J52" s="126">
        <f>I52/I65</f>
        <v>0.5</v>
      </c>
      <c r="K52" s="493"/>
      <c r="L52" s="126">
        <f>I52/I66</f>
        <v>0.61538461538461542</v>
      </c>
      <c r="M52" s="480"/>
      <c r="O52" s="296" t="s">
        <v>42</v>
      </c>
      <c r="P52" s="72">
        <f>COUNTIFS('1. ALL DATA'!$Y$5:$Y$123,"ENTERPRISE",'1. ALL DATA'!$R$5:$R$123,"On track to be achieved")</f>
        <v>0</v>
      </c>
      <c r="Q52" s="126">
        <f>P52/P65</f>
        <v>0</v>
      </c>
      <c r="R52" s="493"/>
      <c r="S52" s="126" t="e">
        <f>P52/P66</f>
        <v>#DIV/0!</v>
      </c>
      <c r="T52" s="480"/>
      <c r="V52" s="296" t="s">
        <v>83</v>
      </c>
      <c r="W52" s="151">
        <f>COUNTIFS('1. ALL DATA'!$Y$5:$Y$123,"ENTERPRISE",'1. ALL DATA'!$V$5:$V$123,"Numerical Outturn Within 5% Tolerance")</f>
        <v>0</v>
      </c>
      <c r="X52" s="126">
        <f>W52/$W$65</f>
        <v>0</v>
      </c>
      <c r="Y52" s="493"/>
      <c r="Z52" s="126" t="e">
        <f>W52/$W$66</f>
        <v>#DIV/0!</v>
      </c>
      <c r="AA52" s="480"/>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75" t="s">
        <v>27</v>
      </c>
      <c r="B54" s="495">
        <f>COUNTIFS('1. ALL DATA'!$Y$5:$Y$123,"ENTERPRISE",'1. ALL DATA'!$H$5:$H$123,"In danger of falling behind target")</f>
        <v>0</v>
      </c>
      <c r="C54" s="493">
        <f>B54/B65</f>
        <v>0</v>
      </c>
      <c r="D54" s="493">
        <f>C54</f>
        <v>0</v>
      </c>
      <c r="E54" s="493">
        <f>B54/B66</f>
        <v>0</v>
      </c>
      <c r="F54" s="478">
        <f>E54</f>
        <v>0</v>
      </c>
      <c r="H54" s="475" t="s">
        <v>27</v>
      </c>
      <c r="I54" s="495">
        <f>COUNTIFS('1. ALL DATA'!$Y$5:$Y$123,"ENTERPRISE",'1. ALL DATA'!$M$5:$M$123,"In danger of falling behind target")</f>
        <v>0</v>
      </c>
      <c r="J54" s="493">
        <f>I54/I65</f>
        <v>0</v>
      </c>
      <c r="K54" s="493">
        <f>J54</f>
        <v>0</v>
      </c>
      <c r="L54" s="493">
        <f>I54/I66</f>
        <v>0</v>
      </c>
      <c r="M54" s="478">
        <f>L54</f>
        <v>0</v>
      </c>
      <c r="O54" s="475" t="s">
        <v>27</v>
      </c>
      <c r="P54" s="495">
        <f>COUNTIFS('1. ALL DATA'!$Y$5:$Y$123,"ENTERPRISE",'1. ALL DATA'!$R$5:$R$123,"In danger of falling behind target")</f>
        <v>0</v>
      </c>
      <c r="Q54" s="493">
        <f>P54/P65</f>
        <v>0</v>
      </c>
      <c r="R54" s="493">
        <f>Q54</f>
        <v>0</v>
      </c>
      <c r="S54" s="493" t="e">
        <f>P54/P66</f>
        <v>#DIV/0!</v>
      </c>
      <c r="T54" s="478" t="e">
        <f>S54</f>
        <v>#DIV/0!</v>
      </c>
      <c r="V54" s="298" t="s">
        <v>84</v>
      </c>
      <c r="W54" s="277">
        <f>COUNTIFS('1. ALL DATA'!$Y$5:$Y$123,"ENTERPRISE",'1. ALL DATA'!$V$5:$V$123,"Numerical Outturn Within 10% Tolerance")</f>
        <v>0</v>
      </c>
      <c r="X54" s="126">
        <f>W54/$W$65</f>
        <v>0</v>
      </c>
      <c r="Y54" s="496">
        <f>SUM(X54:X56)</f>
        <v>0</v>
      </c>
      <c r="Z54" s="75" t="e">
        <f>W54/$W$66</f>
        <v>#DIV/0!</v>
      </c>
      <c r="AA54" s="478" t="e">
        <f>SUM(Z54:Z56)</f>
        <v>#DIV/0!</v>
      </c>
    </row>
    <row r="55" spans="1:27" ht="16.5" customHeight="1">
      <c r="A55" s="475"/>
      <c r="B55" s="495"/>
      <c r="C55" s="493"/>
      <c r="D55" s="493"/>
      <c r="E55" s="493"/>
      <c r="F55" s="478"/>
      <c r="H55" s="475"/>
      <c r="I55" s="495"/>
      <c r="J55" s="493"/>
      <c r="K55" s="493"/>
      <c r="L55" s="493"/>
      <c r="M55" s="478"/>
      <c r="O55" s="475"/>
      <c r="P55" s="495"/>
      <c r="Q55" s="493"/>
      <c r="R55" s="493"/>
      <c r="S55" s="493"/>
      <c r="T55" s="478"/>
      <c r="V55" s="298" t="s">
        <v>85</v>
      </c>
      <c r="W55" s="277">
        <f>COUNTIFS('1. ALL DATA'!$Y$5:$Y$123,"ENTERPRISE",'1. ALL DATA'!$V$5:$V$123,"Target Partially Met")</f>
        <v>0</v>
      </c>
      <c r="X55" s="126">
        <f>W55/$W$65</f>
        <v>0</v>
      </c>
      <c r="Y55" s="497"/>
      <c r="Z55" s="75" t="e">
        <f>W55/$W$66</f>
        <v>#DIV/0!</v>
      </c>
      <c r="AA55" s="478"/>
    </row>
    <row r="56" spans="1:27" ht="16.5" customHeight="1">
      <c r="A56" s="475"/>
      <c r="B56" s="495"/>
      <c r="C56" s="493"/>
      <c r="D56" s="493"/>
      <c r="E56" s="493"/>
      <c r="F56" s="478"/>
      <c r="H56" s="475"/>
      <c r="I56" s="495"/>
      <c r="J56" s="493"/>
      <c r="K56" s="493"/>
      <c r="L56" s="493"/>
      <c r="M56" s="478"/>
      <c r="O56" s="475"/>
      <c r="P56" s="495"/>
      <c r="Q56" s="493"/>
      <c r="R56" s="493"/>
      <c r="S56" s="493"/>
      <c r="T56" s="478"/>
      <c r="V56" s="298" t="s">
        <v>87</v>
      </c>
      <c r="W56" s="277">
        <f>COUNTIFS('1. ALL DATA'!$Y$5:$Y$123,"ENTERPRISE",'1. ALL DATA'!$V$5:$V$123,"Completion Date Within Reasonable Tolerance")</f>
        <v>0</v>
      </c>
      <c r="X56" s="126">
        <f>W56/$W$65</f>
        <v>0</v>
      </c>
      <c r="Y56" s="498"/>
      <c r="Z56" s="75" t="e">
        <f>W56/$W$66</f>
        <v>#DIV/0!</v>
      </c>
      <c r="AA56" s="478"/>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7" t="s">
        <v>43</v>
      </c>
      <c r="B58" s="72">
        <f>COUNTIFS('1. ALL DATA'!$Y$5:$Y$123,"ENTERPRISE",'1. ALL DATA'!$H$5:$H$123,"Completed behind schedule")</f>
        <v>0</v>
      </c>
      <c r="C58" s="126">
        <f>B58/B65</f>
        <v>0</v>
      </c>
      <c r="D58" s="493">
        <f>C58+C59</f>
        <v>0</v>
      </c>
      <c r="E58" s="126">
        <f>B58/B66</f>
        <v>0</v>
      </c>
      <c r="F58" s="494">
        <f>E58+E59</f>
        <v>0</v>
      </c>
      <c r="H58" s="297" t="s">
        <v>43</v>
      </c>
      <c r="I58" s="72">
        <f>COUNTIFS('1. ALL DATA'!$Y$5:$Y$123,"ENTERPRISE",'1. ALL DATA'!$M$5:$M$123,"Completed behind schedule")</f>
        <v>0</v>
      </c>
      <c r="J58" s="126">
        <f>I58/I65</f>
        <v>0</v>
      </c>
      <c r="K58" s="493">
        <f>J58+J59</f>
        <v>0</v>
      </c>
      <c r="L58" s="126">
        <f>I58/I66</f>
        <v>0</v>
      </c>
      <c r="M58" s="494">
        <f>L58+L59</f>
        <v>0</v>
      </c>
      <c r="O58" s="297" t="s">
        <v>43</v>
      </c>
      <c r="P58" s="72">
        <f>COUNTIFS('1. ALL DATA'!$Y$5:$Y$123,"ENTERPRISE",'1. ALL DATA'!$R$5:$R$123,"Completed behind schedule")</f>
        <v>0</v>
      </c>
      <c r="Q58" s="126">
        <f>P58/P65</f>
        <v>0</v>
      </c>
      <c r="R58" s="493">
        <f>Q58+Q59</f>
        <v>0</v>
      </c>
      <c r="S58" s="126" t="e">
        <f>P58/P66</f>
        <v>#DIV/0!</v>
      </c>
      <c r="T58" s="494" t="e">
        <f>S58+S59</f>
        <v>#DIV/0!</v>
      </c>
      <c r="V58" s="297" t="s">
        <v>86</v>
      </c>
      <c r="W58" s="277">
        <f>COUNTIFS('1. ALL DATA'!$Y$5:$Y$123,"ENTERPRISE",'1. ALL DATA'!$V$5:$V$123,"Completed Significantly After Target Deadline")</f>
        <v>0</v>
      </c>
      <c r="X58" s="126">
        <f>W58/$W$65</f>
        <v>0</v>
      </c>
      <c r="Y58" s="493">
        <f>X58+X59</f>
        <v>0</v>
      </c>
      <c r="Z58" s="126" t="e">
        <f>W58/$W$66</f>
        <v>#DIV/0!</v>
      </c>
      <c r="AA58" s="494" t="e">
        <f>Z58+Z59</f>
        <v>#DIV/0!</v>
      </c>
    </row>
    <row r="59" spans="1:27" ht="22.5" customHeight="1">
      <c r="A59" s="297" t="s">
        <v>28</v>
      </c>
      <c r="B59" s="72">
        <f>COUNTIFS('1. ALL DATA'!$Y$5:$Y$123,"ENTERPRISE",'1. ALL DATA'!$H$5:$H$123,"Off target")</f>
        <v>0</v>
      </c>
      <c r="C59" s="126">
        <f>B59/B65</f>
        <v>0</v>
      </c>
      <c r="D59" s="493"/>
      <c r="E59" s="126">
        <f>B59/B66</f>
        <v>0</v>
      </c>
      <c r="F59" s="494"/>
      <c r="H59" s="297" t="s">
        <v>28</v>
      </c>
      <c r="I59" s="72">
        <f>COUNTIFS('1. ALL DATA'!$Y$5:$Y$123,"ENTERPRISE",'1. ALL DATA'!$M$5:$M$123,"Off target")</f>
        <v>0</v>
      </c>
      <c r="J59" s="126">
        <f>I59/I65</f>
        <v>0</v>
      </c>
      <c r="K59" s="493"/>
      <c r="L59" s="126">
        <f>I59/I66</f>
        <v>0</v>
      </c>
      <c r="M59" s="494"/>
      <c r="O59" s="297" t="s">
        <v>28</v>
      </c>
      <c r="P59" s="72">
        <f>COUNTIFS('1. ALL DATA'!$Y$5:$Y$123,"ENTERPRISE",'1. ALL DATA'!$R$5:$R$123,"Off target")</f>
        <v>0</v>
      </c>
      <c r="Q59" s="126">
        <f>P59/P65</f>
        <v>0</v>
      </c>
      <c r="R59" s="493"/>
      <c r="S59" s="126" t="e">
        <f>P59/P66</f>
        <v>#DIV/0!</v>
      </c>
      <c r="T59" s="494"/>
      <c r="V59" s="297" t="s">
        <v>28</v>
      </c>
      <c r="W59" s="277">
        <f>COUNTIFS('1. ALL DATA'!$Y$5:$Y$123,"ENTERPRISE",'1. ALL DATA'!$V$5:$V$123,"Off Target")</f>
        <v>0</v>
      </c>
      <c r="X59" s="126">
        <f>W59/$W$65</f>
        <v>0</v>
      </c>
      <c r="Y59" s="493"/>
      <c r="Z59" s="126" t="e">
        <f>W59/$W$66</f>
        <v>#DIV/0!</v>
      </c>
      <c r="AA59" s="494"/>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7"/>
      <c r="W60" s="191"/>
      <c r="X60" s="192"/>
      <c r="Y60" s="192"/>
      <c r="Z60" s="193"/>
      <c r="AA60" s="256"/>
    </row>
    <row r="61" spans="1:27" ht="15.75" customHeight="1">
      <c r="A61" s="48" t="s">
        <v>2</v>
      </c>
      <c r="B61" s="63">
        <f>COUNTIFS('1. ALL DATA'!$Y$5:$Y$123,"ENTERPRISE",'1. ALL DATA'!$H$5:$H$123,"Not yet due")</f>
        <v>3</v>
      </c>
      <c r="C61" s="78">
        <f>B61/B65</f>
        <v>0.1875</v>
      </c>
      <c r="D61" s="78">
        <f>C61</f>
        <v>0.1875</v>
      </c>
      <c r="E61" s="79"/>
      <c r="F61" s="47"/>
      <c r="H61" s="48" t="s">
        <v>2</v>
      </c>
      <c r="I61" s="63">
        <f>COUNTIFS('1. ALL DATA'!$Y$5:$Y$123,"ENTERPRISE",'1. ALL DATA'!$M$5:$M$123,"Not yet due")</f>
        <v>2</v>
      </c>
      <c r="J61" s="78">
        <f>I61/I65</f>
        <v>0.125</v>
      </c>
      <c r="K61" s="78">
        <f>J61</f>
        <v>0.125</v>
      </c>
      <c r="L61" s="79"/>
      <c r="M61" s="47"/>
      <c r="O61" s="48" t="s">
        <v>2</v>
      </c>
      <c r="P61" s="63">
        <f>COUNTIFS('1. ALL DATA'!$Y$5:$Y$123,"ENTERPRISE",'1. ALL DATA'!$R$5:$R$123,"Not yet due")</f>
        <v>0</v>
      </c>
      <c r="Q61" s="78">
        <f>P61/P65</f>
        <v>0</v>
      </c>
      <c r="R61" s="78">
        <f>Q61</f>
        <v>0</v>
      </c>
      <c r="S61" s="79"/>
      <c r="T61" s="99"/>
      <c r="V61" s="63" t="s">
        <v>2</v>
      </c>
      <c r="W61" s="48">
        <f>COUNTIFS('1. ALL DATA'!$Y$5:$Y$123,"ENTERPRISE",'1. ALL DATA'!$V$5:$V$123,"not yet due")</f>
        <v>0</v>
      </c>
      <c r="X61" s="78">
        <f>W61/$W$65</f>
        <v>0</v>
      </c>
      <c r="Y61" s="78">
        <f>X61</f>
        <v>0</v>
      </c>
      <c r="Z61" s="79"/>
      <c r="AA61" s="258"/>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0</v>
      </c>
      <c r="J62" s="78">
        <f>I62/I65</f>
        <v>0</v>
      </c>
      <c r="K62" s="78">
        <f>J62</f>
        <v>0</v>
      </c>
      <c r="L62" s="79"/>
      <c r="M62" s="104"/>
      <c r="O62" s="48" t="s">
        <v>47</v>
      </c>
      <c r="P62" s="63">
        <f>COUNTIFS('1. ALL DATA'!$Y$5:$Y$123,"ENTERPRISE",'1. ALL DATA'!$R$5:$R$123,"Update not provided")</f>
        <v>16</v>
      </c>
      <c r="Q62" s="78">
        <f>P62/P65</f>
        <v>1</v>
      </c>
      <c r="R62" s="78">
        <f>Q62</f>
        <v>1</v>
      </c>
      <c r="S62" s="79"/>
      <c r="T62" s="100"/>
      <c r="V62" s="65" t="s">
        <v>47</v>
      </c>
      <c r="W62" s="48">
        <f>COUNTIFS('1. ALL DATA'!$Y$5:$Y$123,"ENTERPRISE",'1. ALL DATA'!$V$5:$V$123,"Update not provided")</f>
        <v>16</v>
      </c>
      <c r="X62" s="78">
        <f>W62/$W$65</f>
        <v>1</v>
      </c>
      <c r="Y62" s="78">
        <f>X62</f>
        <v>1</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DATA'!$Y$5:$Y$123,"ENTERPRISE",'1. ALL DATA'!$V$5:$V$123,"Deferred")</f>
        <v>0</v>
      </c>
      <c r="X63" s="81">
        <f>W63/$W$65</f>
        <v>0</v>
      </c>
      <c r="Y63" s="81">
        <f>X63</f>
        <v>0</v>
      </c>
      <c r="Z63" s="80"/>
      <c r="AA63" s="258"/>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1</v>
      </c>
      <c r="J64" s="81">
        <f>I64/I65</f>
        <v>6.25E-2</v>
      </c>
      <c r="K64" s="81">
        <f>J64</f>
        <v>6.25E-2</v>
      </c>
      <c r="L64" s="80"/>
      <c r="M64" s="97" t="s">
        <v>63</v>
      </c>
      <c r="O64" s="49" t="s">
        <v>29</v>
      </c>
      <c r="P64" s="63">
        <f>COUNTIFS('1. ALL DATA'!$Y$5:$Y$123,"ENTERPRISE",'1. ALL DATA'!$R$5:$R$123,"Deleted")</f>
        <v>0</v>
      </c>
      <c r="Q64" s="81">
        <f>P64/P65</f>
        <v>0</v>
      </c>
      <c r="R64" s="81">
        <f>Q64</f>
        <v>0</v>
      </c>
      <c r="S64" s="80"/>
      <c r="T64" s="97" t="s">
        <v>63</v>
      </c>
      <c r="V64" s="49" t="s">
        <v>29</v>
      </c>
      <c r="W64" s="48">
        <f>COUNTIFS('1. ALL DATA'!$Y$5:$Y$123,"ENTERPRISE",'1.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16</v>
      </c>
      <c r="X65" s="80"/>
      <c r="Y65" s="80"/>
      <c r="Z65" s="52"/>
      <c r="AA65" s="258"/>
    </row>
    <row r="66" spans="1:27" ht="15.75" customHeight="1">
      <c r="A66" s="50" t="s">
        <v>32</v>
      </c>
      <c r="B66" s="82">
        <f>B65-B64-B63-B62-B61</f>
        <v>12</v>
      </c>
      <c r="C66" s="52"/>
      <c r="D66" s="52"/>
      <c r="E66" s="52"/>
      <c r="F66" s="47"/>
      <c r="H66" s="50" t="s">
        <v>32</v>
      </c>
      <c r="I66" s="82">
        <f>I65-I64-I63-I62-I61</f>
        <v>13</v>
      </c>
      <c r="J66" s="52"/>
      <c r="K66" s="52"/>
      <c r="L66" s="52"/>
      <c r="M66" s="47"/>
      <c r="O66" s="50" t="s">
        <v>32</v>
      </c>
      <c r="P66" s="82">
        <f>P65-P64-P63-P62-P61</f>
        <v>0</v>
      </c>
      <c r="Q66" s="52"/>
      <c r="R66" s="52"/>
      <c r="S66" s="52"/>
      <c r="T66" s="99"/>
      <c r="V66" s="50" t="s">
        <v>32</v>
      </c>
      <c r="W66" s="87">
        <f>W65-W64-W63-W62-W61</f>
        <v>0</v>
      </c>
      <c r="X66" s="52"/>
      <c r="Y66" s="52"/>
      <c r="Z66" s="52"/>
      <c r="AA66" s="258"/>
    </row>
    <row r="67" spans="1:27" ht="15.75" customHeight="1">
      <c r="W67" s="88"/>
    </row>
    <row r="68" spans="1:27" ht="15.75" customHeight="1">
      <c r="W68" s="88"/>
    </row>
    <row r="69" spans="1:27" ht="15.75" customHeight="1">
      <c r="W69" s="88"/>
    </row>
    <row r="70" spans="1:27" s="64" customFormat="1" ht="15.75">
      <c r="A70" s="366" t="s">
        <v>275</v>
      </c>
      <c r="B70" s="358"/>
      <c r="C70" s="358"/>
      <c r="D70" s="358"/>
      <c r="E70" s="358"/>
      <c r="F70" s="359"/>
      <c r="H70" s="366" t="s">
        <v>275</v>
      </c>
      <c r="I70" s="358"/>
      <c r="J70" s="358"/>
      <c r="K70" s="358"/>
      <c r="L70" s="358"/>
      <c r="M70" s="359"/>
      <c r="O70" s="366" t="s">
        <v>275</v>
      </c>
      <c r="P70" s="358"/>
      <c r="Q70" s="358"/>
      <c r="R70" s="358"/>
      <c r="S70" s="358"/>
      <c r="T70" s="359"/>
      <c r="V70" s="366" t="s">
        <v>275</v>
      </c>
      <c r="W70" s="358"/>
      <c r="X70" s="358"/>
      <c r="Y70" s="358"/>
      <c r="Z70" s="358"/>
      <c r="AA70" s="359"/>
    </row>
    <row r="71" spans="1:27" ht="41.25" customHeight="1">
      <c r="A71" s="360" t="s">
        <v>24</v>
      </c>
      <c r="B71" s="360" t="s">
        <v>25</v>
      </c>
      <c r="C71" s="360" t="s">
        <v>19</v>
      </c>
      <c r="D71" s="360" t="s">
        <v>49</v>
      </c>
      <c r="E71" s="360" t="s">
        <v>30</v>
      </c>
      <c r="F71" s="361" t="s">
        <v>50</v>
      </c>
      <c r="H71" s="360" t="s">
        <v>24</v>
      </c>
      <c r="I71" s="360" t="s">
        <v>25</v>
      </c>
      <c r="J71" s="360" t="s">
        <v>19</v>
      </c>
      <c r="K71" s="360" t="s">
        <v>49</v>
      </c>
      <c r="L71" s="360" t="s">
        <v>30</v>
      </c>
      <c r="M71" s="361" t="s">
        <v>50</v>
      </c>
      <c r="O71" s="360" t="s">
        <v>24</v>
      </c>
      <c r="P71" s="360" t="s">
        <v>25</v>
      </c>
      <c r="Q71" s="360" t="s">
        <v>19</v>
      </c>
      <c r="R71" s="360" t="s">
        <v>49</v>
      </c>
      <c r="S71" s="360" t="s">
        <v>30</v>
      </c>
      <c r="T71" s="362" t="s">
        <v>50</v>
      </c>
      <c r="V71" s="360" t="s">
        <v>24</v>
      </c>
      <c r="W71" s="360" t="s">
        <v>25</v>
      </c>
      <c r="X71" s="360" t="s">
        <v>19</v>
      </c>
      <c r="Y71" s="360" t="s">
        <v>49</v>
      </c>
      <c r="Z71" s="360" t="s">
        <v>30</v>
      </c>
      <c r="AA71" s="363"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60"/>
    </row>
    <row r="73" spans="1:27" ht="27.75" customHeight="1">
      <c r="A73" s="296" t="s">
        <v>46</v>
      </c>
      <c r="B73" s="72">
        <f>COUNTIFS('1. ALL DATA'!$Y$5:$Y$123,"ENVIRONMENT",'1. ALL DATA'!$H$5:$H$123,"Fully Achieved")</f>
        <v>1</v>
      </c>
      <c r="C73" s="126">
        <f>B73/B87</f>
        <v>7.1428571428571425E-2</v>
      </c>
      <c r="D73" s="493">
        <f>C73+C74</f>
        <v>0.64285714285714279</v>
      </c>
      <c r="E73" s="126">
        <f>B73/B88</f>
        <v>0.1111111111111111</v>
      </c>
      <c r="F73" s="480">
        <f>E73+E74</f>
        <v>1</v>
      </c>
      <c r="H73" s="296" t="s">
        <v>46</v>
      </c>
      <c r="I73" s="72">
        <f>COUNTIFS('1. ALL DATA'!$Y$5:$Y$123,"ENVIRONMENT",'1. ALL DATA'!$M$5:$M$123,"Fully Achieved")</f>
        <v>1</v>
      </c>
      <c r="J73" s="126">
        <f>I73/I87</f>
        <v>7.1428571428571425E-2</v>
      </c>
      <c r="K73" s="493">
        <f>J73+J74</f>
        <v>0.92857142857142849</v>
      </c>
      <c r="L73" s="126">
        <f>I73/I88</f>
        <v>7.6923076923076927E-2</v>
      </c>
      <c r="M73" s="480">
        <f>L73+L74</f>
        <v>1</v>
      </c>
      <c r="O73" s="296" t="s">
        <v>46</v>
      </c>
      <c r="P73" s="72">
        <f>COUNTIFS('1. ALL DATA'!$Y$5:$Y$123,"ENVIRONMENT",'1. ALL DATA'!$R$5:$R$123,"Fully Achieved")</f>
        <v>0</v>
      </c>
      <c r="Q73" s="126">
        <f>P73/P87</f>
        <v>0</v>
      </c>
      <c r="R73" s="493">
        <f>Q73+Q74</f>
        <v>0</v>
      </c>
      <c r="S73" s="126" t="e">
        <f>P73/P88</f>
        <v>#DIV/0!</v>
      </c>
      <c r="T73" s="480" t="e">
        <f>S73+S74</f>
        <v>#DIV/0!</v>
      </c>
      <c r="V73" s="296" t="s">
        <v>41</v>
      </c>
      <c r="W73" s="151">
        <f>COUNTIFS('1. ALL DATA'!$Y$5:$Y$123,"ENVIRONMENT",'1. ALL DATA'!$V$5:$V$123,"Fully Achieved")</f>
        <v>0</v>
      </c>
      <c r="X73" s="126">
        <f>W73/$W$87</f>
        <v>0</v>
      </c>
      <c r="Y73" s="493">
        <f>X73+X74</f>
        <v>0</v>
      </c>
      <c r="Z73" s="126" t="e">
        <f>W73/$W$88</f>
        <v>#DIV/0!</v>
      </c>
      <c r="AA73" s="480" t="e">
        <f>Z73+Z74</f>
        <v>#DIV/0!</v>
      </c>
    </row>
    <row r="74" spans="1:27" ht="27.75" customHeight="1">
      <c r="A74" s="296" t="s">
        <v>42</v>
      </c>
      <c r="B74" s="72">
        <f>COUNTIFS('1. ALL DATA'!$Y$5:$Y$123,"ENVIRONMENT",'1. ALL DATA'!$H$5:$H$123,"On track to be achieved")</f>
        <v>8</v>
      </c>
      <c r="C74" s="126">
        <f>B74/B87</f>
        <v>0.5714285714285714</v>
      </c>
      <c r="D74" s="493"/>
      <c r="E74" s="126">
        <f>B74/B88</f>
        <v>0.88888888888888884</v>
      </c>
      <c r="F74" s="480"/>
      <c r="H74" s="296" t="s">
        <v>42</v>
      </c>
      <c r="I74" s="72">
        <f>COUNTIFS('1. ALL DATA'!$Y$5:$Y$123,"ENVIRONMENT",'1. ALL DATA'!$M$5:$M$123,"On track to be achieved")</f>
        <v>12</v>
      </c>
      <c r="J74" s="126">
        <f>I74/I87</f>
        <v>0.8571428571428571</v>
      </c>
      <c r="K74" s="493"/>
      <c r="L74" s="126">
        <f>I74/I88</f>
        <v>0.92307692307692313</v>
      </c>
      <c r="M74" s="480"/>
      <c r="O74" s="296" t="s">
        <v>42</v>
      </c>
      <c r="P74" s="72">
        <f>COUNTIFS('1. ALL DATA'!$Y$5:$Y$123,"ENVIRONMENT",'1. ALL DATA'!$R$5:$R$123,"On track to be achieved")</f>
        <v>0</v>
      </c>
      <c r="Q74" s="126">
        <f>P74/P87</f>
        <v>0</v>
      </c>
      <c r="R74" s="493"/>
      <c r="S74" s="126" t="e">
        <f>P74/P88</f>
        <v>#DIV/0!</v>
      </c>
      <c r="T74" s="480"/>
      <c r="V74" s="296" t="s">
        <v>83</v>
      </c>
      <c r="W74" s="151">
        <f>COUNTIFS('1. ALL DATA'!$Y$5:$Y$123,"ENVIRONMENT",'1. ALL DATA'!$V$5:$V$123,"Numerical Outturn Within 5% Tolerance")</f>
        <v>0</v>
      </c>
      <c r="X74" s="126">
        <f>W74/$W$87</f>
        <v>0</v>
      </c>
      <c r="Y74" s="493"/>
      <c r="Z74" s="126" t="e">
        <f>W74/$W$88</f>
        <v>#DIV/0!</v>
      </c>
      <c r="AA74" s="480"/>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75" t="s">
        <v>27</v>
      </c>
      <c r="B76" s="495">
        <f>COUNTIFS('1. ALL DATA'!$Y$5:$Y$123,"ENVIRONMENT",'1. ALL DATA'!$H$5:$H$123,"In danger of falling behind target")</f>
        <v>0</v>
      </c>
      <c r="C76" s="493">
        <f>B76/B87</f>
        <v>0</v>
      </c>
      <c r="D76" s="493">
        <f>C76</f>
        <v>0</v>
      </c>
      <c r="E76" s="493">
        <f>B76/B88</f>
        <v>0</v>
      </c>
      <c r="F76" s="478">
        <f>E76</f>
        <v>0</v>
      </c>
      <c r="H76" s="475" t="s">
        <v>27</v>
      </c>
      <c r="I76" s="495">
        <f>COUNTIFS('1. ALL DATA'!$Y$5:$Y$123,"ENVIRONMENT",'1. ALL DATA'!$M$5:$M$123,"In danger of falling behind target")</f>
        <v>0</v>
      </c>
      <c r="J76" s="493">
        <f>I76/I87</f>
        <v>0</v>
      </c>
      <c r="K76" s="493">
        <f>J76</f>
        <v>0</v>
      </c>
      <c r="L76" s="493">
        <f>I76/I88</f>
        <v>0</v>
      </c>
      <c r="M76" s="478">
        <f>L76</f>
        <v>0</v>
      </c>
      <c r="O76" s="475" t="s">
        <v>27</v>
      </c>
      <c r="P76" s="495">
        <f>COUNTIFS('1. ALL DATA'!$Y$5:$Y$123,"ENVIRONMENT",'1. ALL DATA'!$R$5:$R$123,"In danger of falling behind target")</f>
        <v>0</v>
      </c>
      <c r="Q76" s="493">
        <f>P76/P87</f>
        <v>0</v>
      </c>
      <c r="R76" s="493">
        <f>Q76</f>
        <v>0</v>
      </c>
      <c r="S76" s="493" t="e">
        <f>P76/P88</f>
        <v>#DIV/0!</v>
      </c>
      <c r="T76" s="478" t="e">
        <f>S76</f>
        <v>#DIV/0!</v>
      </c>
      <c r="V76" s="298" t="s">
        <v>84</v>
      </c>
      <c r="W76" s="277">
        <f>COUNTIFS('1. ALL DATA'!$Y$5:$Y$123,"ENVIRONMENT",'1. ALL DATA'!$V$5:$V$123,"Numerical Outturn Within 10% Tolerance")</f>
        <v>0</v>
      </c>
      <c r="X76" s="126">
        <f>W76/$W$87</f>
        <v>0</v>
      </c>
      <c r="Y76" s="496">
        <f>SUM(X76:X79)</f>
        <v>0</v>
      </c>
      <c r="Z76" s="75" t="e">
        <f>W76/$W$88</f>
        <v>#DIV/0!</v>
      </c>
      <c r="AA76" s="478" t="e">
        <f>SUM(Z76:Z79)</f>
        <v>#DIV/0!</v>
      </c>
    </row>
    <row r="77" spans="1:27" ht="18.75" customHeight="1">
      <c r="A77" s="475"/>
      <c r="B77" s="495"/>
      <c r="C77" s="493"/>
      <c r="D77" s="493"/>
      <c r="E77" s="493"/>
      <c r="F77" s="478"/>
      <c r="H77" s="475"/>
      <c r="I77" s="495"/>
      <c r="J77" s="493"/>
      <c r="K77" s="493"/>
      <c r="L77" s="493"/>
      <c r="M77" s="478"/>
      <c r="O77" s="475"/>
      <c r="P77" s="495"/>
      <c r="Q77" s="493"/>
      <c r="R77" s="493"/>
      <c r="S77" s="493"/>
      <c r="T77" s="478"/>
      <c r="V77" s="298" t="s">
        <v>85</v>
      </c>
      <c r="W77" s="277">
        <f>COUNTIFS('1. ALL DATA'!$Y$5:$Y$123,"ENVIRONMENT",'1. ALL DATA'!$V$5:$V$123,"Target Partially Met")</f>
        <v>0</v>
      </c>
      <c r="X77" s="126">
        <f>W77/$W$87</f>
        <v>0</v>
      </c>
      <c r="Y77" s="497"/>
      <c r="Z77" s="75" t="e">
        <f>W77/$W$88</f>
        <v>#DIV/0!</v>
      </c>
      <c r="AA77" s="478"/>
    </row>
    <row r="78" spans="1:27" ht="20.25" customHeight="1">
      <c r="A78" s="475"/>
      <c r="B78" s="495"/>
      <c r="C78" s="493"/>
      <c r="D78" s="493"/>
      <c r="E78" s="493"/>
      <c r="F78" s="478"/>
      <c r="H78" s="475"/>
      <c r="I78" s="495"/>
      <c r="J78" s="493"/>
      <c r="K78" s="493"/>
      <c r="L78" s="493"/>
      <c r="M78" s="478"/>
      <c r="O78" s="475"/>
      <c r="P78" s="495"/>
      <c r="Q78" s="493"/>
      <c r="R78" s="493"/>
      <c r="S78" s="493"/>
      <c r="T78" s="478"/>
      <c r="V78" s="298" t="s">
        <v>87</v>
      </c>
      <c r="W78" s="277">
        <f>COUNTIFS('1. ALL DATA'!$Y$5:$Y$123,"ENVIRONMENT",'1. ALL DATA'!$V$5:$V$123,"Completion Date Within Reasonable Tolerance")</f>
        <v>0</v>
      </c>
      <c r="X78" s="126">
        <f>W78/$W$87</f>
        <v>0</v>
      </c>
      <c r="Y78" s="498"/>
      <c r="Z78" s="75" t="e">
        <f>W78/$W$88</f>
        <v>#DIV/0!</v>
      </c>
      <c r="AA78" s="478"/>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7" t="s">
        <v>43</v>
      </c>
      <c r="B80" s="72">
        <f>COUNTIFS('1. ALL DATA'!$Y$5:$Y$123,"ENVIRONMENT",'1. ALL DATA'!$H$5:$H$123,"Completed behind schedule")</f>
        <v>0</v>
      </c>
      <c r="C80" s="126">
        <f>B80/B87</f>
        <v>0</v>
      </c>
      <c r="D80" s="493">
        <f>C80+C81</f>
        <v>0</v>
      </c>
      <c r="E80" s="126">
        <f>B80/B88</f>
        <v>0</v>
      </c>
      <c r="F80" s="494">
        <f>E80+E81</f>
        <v>0</v>
      </c>
      <c r="H80" s="297" t="s">
        <v>43</v>
      </c>
      <c r="I80" s="72">
        <f>COUNTIFS('1. ALL DATA'!$Y$5:$Y$123,"ENVIRONMENT",'1. ALL DATA'!$M$5:$M$123,"Completed behind schedule")</f>
        <v>0</v>
      </c>
      <c r="J80" s="126">
        <f>I80/I87</f>
        <v>0</v>
      </c>
      <c r="K80" s="493">
        <f>J80+J81</f>
        <v>0</v>
      </c>
      <c r="L80" s="126">
        <f>I80/I88</f>
        <v>0</v>
      </c>
      <c r="M80" s="494">
        <f>L80+L81</f>
        <v>0</v>
      </c>
      <c r="O80" s="297" t="s">
        <v>43</v>
      </c>
      <c r="P80" s="72">
        <f>COUNTIFS('1. ALL DATA'!$Y$5:$Y$123,"ENVIRONMENT",'1. ALL DATA'!$R$5:$R$123,"Completed behind schedule")</f>
        <v>0</v>
      </c>
      <c r="Q80" s="126">
        <f>P80/P87</f>
        <v>0</v>
      </c>
      <c r="R80" s="493">
        <f>Q80+Q81</f>
        <v>0</v>
      </c>
      <c r="S80" s="126" t="e">
        <f>P80/P88</f>
        <v>#DIV/0!</v>
      </c>
      <c r="T80" s="494" t="e">
        <f>S80+S81</f>
        <v>#DIV/0!</v>
      </c>
      <c r="V80" s="297" t="s">
        <v>86</v>
      </c>
      <c r="W80" s="277">
        <f>COUNTIFS('1. ALL DATA'!$Y$5:$Y$123,"ENVIRONMENT",'1. ALL DATA'!$V$5:$V$123,"Completed Significantly After Target Deadline")</f>
        <v>0</v>
      </c>
      <c r="X80" s="126">
        <f>W80/$W$87</f>
        <v>0</v>
      </c>
      <c r="Y80" s="493">
        <f>X80+X81</f>
        <v>0</v>
      </c>
      <c r="Z80" s="126" t="e">
        <f>W80/$W$88</f>
        <v>#DIV/0!</v>
      </c>
      <c r="AA80" s="494" t="e">
        <f>Z80+Z81</f>
        <v>#DIV/0!</v>
      </c>
    </row>
    <row r="81" spans="1:27" ht="30" customHeight="1">
      <c r="A81" s="297" t="s">
        <v>28</v>
      </c>
      <c r="B81" s="72">
        <f>COUNTIFS('1. ALL DATA'!$Y$5:$Y$123,"ENVIRONMENT",'1. ALL DATA'!$H$5:$H$123,"Off target")</f>
        <v>0</v>
      </c>
      <c r="C81" s="126">
        <f>B81/B87</f>
        <v>0</v>
      </c>
      <c r="D81" s="493"/>
      <c r="E81" s="126">
        <f>B81/B88</f>
        <v>0</v>
      </c>
      <c r="F81" s="494"/>
      <c r="H81" s="297" t="s">
        <v>28</v>
      </c>
      <c r="I81" s="72">
        <f>COUNTIFS('1. ALL DATA'!$Y$5:$Y$123,"ENVIRONMENT",'1. ALL DATA'!$M$5:$M$123,"Off target")</f>
        <v>0</v>
      </c>
      <c r="J81" s="126">
        <f>I81/I87</f>
        <v>0</v>
      </c>
      <c r="K81" s="493"/>
      <c r="L81" s="126">
        <f>I81/I88</f>
        <v>0</v>
      </c>
      <c r="M81" s="494"/>
      <c r="O81" s="297" t="s">
        <v>28</v>
      </c>
      <c r="P81" s="72">
        <f>COUNTIFS('1. ALL DATA'!$Y$5:$Y$123,"ENVIRONMENT",'1. ALL DATA'!$R$5:$R$123,"Off target")</f>
        <v>0</v>
      </c>
      <c r="Q81" s="126">
        <f>P81/P87</f>
        <v>0</v>
      </c>
      <c r="R81" s="493"/>
      <c r="S81" s="126" t="e">
        <f>P81/P88</f>
        <v>#DIV/0!</v>
      </c>
      <c r="T81" s="494"/>
      <c r="V81" s="297" t="s">
        <v>28</v>
      </c>
      <c r="W81" s="277">
        <f>COUNTIFS('1. ALL DATA'!$Y$5:$Y$123,"ENVIRONMENT",'1. ALL DATA'!$V$5:$V$123,"Off Target")</f>
        <v>0</v>
      </c>
      <c r="X81" s="126">
        <f>W81/$W$87</f>
        <v>0</v>
      </c>
      <c r="Y81" s="493"/>
      <c r="Z81" s="126" t="e">
        <f>W81/$W$88</f>
        <v>#DIV/0!</v>
      </c>
      <c r="AA81" s="494"/>
    </row>
    <row r="82" spans="1:27" ht="5.25" customHeight="1">
      <c r="A82" s="53"/>
      <c r="B82" s="73"/>
      <c r="C82" s="74"/>
      <c r="D82" s="74"/>
      <c r="E82" s="74"/>
      <c r="F82" s="98"/>
      <c r="H82" s="53"/>
      <c r="I82" s="73"/>
      <c r="J82" s="74"/>
      <c r="K82" s="74"/>
      <c r="L82" s="74"/>
      <c r="M82" s="98"/>
      <c r="O82" s="53"/>
      <c r="P82" s="73"/>
      <c r="Q82" s="74"/>
      <c r="R82" s="74"/>
      <c r="S82" s="74"/>
      <c r="T82" s="98"/>
      <c r="V82" s="299"/>
      <c r="W82" s="57"/>
      <c r="X82" s="76"/>
      <c r="Y82" s="76"/>
      <c r="Z82" s="77"/>
      <c r="AA82" s="261"/>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1</v>
      </c>
      <c r="J83" s="78">
        <f>I83/I87</f>
        <v>7.1428571428571425E-2</v>
      </c>
      <c r="K83" s="78">
        <f>J83</f>
        <v>7.1428571428571425E-2</v>
      </c>
      <c r="L83" s="79"/>
      <c r="M83" s="47"/>
      <c r="O83" s="48" t="s">
        <v>2</v>
      </c>
      <c r="P83" s="63">
        <f>COUNTIFS('1. ALL DATA'!$Y$5:$Y$123,"ENVIRONMENT",'1. ALL DATA'!$R$5:$R$123,"Not yet due")</f>
        <v>0</v>
      </c>
      <c r="Q83" s="78">
        <f>P83/P87</f>
        <v>0</v>
      </c>
      <c r="R83" s="78">
        <f>Q83</f>
        <v>0</v>
      </c>
      <c r="S83" s="79"/>
      <c r="T83" s="99"/>
      <c r="V83" s="63" t="s">
        <v>2</v>
      </c>
      <c r="W83" s="48">
        <f>COUNTIFS('1. ALL DATA'!$Y$5:$Y$123,"ENVIRONMENT",'1. ALL DATA'!$V$5:$V$123,"not yet due")</f>
        <v>0</v>
      </c>
      <c r="X83" s="78">
        <f>W83/$W$87</f>
        <v>0</v>
      </c>
      <c r="Y83" s="78">
        <f>X83</f>
        <v>0</v>
      </c>
      <c r="Z83" s="79"/>
      <c r="AA83" s="258"/>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0</v>
      </c>
      <c r="J84" s="78">
        <f>I84/I87</f>
        <v>0</v>
      </c>
      <c r="K84" s="78">
        <f>J84</f>
        <v>0</v>
      </c>
      <c r="L84" s="79"/>
      <c r="M84" s="104"/>
      <c r="O84" s="48" t="s">
        <v>47</v>
      </c>
      <c r="P84" s="63">
        <f>COUNTIFS('1. ALL DATA'!$Y$5:$Y$123,"ENVIRONMENT",'1. ALL DATA'!$R$5:$R$123,"Update not provided")</f>
        <v>14</v>
      </c>
      <c r="Q84" s="78">
        <f>P84/P87</f>
        <v>1</v>
      </c>
      <c r="R84" s="78">
        <f>Q84</f>
        <v>1</v>
      </c>
      <c r="S84" s="79"/>
      <c r="T84" s="100"/>
      <c r="V84" s="65" t="s">
        <v>47</v>
      </c>
      <c r="W84" s="48">
        <f>COUNTIFS('1. ALL DATA'!$Y$5:$Y$123,"ENVIRONMENT",'1. ALL DATA'!$V$5:$V$123,"Update not provided")</f>
        <v>14</v>
      </c>
      <c r="X84" s="78">
        <f>W84/$W$87</f>
        <v>1</v>
      </c>
      <c r="Y84" s="78">
        <f>X84</f>
        <v>1</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DATA'!$Y$5:$Y$123,"ENVIRONMENT",'1. ALL DATA'!$V$5:$V$123,"Deferred")</f>
        <v>0</v>
      </c>
      <c r="X85" s="81">
        <f>W85/$W$87</f>
        <v>0</v>
      </c>
      <c r="Y85" s="81">
        <f>X85</f>
        <v>0</v>
      </c>
      <c r="Z85" s="80"/>
      <c r="AA85" s="258"/>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DATA'!$Y$5:$Y$123,"ENVIRONMENT",'1.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8"/>
    </row>
    <row r="88" spans="1:27" ht="15.75" customHeight="1">
      <c r="A88" s="50" t="s">
        <v>32</v>
      </c>
      <c r="B88" s="82">
        <f>B87-B86-B85-B84-B83</f>
        <v>9</v>
      </c>
      <c r="C88" s="52"/>
      <c r="D88" s="52"/>
      <c r="E88" s="52"/>
      <c r="F88" s="47"/>
      <c r="H88" s="50" t="s">
        <v>32</v>
      </c>
      <c r="I88" s="82">
        <f>I87-I86-I85-I84-I83</f>
        <v>13</v>
      </c>
      <c r="J88" s="52"/>
      <c r="K88" s="52"/>
      <c r="L88" s="52"/>
      <c r="M88" s="47"/>
      <c r="O88" s="50" t="s">
        <v>32</v>
      </c>
      <c r="P88" s="82">
        <f>P87-P86-P85-P84-P83</f>
        <v>0</v>
      </c>
      <c r="Q88" s="52"/>
      <c r="R88" s="52"/>
      <c r="S88" s="52"/>
      <c r="T88" s="99"/>
      <c r="V88" s="50" t="s">
        <v>32</v>
      </c>
      <c r="W88" s="87">
        <f>W87-W86-W85-W84-W83</f>
        <v>0</v>
      </c>
      <c r="X88" s="52"/>
      <c r="Y88" s="52"/>
      <c r="Z88" s="52"/>
      <c r="AA88" s="258"/>
    </row>
    <row r="89" spans="1:27" ht="15.75" customHeight="1">
      <c r="V89" s="66"/>
      <c r="W89" s="64"/>
      <c r="X89" s="64"/>
      <c r="Y89" s="64"/>
      <c r="Z89" s="52"/>
      <c r="AA89" s="258"/>
    </row>
    <row r="90" spans="1:27" ht="15.75" customHeight="1"/>
    <row r="91" spans="1:27" s="64" customFormat="1" ht="15.75" customHeight="1">
      <c r="A91" s="66"/>
      <c r="E91" s="52"/>
      <c r="F91" s="1"/>
      <c r="H91" s="66"/>
      <c r="L91" s="52"/>
      <c r="M91" s="1"/>
      <c r="O91" s="66"/>
      <c r="S91" s="52"/>
      <c r="T91" s="96"/>
      <c r="AA91" s="258"/>
    </row>
    <row r="92" spans="1:27" s="64" customFormat="1" ht="15.75">
      <c r="A92" s="366" t="s">
        <v>276</v>
      </c>
      <c r="B92" s="358"/>
      <c r="C92" s="358"/>
      <c r="D92" s="358"/>
      <c r="E92" s="358"/>
      <c r="F92" s="359"/>
      <c r="H92" s="366" t="s">
        <v>276</v>
      </c>
      <c r="I92" s="358"/>
      <c r="J92" s="358"/>
      <c r="K92" s="358"/>
      <c r="L92" s="358"/>
      <c r="M92" s="359"/>
      <c r="O92" s="366" t="s">
        <v>276</v>
      </c>
      <c r="P92" s="358"/>
      <c r="Q92" s="358"/>
      <c r="R92" s="358"/>
      <c r="S92" s="358"/>
      <c r="T92" s="359"/>
      <c r="V92" s="366" t="s">
        <v>276</v>
      </c>
      <c r="W92" s="358"/>
      <c r="X92" s="358"/>
      <c r="Y92" s="358"/>
      <c r="Z92" s="358"/>
      <c r="AA92" s="359"/>
    </row>
    <row r="93" spans="1:27" ht="36" customHeight="1">
      <c r="A93" s="360" t="s">
        <v>24</v>
      </c>
      <c r="B93" s="360" t="s">
        <v>25</v>
      </c>
      <c r="C93" s="360" t="s">
        <v>19</v>
      </c>
      <c r="D93" s="360" t="s">
        <v>49</v>
      </c>
      <c r="E93" s="360" t="s">
        <v>30</v>
      </c>
      <c r="F93" s="361" t="s">
        <v>50</v>
      </c>
      <c r="H93" s="360" t="s">
        <v>24</v>
      </c>
      <c r="I93" s="360" t="s">
        <v>25</v>
      </c>
      <c r="J93" s="360" t="s">
        <v>19</v>
      </c>
      <c r="K93" s="360" t="s">
        <v>49</v>
      </c>
      <c r="L93" s="360" t="s">
        <v>30</v>
      </c>
      <c r="M93" s="361" t="s">
        <v>50</v>
      </c>
      <c r="O93" s="360" t="s">
        <v>24</v>
      </c>
      <c r="P93" s="360" t="s">
        <v>25</v>
      </c>
      <c r="Q93" s="360" t="s">
        <v>19</v>
      </c>
      <c r="R93" s="360" t="s">
        <v>49</v>
      </c>
      <c r="S93" s="360" t="s">
        <v>30</v>
      </c>
      <c r="T93" s="362" t="s">
        <v>50</v>
      </c>
      <c r="V93" s="360" t="s">
        <v>24</v>
      </c>
      <c r="W93" s="360" t="s">
        <v>25</v>
      </c>
      <c r="X93" s="360" t="s">
        <v>19</v>
      </c>
      <c r="Y93" s="360" t="s">
        <v>49</v>
      </c>
      <c r="Z93" s="360" t="s">
        <v>30</v>
      </c>
      <c r="AA93" s="363"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5"/>
    </row>
    <row r="95" spans="1:27" ht="18.75" customHeight="1">
      <c r="A95" s="296" t="s">
        <v>46</v>
      </c>
      <c r="B95" s="72">
        <f>COUNTIFS('1. ALL DATA'!$Y$5:$Y$123,"PLANNING",'1. ALL DATA'!$H$5:$H$123,"Fully Achieved")</f>
        <v>0</v>
      </c>
      <c r="C95" s="126">
        <f>B95/B109</f>
        <v>0</v>
      </c>
      <c r="D95" s="493">
        <f>C95+C96</f>
        <v>0.7857142857142857</v>
      </c>
      <c r="E95" s="126">
        <f>B95/B110</f>
        <v>0</v>
      </c>
      <c r="F95" s="480">
        <f>E95+E96</f>
        <v>1</v>
      </c>
      <c r="H95" s="296" t="s">
        <v>46</v>
      </c>
      <c r="I95" s="72">
        <f>COUNTIFS('1. ALL DATA'!$Y$5:$Y$123,"PLANNING",'1. ALL DATA'!$M$5:$M$123,"Fully Achieved")</f>
        <v>2</v>
      </c>
      <c r="J95" s="126">
        <f>I95/I109</f>
        <v>0.14285714285714285</v>
      </c>
      <c r="K95" s="493">
        <f>J95+J96</f>
        <v>0.9285714285714286</v>
      </c>
      <c r="L95" s="126">
        <f>I95/I110</f>
        <v>0.15384615384615385</v>
      </c>
      <c r="M95" s="480">
        <f>L95+L96</f>
        <v>1</v>
      </c>
      <c r="O95" s="296" t="s">
        <v>46</v>
      </c>
      <c r="P95" s="72">
        <f>COUNTIFS('1. ALL DATA'!$Y$5:$Y$123,"PLANNING",'1. ALL DATA'!$R$5:$R$123,"Fully Achieved")</f>
        <v>0</v>
      </c>
      <c r="Q95" s="126">
        <f>P95/P109</f>
        <v>0</v>
      </c>
      <c r="R95" s="493">
        <f>Q95+Q96</f>
        <v>0</v>
      </c>
      <c r="S95" s="126" t="e">
        <f>P95/P110</f>
        <v>#DIV/0!</v>
      </c>
      <c r="T95" s="480" t="e">
        <f>S95+S96</f>
        <v>#DIV/0!</v>
      </c>
      <c r="V95" s="296" t="s">
        <v>41</v>
      </c>
      <c r="W95" s="151">
        <f>COUNTIFS('1. ALL DATA'!$Y$5:$Y$123,"PLANNING",'1. ALL DATA'!$V$5:$V$123,"Fully Achieved")</f>
        <v>0</v>
      </c>
      <c r="X95" s="126">
        <f>W95/$W$109</f>
        <v>0</v>
      </c>
      <c r="Y95" s="493">
        <f>X95+X96</f>
        <v>0</v>
      </c>
      <c r="Z95" s="126" t="e">
        <f>W95/$W$110</f>
        <v>#DIV/0!</v>
      </c>
      <c r="AA95" s="480" t="e">
        <f>Z95+Z96</f>
        <v>#DIV/0!</v>
      </c>
    </row>
    <row r="96" spans="1:27" ht="18.75" customHeight="1">
      <c r="A96" s="296" t="s">
        <v>42</v>
      </c>
      <c r="B96" s="72">
        <f>COUNTIFS('1. ALL DATA'!$Y$5:$Y$123,"PLANNING",'1. ALL DATA'!$H$5:$H$123,"On track to be achieved")</f>
        <v>11</v>
      </c>
      <c r="C96" s="126">
        <f>B96/B109</f>
        <v>0.7857142857142857</v>
      </c>
      <c r="D96" s="493"/>
      <c r="E96" s="126">
        <f>B96/B110</f>
        <v>1</v>
      </c>
      <c r="F96" s="480"/>
      <c r="H96" s="296" t="s">
        <v>42</v>
      </c>
      <c r="I96" s="72">
        <f>COUNTIFS('1. ALL DATA'!$Y$5:$Y$123,"PLANNING",'1. ALL DATA'!$M$5:$M$123,"On track to be achieved")</f>
        <v>11</v>
      </c>
      <c r="J96" s="126">
        <f>I96/I109</f>
        <v>0.7857142857142857</v>
      </c>
      <c r="K96" s="493"/>
      <c r="L96" s="126">
        <f>I96/I110</f>
        <v>0.84615384615384615</v>
      </c>
      <c r="M96" s="480"/>
      <c r="O96" s="296" t="s">
        <v>42</v>
      </c>
      <c r="P96" s="72">
        <f>COUNTIFS('1. ALL DATA'!$Y$5:$Y$123,"PLANNING",'1. ALL DATA'!$R$5:$R$123,"On track to be achieved")</f>
        <v>0</v>
      </c>
      <c r="Q96" s="126">
        <f>P96/P109</f>
        <v>0</v>
      </c>
      <c r="R96" s="493"/>
      <c r="S96" s="126" t="e">
        <f>P96/P110</f>
        <v>#DIV/0!</v>
      </c>
      <c r="T96" s="480"/>
      <c r="V96" s="296" t="s">
        <v>83</v>
      </c>
      <c r="W96" s="151">
        <f>COUNTIFS('1. ALL DATA'!$Y$5:$Y$123,"PLANNING",'1. ALL DATA'!$V$5:$V$123,"Numerical Outturn Within 5% Tolerance")</f>
        <v>0</v>
      </c>
      <c r="X96" s="150">
        <f t="shared" ref="X96:X108" si="2">W96/$W$109</f>
        <v>0</v>
      </c>
      <c r="Y96" s="493"/>
      <c r="Z96" s="150" t="e">
        <f t="shared" ref="Z96:Z103" si="3">W96/$W$110</f>
        <v>#DIV/0!</v>
      </c>
      <c r="AA96" s="480"/>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65"/>
      <c r="Y97" s="185"/>
      <c r="Z97" s="365"/>
      <c r="AA97" s="186"/>
    </row>
    <row r="98" spans="1:27" ht="16.5" customHeight="1">
      <c r="A98" s="475" t="s">
        <v>27</v>
      </c>
      <c r="B98" s="495">
        <f>COUNTIFS('1. ALL DATA'!$Y$5:$Y$123,"PLANNING",'1. ALL DATA'!$H$5:$H$123,"In danger of falling behind target")</f>
        <v>0</v>
      </c>
      <c r="C98" s="493">
        <f>B98/B109</f>
        <v>0</v>
      </c>
      <c r="D98" s="493">
        <f>C98</f>
        <v>0</v>
      </c>
      <c r="E98" s="493">
        <f>B98/B110</f>
        <v>0</v>
      </c>
      <c r="F98" s="478">
        <f>E98</f>
        <v>0</v>
      </c>
      <c r="H98" s="475" t="s">
        <v>27</v>
      </c>
      <c r="I98" s="495">
        <f>COUNTIFS('1. ALL DATA'!$Y$5:$Y$123,"PLANNING",'1. ALL DATA'!$M$5:$M$123,"In danger of falling behind target")</f>
        <v>0</v>
      </c>
      <c r="J98" s="493">
        <f>I98/I109</f>
        <v>0</v>
      </c>
      <c r="K98" s="493">
        <f>J98</f>
        <v>0</v>
      </c>
      <c r="L98" s="493">
        <f>I98/I110</f>
        <v>0</v>
      </c>
      <c r="M98" s="478">
        <f>L98</f>
        <v>0</v>
      </c>
      <c r="O98" s="475" t="s">
        <v>27</v>
      </c>
      <c r="P98" s="495">
        <f>COUNTIFS('1. ALL DATA'!$Y$5:$Y$123,"PLANNING",'1. ALL DATA'!$R$5:$R$123,"In danger of falling behind target")</f>
        <v>0</v>
      </c>
      <c r="Q98" s="493">
        <f>P98/P109</f>
        <v>0</v>
      </c>
      <c r="R98" s="493">
        <f>Q98</f>
        <v>0</v>
      </c>
      <c r="S98" s="493" t="e">
        <f>P98/P110</f>
        <v>#DIV/0!</v>
      </c>
      <c r="T98" s="478" t="e">
        <f>S98</f>
        <v>#DIV/0!</v>
      </c>
      <c r="V98" s="298" t="s">
        <v>84</v>
      </c>
      <c r="W98" s="277">
        <f>COUNTIFS('1. ALL DATA'!$Y$5:$Y$123,"PLANNING",'1. ALL DATA'!$V$5:$V$123,"Numerical Outturn Within 10% Tolerance")</f>
        <v>0</v>
      </c>
      <c r="X98" s="150">
        <f t="shared" si="2"/>
        <v>0</v>
      </c>
      <c r="Y98" s="496">
        <f>SUM(X98:X100)</f>
        <v>0</v>
      </c>
      <c r="Z98" s="150" t="e">
        <f t="shared" si="3"/>
        <v>#DIV/0!</v>
      </c>
      <c r="AA98" s="478" t="e">
        <f>SUM(Z98:Z100)</f>
        <v>#DIV/0!</v>
      </c>
    </row>
    <row r="99" spans="1:27" ht="16.5" customHeight="1">
      <c r="A99" s="475"/>
      <c r="B99" s="495"/>
      <c r="C99" s="493"/>
      <c r="D99" s="493"/>
      <c r="E99" s="493"/>
      <c r="F99" s="478"/>
      <c r="H99" s="475"/>
      <c r="I99" s="495"/>
      <c r="J99" s="493"/>
      <c r="K99" s="493"/>
      <c r="L99" s="493"/>
      <c r="M99" s="478"/>
      <c r="O99" s="475"/>
      <c r="P99" s="495"/>
      <c r="Q99" s="493"/>
      <c r="R99" s="493"/>
      <c r="S99" s="493"/>
      <c r="T99" s="478"/>
      <c r="V99" s="298" t="s">
        <v>85</v>
      </c>
      <c r="W99" s="277">
        <f>COUNTIFS('1. ALL DATA'!$Y$5:$Y$123,"PLANNING",'1. ALL DATA'!$V$5:$V$123,"Target Partially Met")</f>
        <v>0</v>
      </c>
      <c r="X99" s="150">
        <f t="shared" si="2"/>
        <v>0</v>
      </c>
      <c r="Y99" s="497"/>
      <c r="Z99" s="150" t="e">
        <f t="shared" si="3"/>
        <v>#DIV/0!</v>
      </c>
      <c r="AA99" s="478"/>
    </row>
    <row r="100" spans="1:27" ht="16.5" customHeight="1">
      <c r="A100" s="475"/>
      <c r="B100" s="495"/>
      <c r="C100" s="493"/>
      <c r="D100" s="493"/>
      <c r="E100" s="493"/>
      <c r="F100" s="478"/>
      <c r="H100" s="475"/>
      <c r="I100" s="495"/>
      <c r="J100" s="493"/>
      <c r="K100" s="493"/>
      <c r="L100" s="493"/>
      <c r="M100" s="478"/>
      <c r="O100" s="475"/>
      <c r="P100" s="495"/>
      <c r="Q100" s="493"/>
      <c r="R100" s="493"/>
      <c r="S100" s="493"/>
      <c r="T100" s="478"/>
      <c r="V100" s="298" t="s">
        <v>87</v>
      </c>
      <c r="W100" s="277">
        <f>COUNTIFS('1. ALL DATA'!$Y$5:$Y$123,"PLANNING",'1. ALL DATA'!$V$5:$V$123,"Completion Date Within Reasonable Tolerance")</f>
        <v>0</v>
      </c>
      <c r="X100" s="150">
        <f t="shared" si="2"/>
        <v>0</v>
      </c>
      <c r="Y100" s="498"/>
      <c r="Z100" s="150" t="e">
        <f t="shared" si="3"/>
        <v>#DIV/0!</v>
      </c>
      <c r="AA100" s="478"/>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65"/>
      <c r="Y101" s="185"/>
      <c r="Z101" s="365"/>
      <c r="AA101" s="186"/>
    </row>
    <row r="102" spans="1:27" ht="22.5" customHeight="1">
      <c r="A102" s="297" t="s">
        <v>43</v>
      </c>
      <c r="B102" s="72">
        <f>COUNTIFS('1. ALL DATA'!$Y$5:$Y$123,"PLANNING",'1. ALL DATA'!$H$5:$H$123,"Completed behind schedule")</f>
        <v>0</v>
      </c>
      <c r="C102" s="126">
        <f>B102/B109</f>
        <v>0</v>
      </c>
      <c r="D102" s="493">
        <f>C102+C103</f>
        <v>0</v>
      </c>
      <c r="E102" s="126">
        <f>B102/B110</f>
        <v>0</v>
      </c>
      <c r="F102" s="494">
        <f>E102+E103</f>
        <v>0</v>
      </c>
      <c r="H102" s="297" t="s">
        <v>43</v>
      </c>
      <c r="I102" s="72">
        <f>COUNTIFS('1. ALL DATA'!$Y$5:$Y$123,"PLANNING",'1. ALL DATA'!$M$5:$M$123,"Completed behind schedule")</f>
        <v>0</v>
      </c>
      <c r="J102" s="126">
        <f>I102/I109</f>
        <v>0</v>
      </c>
      <c r="K102" s="493">
        <f>J102+J103</f>
        <v>0</v>
      </c>
      <c r="L102" s="126">
        <f>I102/I110</f>
        <v>0</v>
      </c>
      <c r="M102" s="494">
        <f>L102+L103</f>
        <v>0</v>
      </c>
      <c r="O102" s="297" t="s">
        <v>43</v>
      </c>
      <c r="P102" s="72">
        <f>COUNTIFS('1. ALL DATA'!$Y$5:$Y$123,"PLANNING",'1. ALL DATA'!$R$5:$R$123,"Completed behind schedule")</f>
        <v>0</v>
      </c>
      <c r="Q102" s="126">
        <f>P102/P109</f>
        <v>0</v>
      </c>
      <c r="R102" s="493">
        <f>Q102+Q103</f>
        <v>0</v>
      </c>
      <c r="S102" s="126" t="e">
        <f>P102/P110</f>
        <v>#DIV/0!</v>
      </c>
      <c r="T102" s="494" t="e">
        <f>S102+S103</f>
        <v>#DIV/0!</v>
      </c>
      <c r="V102" s="297" t="s">
        <v>86</v>
      </c>
      <c r="W102" s="277">
        <f>COUNTIFS('1. ALL DATA'!$Y$5:$Y$123,"PLANNING",'1. ALL DATA'!$V$5:$V$123,"Completed Significantly After Target Deadline")</f>
        <v>0</v>
      </c>
      <c r="X102" s="150">
        <f t="shared" si="2"/>
        <v>0</v>
      </c>
      <c r="Y102" s="493">
        <f>X102+X103</f>
        <v>0</v>
      </c>
      <c r="Z102" s="150" t="e">
        <f t="shared" si="3"/>
        <v>#DIV/0!</v>
      </c>
      <c r="AA102" s="494" t="e">
        <f>Z102+Z103</f>
        <v>#DIV/0!</v>
      </c>
    </row>
    <row r="103" spans="1:27" ht="22.5" customHeight="1">
      <c r="A103" s="297" t="s">
        <v>28</v>
      </c>
      <c r="B103" s="72">
        <f>COUNTIFS('1. ALL DATA'!$Y$5:$Y$123,"PLANNING",'1. ALL DATA'!$H$5:$H$123,"Off target")</f>
        <v>0</v>
      </c>
      <c r="C103" s="126">
        <f>B103/B109</f>
        <v>0</v>
      </c>
      <c r="D103" s="493"/>
      <c r="E103" s="126">
        <f>B103/B110</f>
        <v>0</v>
      </c>
      <c r="F103" s="494"/>
      <c r="H103" s="297" t="s">
        <v>28</v>
      </c>
      <c r="I103" s="72">
        <f>COUNTIFS('1. ALL DATA'!$Y$5:$Y$123,"PLANNING",'1. ALL DATA'!$M$5:$M$123,"Off target")</f>
        <v>0</v>
      </c>
      <c r="J103" s="126">
        <f>I103/I109</f>
        <v>0</v>
      </c>
      <c r="K103" s="493"/>
      <c r="L103" s="126">
        <f>I103/I110</f>
        <v>0</v>
      </c>
      <c r="M103" s="494"/>
      <c r="O103" s="297" t="s">
        <v>28</v>
      </c>
      <c r="P103" s="72">
        <f>COUNTIFS('1. ALL DATA'!$Y$5:$Y$123,"PLANNING",'1. ALL DATA'!$R$5:$R$123,"Off target")</f>
        <v>0</v>
      </c>
      <c r="Q103" s="126">
        <f>P103/P109</f>
        <v>0</v>
      </c>
      <c r="R103" s="493"/>
      <c r="S103" s="126" t="e">
        <f>P103/P110</f>
        <v>#DIV/0!</v>
      </c>
      <c r="T103" s="494"/>
      <c r="V103" s="297" t="s">
        <v>28</v>
      </c>
      <c r="W103" s="277">
        <f>COUNTIFS('1. ALL DATA'!$Y$5:$Y$123,"PLANNING",'1. ALL DATA'!$V$5:$V$123,"Off Target")</f>
        <v>0</v>
      </c>
      <c r="X103" s="150">
        <f t="shared" si="2"/>
        <v>0</v>
      </c>
      <c r="Y103" s="493"/>
      <c r="Z103" s="150" t="e">
        <f t="shared" si="3"/>
        <v>#DIV/0!</v>
      </c>
      <c r="AA103" s="494"/>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7"/>
      <c r="W104" s="191"/>
      <c r="X104" s="365"/>
      <c r="Y104" s="192"/>
      <c r="Z104" s="193"/>
      <c r="AA104" s="256"/>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1</v>
      </c>
      <c r="J105" s="78">
        <f>I105/I109</f>
        <v>7.1428571428571425E-2</v>
      </c>
      <c r="K105" s="78">
        <f>J105</f>
        <v>7.1428571428571425E-2</v>
      </c>
      <c r="L105" s="79"/>
      <c r="M105" s="47"/>
      <c r="O105" s="48" t="s">
        <v>2</v>
      </c>
      <c r="P105" s="63">
        <f>COUNTIFS('1. ALL DATA'!$Y$5:$Y$123,"PLANNING",'1. ALL DATA'!$R$5:$R$123,"Not yet due")</f>
        <v>0</v>
      </c>
      <c r="Q105" s="78">
        <f>P105/P109</f>
        <v>0</v>
      </c>
      <c r="R105" s="78">
        <f>Q105</f>
        <v>0</v>
      </c>
      <c r="S105" s="79"/>
      <c r="T105" s="99"/>
      <c r="V105" s="63" t="s">
        <v>2</v>
      </c>
      <c r="W105" s="48">
        <f>COUNTIFS('1. ALL DATA'!$Y$5:$Y$123,"PLANNING",'1. ALL DATA'!$V$5:$V$123,"not yet due")</f>
        <v>0</v>
      </c>
      <c r="X105" s="150">
        <f t="shared" si="2"/>
        <v>0</v>
      </c>
      <c r="Y105" s="78">
        <f>X105</f>
        <v>0</v>
      </c>
      <c r="Z105" s="79"/>
      <c r="AA105" s="258"/>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0</v>
      </c>
      <c r="J106" s="78">
        <f>I106/I109</f>
        <v>0</v>
      </c>
      <c r="K106" s="78">
        <f>J106</f>
        <v>0</v>
      </c>
      <c r="L106" s="79"/>
      <c r="M106" s="104"/>
      <c r="O106" s="48" t="s">
        <v>47</v>
      </c>
      <c r="P106" s="63">
        <f>COUNTIFS('1. ALL DATA'!$Y$5:$Y$123,"PLANNING",'1. ALL DATA'!$R$5:$R$123,"Update not provided")</f>
        <v>14</v>
      </c>
      <c r="Q106" s="78">
        <f>P106/P109</f>
        <v>1</v>
      </c>
      <c r="R106" s="78">
        <f>Q106</f>
        <v>1</v>
      </c>
      <c r="S106" s="79"/>
      <c r="T106" s="100"/>
      <c r="V106" s="65" t="s">
        <v>47</v>
      </c>
      <c r="W106" s="48">
        <f>COUNTIFS('1. ALL DATA'!$Y$5:$Y$123,"PLANNING",'1. ALL DATA'!$V$5:$V$123,"Update not provided")</f>
        <v>14</v>
      </c>
      <c r="X106" s="150">
        <f t="shared" si="2"/>
        <v>1</v>
      </c>
      <c r="Y106" s="78">
        <f>X106</f>
        <v>1</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DATA'!$Y$5:$Y$123,"PLANNING",'1. ALL DATA'!$V$5:$V$123,"Deferred")</f>
        <v>0</v>
      </c>
      <c r="X107" s="150">
        <f t="shared" si="2"/>
        <v>0</v>
      </c>
      <c r="Y107" s="81">
        <f>X107</f>
        <v>0</v>
      </c>
      <c r="Z107" s="80"/>
      <c r="AA107" s="258"/>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DATA'!$Y$5:$Y$123,"PLANNING",'1.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8"/>
    </row>
    <row r="110" spans="1:27" ht="15.75" customHeight="1">
      <c r="A110" s="50" t="s">
        <v>32</v>
      </c>
      <c r="B110" s="82">
        <f>B109-B108-B107-B106-B105</f>
        <v>11</v>
      </c>
      <c r="C110" s="52"/>
      <c r="D110" s="52"/>
      <c r="E110" s="52"/>
      <c r="F110" s="47"/>
      <c r="H110" s="50" t="s">
        <v>32</v>
      </c>
      <c r="I110" s="82">
        <f>I109-I108-I107-I106-I105</f>
        <v>13</v>
      </c>
      <c r="J110" s="52"/>
      <c r="K110" s="52"/>
      <c r="L110" s="52"/>
      <c r="M110" s="47"/>
      <c r="O110" s="50" t="s">
        <v>32</v>
      </c>
      <c r="P110" s="82">
        <f>P109-P108-P107-P106-P105</f>
        <v>0</v>
      </c>
      <c r="Q110" s="52"/>
      <c r="R110" s="52"/>
      <c r="S110" s="52"/>
      <c r="T110" s="99"/>
      <c r="V110" s="50" t="s">
        <v>32</v>
      </c>
      <c r="W110" s="87">
        <f>W109-W108-W107-W106-W105</f>
        <v>0</v>
      </c>
      <c r="X110" s="52"/>
      <c r="Y110" s="52"/>
      <c r="Z110" s="52"/>
      <c r="AA110" s="258"/>
    </row>
    <row r="111" spans="1:27" ht="15.75" customHeight="1">
      <c r="W111" s="88"/>
    </row>
    <row r="112" spans="1:27" ht="15.75" customHeight="1">
      <c r="W112" s="88"/>
    </row>
    <row r="113" spans="1:27" ht="15.75" customHeight="1">
      <c r="W113" s="88"/>
    </row>
    <row r="114" spans="1:27" s="64" customFormat="1" ht="15.75">
      <c r="A114" s="364" t="s">
        <v>39</v>
      </c>
      <c r="B114" s="358"/>
      <c r="C114" s="358"/>
      <c r="D114" s="358"/>
      <c r="E114" s="358"/>
      <c r="F114" s="359"/>
      <c r="H114" s="364" t="s">
        <v>39</v>
      </c>
      <c r="I114" s="358"/>
      <c r="J114" s="358"/>
      <c r="K114" s="358"/>
      <c r="L114" s="358"/>
      <c r="M114" s="359"/>
      <c r="O114" s="364" t="s">
        <v>39</v>
      </c>
      <c r="P114" s="358"/>
      <c r="Q114" s="358"/>
      <c r="R114" s="358"/>
      <c r="S114" s="358"/>
      <c r="T114" s="359"/>
      <c r="V114" s="364" t="s">
        <v>39</v>
      </c>
      <c r="W114" s="358"/>
      <c r="X114" s="358"/>
      <c r="Y114" s="358"/>
      <c r="Z114" s="358"/>
      <c r="AA114" s="359"/>
    </row>
    <row r="115" spans="1:27" ht="41.25" customHeight="1">
      <c r="A115" s="360" t="s">
        <v>24</v>
      </c>
      <c r="B115" s="360" t="s">
        <v>25</v>
      </c>
      <c r="C115" s="360" t="s">
        <v>19</v>
      </c>
      <c r="D115" s="360" t="s">
        <v>49</v>
      </c>
      <c r="E115" s="360" t="s">
        <v>30</v>
      </c>
      <c r="F115" s="361" t="s">
        <v>50</v>
      </c>
      <c r="H115" s="360" t="s">
        <v>24</v>
      </c>
      <c r="I115" s="360" t="s">
        <v>25</v>
      </c>
      <c r="J115" s="360" t="s">
        <v>19</v>
      </c>
      <c r="K115" s="360" t="s">
        <v>49</v>
      </c>
      <c r="L115" s="360" t="s">
        <v>30</v>
      </c>
      <c r="M115" s="361" t="s">
        <v>50</v>
      </c>
      <c r="O115" s="360" t="s">
        <v>24</v>
      </c>
      <c r="P115" s="360" t="s">
        <v>25</v>
      </c>
      <c r="Q115" s="360" t="s">
        <v>19</v>
      </c>
      <c r="R115" s="360" t="s">
        <v>49</v>
      </c>
      <c r="S115" s="360" t="s">
        <v>30</v>
      </c>
      <c r="T115" s="362" t="s">
        <v>50</v>
      </c>
      <c r="V115" s="360" t="s">
        <v>24</v>
      </c>
      <c r="W115" s="360" t="s">
        <v>25</v>
      </c>
      <c r="X115" s="360" t="s">
        <v>19</v>
      </c>
      <c r="Y115" s="360" t="s">
        <v>49</v>
      </c>
      <c r="Z115" s="360" t="s">
        <v>30</v>
      </c>
      <c r="AA115" s="363"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60"/>
    </row>
    <row r="117" spans="1:27" ht="27.75" customHeight="1">
      <c r="A117" s="296" t="s">
        <v>46</v>
      </c>
      <c r="B117" s="72">
        <f>COUNTIFS('1. ALL DATA'!$Y$5:$Y$123,"REGULATORY SERVICES",'1. ALL DATA'!$H$5:$H$123,"Fully Achieved")</f>
        <v>3</v>
      </c>
      <c r="C117" s="126">
        <f>B117/B131</f>
        <v>0.27272727272727271</v>
      </c>
      <c r="D117" s="493">
        <f>C117+C118</f>
        <v>0.81818181818181812</v>
      </c>
      <c r="E117" s="126">
        <f>B117/B132</f>
        <v>0.33333333333333331</v>
      </c>
      <c r="F117" s="480">
        <f>E117+E118</f>
        <v>1</v>
      </c>
      <c r="H117" s="296" t="s">
        <v>46</v>
      </c>
      <c r="I117" s="72">
        <f>COUNTIFS('1. ALL DATA'!$Y$5:$Y$123,"REGULATORY SERVICES",'1. ALL DATA'!$M$5:$M$123,"Fully Achieved")</f>
        <v>6</v>
      </c>
      <c r="J117" s="126">
        <f>I117/I131</f>
        <v>0.54545454545454541</v>
      </c>
      <c r="K117" s="493">
        <f>J117+J118</f>
        <v>0.90909090909090906</v>
      </c>
      <c r="L117" s="126">
        <f>I117/I132</f>
        <v>0.6</v>
      </c>
      <c r="M117" s="480">
        <f>L117+L118</f>
        <v>1</v>
      </c>
      <c r="O117" s="296" t="s">
        <v>46</v>
      </c>
      <c r="P117" s="72">
        <f>COUNTIFS('1. ALL DATA'!$Y$5:$Y$123,"REGULATORY SERVICES",'1. ALL DATA'!$R$5:$R$123,"Fully Achieved")</f>
        <v>0</v>
      </c>
      <c r="Q117" s="126">
        <f>P117/P131</f>
        <v>0</v>
      </c>
      <c r="R117" s="493">
        <f>Q117+Q118</f>
        <v>0</v>
      </c>
      <c r="S117" s="126" t="e">
        <f>P117/P132</f>
        <v>#DIV/0!</v>
      </c>
      <c r="T117" s="480" t="e">
        <f>S117+S118</f>
        <v>#DIV/0!</v>
      </c>
      <c r="V117" s="296" t="s">
        <v>41</v>
      </c>
      <c r="W117" s="151">
        <f>COUNTIFS('1. ALL DATA'!$Y$5:$Y$123,"REGULATORY SERVICES",'1. ALL DATA'!$V$5:$V$123,"Fully Achieved")</f>
        <v>0</v>
      </c>
      <c r="X117" s="126">
        <f>W117/$W$131</f>
        <v>0</v>
      </c>
      <c r="Y117" s="493">
        <f>X117+X118</f>
        <v>0</v>
      </c>
      <c r="Z117" s="126" t="e">
        <f>W117/$W$132</f>
        <v>#DIV/0!</v>
      </c>
      <c r="AA117" s="480" t="e">
        <f>Z117+Z118</f>
        <v>#DIV/0!</v>
      </c>
    </row>
    <row r="118" spans="1:27" ht="27.75" customHeight="1">
      <c r="A118" s="296" t="s">
        <v>42</v>
      </c>
      <c r="B118" s="72">
        <f>COUNTIFS('1. ALL DATA'!$Y$5:$Y$123,"REGULATORY SERVICES",'1. ALL DATA'!$H$5:$H$123,"On track to be achieved")</f>
        <v>6</v>
      </c>
      <c r="C118" s="126">
        <f>B118/B131</f>
        <v>0.54545454545454541</v>
      </c>
      <c r="D118" s="493"/>
      <c r="E118" s="126">
        <f>B118/B132</f>
        <v>0.66666666666666663</v>
      </c>
      <c r="F118" s="480"/>
      <c r="H118" s="296" t="s">
        <v>42</v>
      </c>
      <c r="I118" s="72">
        <f>COUNTIFS('1. ALL DATA'!$Y$5:$Y$123,"REGULATORY SERVICES",'1. ALL DATA'!$M$5:$M$123,"On track to be achieved")</f>
        <v>4</v>
      </c>
      <c r="J118" s="126">
        <f>I118/I131</f>
        <v>0.36363636363636365</v>
      </c>
      <c r="K118" s="493"/>
      <c r="L118" s="126">
        <f>I118/I132</f>
        <v>0.4</v>
      </c>
      <c r="M118" s="480"/>
      <c r="O118" s="296" t="s">
        <v>42</v>
      </c>
      <c r="P118" s="72">
        <f>COUNTIFS('1. ALL DATA'!$Y$5:$Y$123,"REGULATORY SERVICES",'1. ALL DATA'!$R$5:$R$123,"On track to be achieved")</f>
        <v>0</v>
      </c>
      <c r="Q118" s="126">
        <f>P118/P131</f>
        <v>0</v>
      </c>
      <c r="R118" s="493"/>
      <c r="S118" s="126" t="e">
        <f>P118/P132</f>
        <v>#DIV/0!</v>
      </c>
      <c r="T118" s="480"/>
      <c r="V118" s="296" t="s">
        <v>83</v>
      </c>
      <c r="W118" s="151">
        <f>COUNTIFS('1. ALL DATA'!$Y$5:$Y$123,"REGULATORY SERVICES",'1. ALL DATA'!$V$5:$V$123,"Numerical Outturn Within 5% Tolerance")</f>
        <v>0</v>
      </c>
      <c r="X118" s="150">
        <f t="shared" ref="X118:X130" si="4">W118/$W$131</f>
        <v>0</v>
      </c>
      <c r="Y118" s="493"/>
      <c r="Z118" s="150" t="e">
        <f t="shared" ref="Z118:Z125" si="5">W118/$W$132</f>
        <v>#DIV/0!</v>
      </c>
      <c r="AA118" s="480"/>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75" t="s">
        <v>27</v>
      </c>
      <c r="B120" s="495">
        <f>COUNTIFS('1. ALL DATA'!$Y$5:$Y$123,"REGULATORY SERVICES",'1. ALL DATA'!$H$5:$H$123,"In danger of falling behind target")</f>
        <v>0</v>
      </c>
      <c r="C120" s="493">
        <f>B120/B131</f>
        <v>0</v>
      </c>
      <c r="D120" s="493">
        <f>C120</f>
        <v>0</v>
      </c>
      <c r="E120" s="493">
        <f>B120/B132</f>
        <v>0</v>
      </c>
      <c r="F120" s="478">
        <f>E120</f>
        <v>0</v>
      </c>
      <c r="H120" s="475" t="s">
        <v>27</v>
      </c>
      <c r="I120" s="495">
        <f>COUNTIFS('1. ALL DATA'!$Y$5:$Y$123,"REGULATORY SERVICES",'1. ALL DATA'!$M$5:$M$123,"In danger of falling behind target")</f>
        <v>0</v>
      </c>
      <c r="J120" s="493">
        <f>I120/I131</f>
        <v>0</v>
      </c>
      <c r="K120" s="493">
        <f>J120</f>
        <v>0</v>
      </c>
      <c r="L120" s="493">
        <f>I120/I132</f>
        <v>0</v>
      </c>
      <c r="M120" s="478">
        <f>L120</f>
        <v>0</v>
      </c>
      <c r="O120" s="475" t="s">
        <v>27</v>
      </c>
      <c r="P120" s="495">
        <f>COUNTIFS('1. ALL DATA'!$Y$5:$Y$123,"REGULATORY SERVICES",'1. ALL DATA'!$R$5:$R$123,"In danger of falling behind target")</f>
        <v>0</v>
      </c>
      <c r="Q120" s="493">
        <f>P120/P131</f>
        <v>0</v>
      </c>
      <c r="R120" s="493">
        <f>Q120</f>
        <v>0</v>
      </c>
      <c r="S120" s="493" t="e">
        <f>P120/P132</f>
        <v>#DIV/0!</v>
      </c>
      <c r="T120" s="478" t="e">
        <f>S120</f>
        <v>#DIV/0!</v>
      </c>
      <c r="V120" s="298" t="s">
        <v>84</v>
      </c>
      <c r="W120" s="277">
        <f>COUNTIFS('1. ALL DATA'!$Y$5:$Y$123,"REGULATORY SERVICES",'1. ALL DATA'!$V$5:$V$123,"Numerical Outturn Within 10% Tolerance")</f>
        <v>0</v>
      </c>
      <c r="X120" s="150">
        <f t="shared" si="4"/>
        <v>0</v>
      </c>
      <c r="Y120" s="496">
        <f>SUM(X120:X123)</f>
        <v>0</v>
      </c>
      <c r="Z120" s="150" t="e">
        <f t="shared" si="5"/>
        <v>#DIV/0!</v>
      </c>
      <c r="AA120" s="478" t="e">
        <f>SUM(Z120:Z123)</f>
        <v>#DIV/0!</v>
      </c>
    </row>
    <row r="121" spans="1:27" ht="18.75" customHeight="1">
      <c r="A121" s="475"/>
      <c r="B121" s="495"/>
      <c r="C121" s="493"/>
      <c r="D121" s="493"/>
      <c r="E121" s="493"/>
      <c r="F121" s="478"/>
      <c r="H121" s="475"/>
      <c r="I121" s="495"/>
      <c r="J121" s="493"/>
      <c r="K121" s="493"/>
      <c r="L121" s="493"/>
      <c r="M121" s="478"/>
      <c r="O121" s="475"/>
      <c r="P121" s="495"/>
      <c r="Q121" s="493"/>
      <c r="R121" s="493"/>
      <c r="S121" s="493"/>
      <c r="T121" s="478"/>
      <c r="V121" s="298" t="s">
        <v>85</v>
      </c>
      <c r="W121" s="277">
        <f>COUNTIFS('1. ALL DATA'!$Y$5:$Y$123,"REGULATORY SERVICES",'1. ALL DATA'!$V$5:$V$123,"Target Partially Met")</f>
        <v>0</v>
      </c>
      <c r="X121" s="150">
        <f t="shared" si="4"/>
        <v>0</v>
      </c>
      <c r="Y121" s="497"/>
      <c r="Z121" s="150" t="e">
        <f t="shared" si="5"/>
        <v>#DIV/0!</v>
      </c>
      <c r="AA121" s="478"/>
    </row>
    <row r="122" spans="1:27" ht="20.25" customHeight="1">
      <c r="A122" s="475"/>
      <c r="B122" s="495"/>
      <c r="C122" s="493"/>
      <c r="D122" s="493"/>
      <c r="E122" s="493"/>
      <c r="F122" s="478"/>
      <c r="H122" s="475"/>
      <c r="I122" s="495"/>
      <c r="J122" s="493"/>
      <c r="K122" s="493"/>
      <c r="L122" s="493"/>
      <c r="M122" s="478"/>
      <c r="O122" s="475"/>
      <c r="P122" s="495"/>
      <c r="Q122" s="493"/>
      <c r="R122" s="493"/>
      <c r="S122" s="493"/>
      <c r="T122" s="478"/>
      <c r="V122" s="298" t="s">
        <v>87</v>
      </c>
      <c r="W122" s="277">
        <f>COUNTIFS('1. ALL DATA'!$Y$5:$Y$123,"REGULATORY SERVICES",'1. ALL DATA'!$V$5:$V$123,"Completion Date Within Reasonable Tolerance")</f>
        <v>0</v>
      </c>
      <c r="X122" s="150">
        <f>W123/$W$131</f>
        <v>0</v>
      </c>
      <c r="Y122" s="498"/>
      <c r="Z122" s="150" t="e">
        <f>W123/$W$132</f>
        <v>#DIV/0!</v>
      </c>
      <c r="AA122" s="478"/>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7" t="s">
        <v>43</v>
      </c>
      <c r="B124" s="72">
        <f>COUNTIFS('1. ALL DATA'!$Y$5:$Y$123,"REGULATORY SERVICES",'1. ALL DATA'!$H$5:$H$123,"Completed behind schedule")</f>
        <v>0</v>
      </c>
      <c r="C124" s="126">
        <f>B124/B131</f>
        <v>0</v>
      </c>
      <c r="D124" s="493">
        <f>C124+C125</f>
        <v>0</v>
      </c>
      <c r="E124" s="126">
        <f>B124/B132</f>
        <v>0</v>
      </c>
      <c r="F124" s="494">
        <f>E124+E125</f>
        <v>0</v>
      </c>
      <c r="H124" s="297" t="s">
        <v>43</v>
      </c>
      <c r="I124" s="72">
        <f>COUNTIFS('1. ALL DATA'!$Y$5:$Y$123,"REGULATORY SERVICES",'1. ALL DATA'!$M$5:$M$123,"Completed behind schedule")</f>
        <v>0</v>
      </c>
      <c r="J124" s="126">
        <f>I124/I131</f>
        <v>0</v>
      </c>
      <c r="K124" s="493">
        <f>J124+J125</f>
        <v>0</v>
      </c>
      <c r="L124" s="126">
        <f>I124/I132</f>
        <v>0</v>
      </c>
      <c r="M124" s="494">
        <f>L124+L125</f>
        <v>0</v>
      </c>
      <c r="O124" s="297" t="s">
        <v>43</v>
      </c>
      <c r="P124" s="72">
        <f>COUNTIFS('1. ALL DATA'!$Y$5:$Y$123,"REGULATORY SERVICES",'1. ALL DATA'!$R$5:$R$123,"Completed behind schedule")</f>
        <v>0</v>
      </c>
      <c r="Q124" s="126">
        <f>P124/P131</f>
        <v>0</v>
      </c>
      <c r="R124" s="493">
        <f>Q124+Q125</f>
        <v>0</v>
      </c>
      <c r="S124" s="126" t="e">
        <f>P124/P132</f>
        <v>#DIV/0!</v>
      </c>
      <c r="T124" s="494" t="e">
        <f>S124+S125</f>
        <v>#DIV/0!</v>
      </c>
      <c r="V124" s="297" t="s">
        <v>86</v>
      </c>
      <c r="W124" s="277">
        <f>COUNTIFS('1. ALL DATA'!$Y$5:$Y$123,"REGULATORY SERVICES",'1. ALL DATA'!$V$5:$V$123,"Completed Significantly After Target Deadline")</f>
        <v>0</v>
      </c>
      <c r="X124" s="150">
        <f t="shared" si="4"/>
        <v>0</v>
      </c>
      <c r="Y124" s="493">
        <f>X124+X125</f>
        <v>0</v>
      </c>
      <c r="Z124" s="150" t="e">
        <f t="shared" si="5"/>
        <v>#DIV/0!</v>
      </c>
      <c r="AA124" s="494" t="e">
        <f>Z124+Z125</f>
        <v>#DIV/0!</v>
      </c>
    </row>
    <row r="125" spans="1:27" ht="30" customHeight="1">
      <c r="A125" s="297" t="s">
        <v>28</v>
      </c>
      <c r="B125" s="72">
        <f>COUNTIFS('1. ALL DATA'!$Y$5:$Y$123,"REGULATORY SERVICES",'1. ALL DATA'!$H$5:$H$123,"Off target")</f>
        <v>0</v>
      </c>
      <c r="C125" s="126">
        <f>B125/B131</f>
        <v>0</v>
      </c>
      <c r="D125" s="493"/>
      <c r="E125" s="126">
        <f>B125/B132</f>
        <v>0</v>
      </c>
      <c r="F125" s="494"/>
      <c r="H125" s="297" t="s">
        <v>28</v>
      </c>
      <c r="I125" s="72">
        <f>COUNTIFS('1. ALL DATA'!$Y$5:$Y$123,"REGULATORY SERVICES",'1. ALL DATA'!$M$5:$M$123,"Off target")</f>
        <v>0</v>
      </c>
      <c r="J125" s="126">
        <f>I125/I131</f>
        <v>0</v>
      </c>
      <c r="K125" s="493"/>
      <c r="L125" s="126">
        <f>I125/I132</f>
        <v>0</v>
      </c>
      <c r="M125" s="494"/>
      <c r="O125" s="297" t="s">
        <v>28</v>
      </c>
      <c r="P125" s="72">
        <f>COUNTIFS('1. ALL DATA'!$Y$5:$Y$123,"REGULATORY SERVICES",'1. ALL DATA'!$R$5:$R$123,"Off target")</f>
        <v>0</v>
      </c>
      <c r="Q125" s="126">
        <f>P125/P131</f>
        <v>0</v>
      </c>
      <c r="R125" s="493"/>
      <c r="S125" s="126" t="e">
        <f>P125/P132</f>
        <v>#DIV/0!</v>
      </c>
      <c r="T125" s="494"/>
      <c r="V125" s="297" t="s">
        <v>28</v>
      </c>
      <c r="W125" s="277">
        <f>COUNTIFS('1. ALL DATA'!$Y$5:$Y$123,"REGULATORY SERVICES",'1. ALL DATA'!$V$5:$V$123,"Off Target")</f>
        <v>0</v>
      </c>
      <c r="X125" s="150">
        <f t="shared" si="4"/>
        <v>0</v>
      </c>
      <c r="Y125" s="493"/>
      <c r="Z125" s="150" t="e">
        <f t="shared" si="5"/>
        <v>#DIV/0!</v>
      </c>
      <c r="AA125" s="494"/>
    </row>
    <row r="126" spans="1:27" ht="5.25" customHeight="1">
      <c r="A126" s="53"/>
      <c r="B126" s="73"/>
      <c r="C126" s="74"/>
      <c r="D126" s="74"/>
      <c r="E126" s="74"/>
      <c r="F126" s="98"/>
      <c r="H126" s="53"/>
      <c r="I126" s="73"/>
      <c r="J126" s="74"/>
      <c r="K126" s="74"/>
      <c r="L126" s="74"/>
      <c r="M126" s="98"/>
      <c r="O126" s="53"/>
      <c r="P126" s="73"/>
      <c r="Q126" s="74"/>
      <c r="R126" s="74"/>
      <c r="S126" s="74"/>
      <c r="T126" s="98"/>
      <c r="V126" s="299"/>
      <c r="W126" s="57"/>
      <c r="X126" s="150"/>
      <c r="Y126" s="76"/>
      <c r="Z126" s="77"/>
      <c r="AA126" s="261"/>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1</v>
      </c>
      <c r="J127" s="78">
        <f>I127/I131</f>
        <v>9.0909090909090912E-2</v>
      </c>
      <c r="K127" s="78">
        <f>J127</f>
        <v>9.0909090909090912E-2</v>
      </c>
      <c r="L127" s="79"/>
      <c r="M127" s="47"/>
      <c r="O127" s="48" t="s">
        <v>2</v>
      </c>
      <c r="P127" s="63">
        <f>COUNTIFS('1. ALL DATA'!$Y$5:$Y$123,"REGULATORY SERVICES",'1. ALL DATA'!$R$5:$R$123,"Not yet due")</f>
        <v>0</v>
      </c>
      <c r="Q127" s="78">
        <f>P127/P131</f>
        <v>0</v>
      </c>
      <c r="R127" s="78">
        <f>Q127</f>
        <v>0</v>
      </c>
      <c r="S127" s="79"/>
      <c r="T127" s="99"/>
      <c r="V127" s="63" t="s">
        <v>2</v>
      </c>
      <c r="W127" s="48">
        <f>COUNTIFS('1. ALL DATA'!$Y$5:$Y$123,"REGULATORY SERVICES",'1. ALL DATA'!$V$5:$V$123,"not yet due")</f>
        <v>0</v>
      </c>
      <c r="X127" s="150">
        <f t="shared" si="4"/>
        <v>0</v>
      </c>
      <c r="Y127" s="78">
        <f>X127</f>
        <v>0</v>
      </c>
      <c r="Z127" s="79"/>
      <c r="AA127" s="258"/>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0</v>
      </c>
      <c r="J128" s="78">
        <f>I128/I131</f>
        <v>0</v>
      </c>
      <c r="K128" s="78">
        <f>J128</f>
        <v>0</v>
      </c>
      <c r="L128" s="79"/>
      <c r="M128" s="104"/>
      <c r="O128" s="48" t="s">
        <v>47</v>
      </c>
      <c r="P128" s="63">
        <f>COUNTIFS('1. ALL DATA'!$Y$5:$Y$123,"REGULATORY SERVICES",'1. ALL DATA'!$R$5:$R$123,"Update not provided")</f>
        <v>11</v>
      </c>
      <c r="Q128" s="78">
        <f>P128/P131</f>
        <v>1</v>
      </c>
      <c r="R128" s="78">
        <f>Q128</f>
        <v>1</v>
      </c>
      <c r="S128" s="79"/>
      <c r="T128" s="100"/>
      <c r="V128" s="65" t="s">
        <v>47</v>
      </c>
      <c r="W128" s="48">
        <f>COUNTIFS('1. ALL DATA'!$Y$5:$Y$123,"REGULATORY SERVICES",'1. ALL DATA'!$V$5:$V$123,"Update not provided")</f>
        <v>11</v>
      </c>
      <c r="X128" s="150">
        <f t="shared" si="4"/>
        <v>1</v>
      </c>
      <c r="Y128" s="78">
        <f>X128</f>
        <v>1</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DATA'!$Y$5:$Y$123,"REGULATORY SERVICES",'1. ALL DATA'!$V$5:$V$123,"Deferred")</f>
        <v>0</v>
      </c>
      <c r="X129" s="150">
        <f t="shared" si="4"/>
        <v>0</v>
      </c>
      <c r="Y129" s="81">
        <f>X129</f>
        <v>0</v>
      </c>
      <c r="Z129" s="80"/>
      <c r="AA129" s="258"/>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DATA'!$Y$5:$Y$123,"REGULATORY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8"/>
    </row>
    <row r="132" spans="1:27" ht="15.75" customHeight="1">
      <c r="A132" s="50" t="s">
        <v>32</v>
      </c>
      <c r="B132" s="82">
        <f>B131-B130-B129-B128-B127</f>
        <v>9</v>
      </c>
      <c r="C132" s="52"/>
      <c r="D132" s="52"/>
      <c r="E132" s="52"/>
      <c r="F132" s="47"/>
      <c r="H132" s="50" t="s">
        <v>32</v>
      </c>
      <c r="I132" s="82">
        <f>I131-I130-I129-I128-I127</f>
        <v>10</v>
      </c>
      <c r="J132" s="52"/>
      <c r="K132" s="52"/>
      <c r="L132" s="52"/>
      <c r="M132" s="47"/>
      <c r="O132" s="50" t="s">
        <v>32</v>
      </c>
      <c r="P132" s="82">
        <f>P131-P130-P129-P128-P127</f>
        <v>0</v>
      </c>
      <c r="Q132" s="52"/>
      <c r="R132" s="52"/>
      <c r="S132" s="52"/>
      <c r="T132" s="99"/>
      <c r="V132" s="50" t="s">
        <v>32</v>
      </c>
      <c r="W132" s="87">
        <f>W131-W130-W129-W128-W127</f>
        <v>0</v>
      </c>
      <c r="X132" s="52"/>
      <c r="Y132" s="52"/>
      <c r="Z132" s="52"/>
      <c r="AA132" s="258"/>
    </row>
    <row r="133" spans="1:27" ht="15.75" customHeight="1">
      <c r="A133" s="66"/>
      <c r="B133" s="414"/>
      <c r="C133" s="52"/>
      <c r="D133" s="52"/>
      <c r="E133" s="52"/>
      <c r="F133" s="47"/>
      <c r="H133" s="66"/>
      <c r="I133" s="414"/>
      <c r="J133" s="52"/>
      <c r="K133" s="52"/>
      <c r="L133" s="52"/>
      <c r="M133" s="47"/>
      <c r="O133" s="66"/>
      <c r="P133" s="414"/>
      <c r="Q133" s="52"/>
      <c r="R133" s="52"/>
      <c r="S133" s="52"/>
      <c r="T133" s="99"/>
      <c r="V133" s="66"/>
      <c r="W133" s="415"/>
      <c r="X133" s="52"/>
      <c r="Y133" s="52"/>
      <c r="Z133" s="52"/>
      <c r="AA133" s="258"/>
    </row>
    <row r="134" spans="1:27" ht="15.75" customHeight="1">
      <c r="A134" s="66"/>
      <c r="B134" s="414"/>
      <c r="C134" s="52"/>
      <c r="D134" s="52"/>
      <c r="E134" s="52"/>
      <c r="F134" s="47"/>
      <c r="H134" s="66"/>
      <c r="I134" s="414"/>
      <c r="J134" s="52"/>
      <c r="K134" s="52"/>
      <c r="L134" s="52"/>
      <c r="M134" s="47"/>
      <c r="O134" s="66"/>
      <c r="P134" s="414"/>
      <c r="Q134" s="52"/>
      <c r="R134" s="52"/>
      <c r="S134" s="52"/>
      <c r="T134" s="99"/>
      <c r="V134" s="66"/>
      <c r="W134" s="415"/>
      <c r="X134" s="52"/>
      <c r="Y134" s="52"/>
      <c r="Z134" s="52"/>
      <c r="AA134" s="258"/>
    </row>
    <row r="136" spans="1:27" s="64" customFormat="1" ht="15.75">
      <c r="A136" s="366" t="s">
        <v>278</v>
      </c>
      <c r="B136" s="358"/>
      <c r="C136" s="358"/>
      <c r="D136" s="358"/>
      <c r="E136" s="358"/>
      <c r="F136" s="359"/>
      <c r="H136" s="366" t="s">
        <v>278</v>
      </c>
      <c r="I136" s="358"/>
      <c r="J136" s="358"/>
      <c r="K136" s="358"/>
      <c r="L136" s="358"/>
      <c r="M136" s="359"/>
      <c r="O136" s="366" t="s">
        <v>278</v>
      </c>
      <c r="P136" s="358"/>
      <c r="Q136" s="358"/>
      <c r="R136" s="358"/>
      <c r="S136" s="358"/>
      <c r="T136" s="359"/>
      <c r="V136" s="366" t="s">
        <v>278</v>
      </c>
      <c r="W136" s="358"/>
      <c r="X136" s="358"/>
      <c r="Y136" s="358"/>
      <c r="Z136" s="358"/>
      <c r="AA136" s="359"/>
    </row>
    <row r="137" spans="1:27" ht="41.25" customHeight="1">
      <c r="A137" s="360" t="s">
        <v>24</v>
      </c>
      <c r="B137" s="360" t="s">
        <v>25</v>
      </c>
      <c r="C137" s="360" t="s">
        <v>19</v>
      </c>
      <c r="D137" s="360" t="s">
        <v>49</v>
      </c>
      <c r="E137" s="360" t="s">
        <v>30</v>
      </c>
      <c r="F137" s="361" t="s">
        <v>50</v>
      </c>
      <c r="H137" s="360" t="s">
        <v>24</v>
      </c>
      <c r="I137" s="360" t="s">
        <v>25</v>
      </c>
      <c r="J137" s="360" t="s">
        <v>19</v>
      </c>
      <c r="K137" s="360" t="s">
        <v>49</v>
      </c>
      <c r="L137" s="360" t="s">
        <v>30</v>
      </c>
      <c r="M137" s="361" t="s">
        <v>50</v>
      </c>
      <c r="O137" s="360" t="s">
        <v>24</v>
      </c>
      <c r="P137" s="360" t="s">
        <v>25</v>
      </c>
      <c r="Q137" s="360" t="s">
        <v>19</v>
      </c>
      <c r="R137" s="360" t="s">
        <v>49</v>
      </c>
      <c r="S137" s="360" t="s">
        <v>30</v>
      </c>
      <c r="T137" s="362" t="s">
        <v>50</v>
      </c>
      <c r="V137" s="360" t="s">
        <v>24</v>
      </c>
      <c r="W137" s="360" t="s">
        <v>25</v>
      </c>
      <c r="X137" s="360" t="s">
        <v>19</v>
      </c>
      <c r="Y137" s="360" t="s">
        <v>49</v>
      </c>
      <c r="Z137" s="360" t="s">
        <v>30</v>
      </c>
      <c r="AA137" s="363"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60"/>
    </row>
    <row r="139" spans="1:27" ht="27.75" customHeight="1">
      <c r="A139" s="296" t="s">
        <v>46</v>
      </c>
      <c r="B139" s="72">
        <f>COUNTIFS('1. ALL DATA'!$Y$5:$Y$123,"TOWN CENTRE AND NEIGHBOURHOODS",'1. ALL DATA'!$H$5:$H$123,"Fully Achieved")</f>
        <v>1</v>
      </c>
      <c r="C139" s="408">
        <f>B139/B153</f>
        <v>0.16666666666666666</v>
      </c>
      <c r="D139" s="493">
        <f>C139+C140</f>
        <v>0.66666666666666663</v>
      </c>
      <c r="E139" s="408">
        <f>B139/B154</f>
        <v>0.2</v>
      </c>
      <c r="F139" s="480">
        <f>E139+E140</f>
        <v>0.8</v>
      </c>
      <c r="H139" s="296" t="s">
        <v>46</v>
      </c>
      <c r="I139" s="72">
        <f>COUNTIFS('1. ALL DATA'!$Y$5:$Y$123,"TOWN CENTRE AND NEIGHBOURHOODS",'1. ALL DATA'!$M$5:$M$123,"Fully Achieved")</f>
        <v>1</v>
      </c>
      <c r="J139" s="408">
        <f>I139/I153</f>
        <v>0.16666666666666666</v>
      </c>
      <c r="K139" s="493">
        <f>J139+J140</f>
        <v>0.66666666666666663</v>
      </c>
      <c r="L139" s="408">
        <f>I139/I154</f>
        <v>0.2</v>
      </c>
      <c r="M139" s="480">
        <f>L139+L140</f>
        <v>0.8</v>
      </c>
      <c r="O139" s="296" t="s">
        <v>46</v>
      </c>
      <c r="P139" s="72">
        <f>COUNTIFS('1. ALL DATA'!$Y$5:$Y$123,"TOWN CENTRE AND NEIGHBOURHOODS",'1. ALL DATA'!$R$5:$R$123,"Fully Achieved")</f>
        <v>0</v>
      </c>
      <c r="Q139" s="408">
        <f>P139/P153</f>
        <v>0</v>
      </c>
      <c r="R139" s="493">
        <f>Q139+Q140</f>
        <v>0</v>
      </c>
      <c r="S139" s="408" t="e">
        <f>P139/P154</f>
        <v>#DIV/0!</v>
      </c>
      <c r="T139" s="480" t="e">
        <f>S139+S140</f>
        <v>#DIV/0!</v>
      </c>
      <c r="V139" s="296" t="s">
        <v>41</v>
      </c>
      <c r="W139" s="409">
        <f>COUNTIFS('1. ALL DATA'!$Y$5:$Y$123,"TOWN CENTRE AND NEIGHBOURHOODS",'1. ALL DATA'!$V$5:$V$123,"Fully Achieved")</f>
        <v>0</v>
      </c>
      <c r="X139" s="408">
        <f>W139/$W$131</f>
        <v>0</v>
      </c>
      <c r="Y139" s="493">
        <f>X139+X140</f>
        <v>0</v>
      </c>
      <c r="Z139" s="408" t="e">
        <f>W139/$W$132</f>
        <v>#DIV/0!</v>
      </c>
      <c r="AA139" s="480" t="e">
        <f>Z139+Z140</f>
        <v>#DIV/0!</v>
      </c>
    </row>
    <row r="140" spans="1:27" ht="27.75" customHeight="1">
      <c r="A140" s="296" t="s">
        <v>42</v>
      </c>
      <c r="B140" s="72">
        <f>COUNTIFS('1. ALL DATA'!$Y$5:$Y$123,"TOWN CENTRE AND NEIGHBOURHOODS",'1. ALL DATA'!$H$5:$H$123,"On track to be achieved")</f>
        <v>3</v>
      </c>
      <c r="C140" s="408">
        <f>B140/B153</f>
        <v>0.5</v>
      </c>
      <c r="D140" s="493"/>
      <c r="E140" s="408">
        <f>B140/B154</f>
        <v>0.6</v>
      </c>
      <c r="F140" s="480"/>
      <c r="H140" s="296" t="s">
        <v>42</v>
      </c>
      <c r="I140" s="72">
        <f>COUNTIFS('1. ALL DATA'!$Y$5:$Y$123,"TOWN CENTRE AND NEIGHBOURHOODS",'1. ALL DATA'!$M$5:$M$123,"On track to be achieved")</f>
        <v>3</v>
      </c>
      <c r="J140" s="408">
        <f>I140/I153</f>
        <v>0.5</v>
      </c>
      <c r="K140" s="493"/>
      <c r="L140" s="408">
        <f>I140/I154</f>
        <v>0.6</v>
      </c>
      <c r="M140" s="480"/>
      <c r="O140" s="296" t="s">
        <v>42</v>
      </c>
      <c r="P140" s="72">
        <f>COUNTIFS('1. ALL DATA'!$Y$5:$Y$123,"TOWN CENTRE AND NEIGHBOURHOODS",'1. ALL DATA'!$R$5:$R$123,"On track to be achieved")</f>
        <v>0</v>
      </c>
      <c r="Q140" s="408">
        <f>P140/P153</f>
        <v>0</v>
      </c>
      <c r="R140" s="493"/>
      <c r="S140" s="408" t="e">
        <f>P140/P154</f>
        <v>#DIV/0!</v>
      </c>
      <c r="T140" s="480"/>
      <c r="V140" s="296" t="s">
        <v>83</v>
      </c>
      <c r="W140" s="409">
        <f>COUNTIFS('1. ALL DATA'!$Y$5:$Y$123,"TOWN CENTRE AND NEIGHBOURHOODS",'1. ALL DATA'!$V$5:$V$123,"Numerical Outturn Within 5% Tolerance")</f>
        <v>0</v>
      </c>
      <c r="X140" s="408">
        <f t="shared" ref="X140" si="6">W140/$W$131</f>
        <v>0</v>
      </c>
      <c r="Y140" s="493"/>
      <c r="Z140" s="408" t="e">
        <f t="shared" ref="Z140" si="7">W140/$W$132</f>
        <v>#DIV/0!</v>
      </c>
      <c r="AA140" s="480"/>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408"/>
      <c r="Y141" s="74"/>
      <c r="Z141" s="408"/>
      <c r="AA141" s="186"/>
    </row>
    <row r="142" spans="1:27" ht="21" customHeight="1">
      <c r="A142" s="475" t="s">
        <v>27</v>
      </c>
      <c r="B142" s="495">
        <f>COUNTIFS('1. ALL DATA'!$Y$5:$Y$123,"TOWN CENTRE AND NEIGHBOURHOODS",'1. ALL DATA'!$H$5:$H$123,"In danger of falling behind target")</f>
        <v>0</v>
      </c>
      <c r="C142" s="493">
        <f>B142/B153</f>
        <v>0</v>
      </c>
      <c r="D142" s="493">
        <f>C142</f>
        <v>0</v>
      </c>
      <c r="E142" s="493">
        <f>B142/B154</f>
        <v>0</v>
      </c>
      <c r="F142" s="478">
        <f>E142</f>
        <v>0</v>
      </c>
      <c r="H142" s="475" t="s">
        <v>27</v>
      </c>
      <c r="I142" s="495">
        <f>COUNTIFS('1. ALL DATA'!$Y$5:$Y$123,"TOWN CENTRE AND NEIGHBOURHOODS",'1. ALL DATA'!$M$5:$M$123,"In danger of falling behind target")</f>
        <v>0</v>
      </c>
      <c r="J142" s="493">
        <f>I142/I153</f>
        <v>0</v>
      </c>
      <c r="K142" s="493">
        <f>J142</f>
        <v>0</v>
      </c>
      <c r="L142" s="493">
        <f>I142/I154</f>
        <v>0</v>
      </c>
      <c r="M142" s="478">
        <f>L142</f>
        <v>0</v>
      </c>
      <c r="O142" s="475" t="s">
        <v>27</v>
      </c>
      <c r="P142" s="495">
        <f>COUNTIFS('1. ALL DATA'!$Y$5:$Y$123,"TOWN CENTRE AND NEIGHBOURHOODS",'1. ALL DATA'!$R$5:$R$123,"In danger of falling behind target")</f>
        <v>0</v>
      </c>
      <c r="Q142" s="493">
        <f>P142/P153</f>
        <v>0</v>
      </c>
      <c r="R142" s="493">
        <f>Q142</f>
        <v>0</v>
      </c>
      <c r="S142" s="493" t="e">
        <f>P142/P154</f>
        <v>#DIV/0!</v>
      </c>
      <c r="T142" s="478" t="e">
        <f>S142</f>
        <v>#DIV/0!</v>
      </c>
      <c r="V142" s="407" t="s">
        <v>84</v>
      </c>
      <c r="W142" s="409">
        <f>COUNTIFS('1. ALL DATA'!$Y$5:$Y$123,"TOWN CENTRE AND NEIGHBOURHOODS",'1. ALL DATA'!$V$5:$V$123,"Numerical Outturn Within 10% Tolerance")</f>
        <v>0</v>
      </c>
      <c r="X142" s="408">
        <f t="shared" ref="X142:X144" si="8">W142/$W$131</f>
        <v>0</v>
      </c>
      <c r="Y142" s="496">
        <f>SUM(X142:X145)</f>
        <v>0</v>
      </c>
      <c r="Z142" s="408" t="e">
        <f t="shared" ref="Z142:Z144" si="9">W142/$W$132</f>
        <v>#DIV/0!</v>
      </c>
      <c r="AA142" s="478" t="e">
        <f>SUM(Z142:Z145)</f>
        <v>#DIV/0!</v>
      </c>
    </row>
    <row r="143" spans="1:27" ht="18.75" customHeight="1">
      <c r="A143" s="475"/>
      <c r="B143" s="495"/>
      <c r="C143" s="493"/>
      <c r="D143" s="493"/>
      <c r="E143" s="493"/>
      <c r="F143" s="478"/>
      <c r="H143" s="475"/>
      <c r="I143" s="495"/>
      <c r="J143" s="493"/>
      <c r="K143" s="493"/>
      <c r="L143" s="493"/>
      <c r="M143" s="478"/>
      <c r="O143" s="475"/>
      <c r="P143" s="495"/>
      <c r="Q143" s="493"/>
      <c r="R143" s="493"/>
      <c r="S143" s="493"/>
      <c r="T143" s="478"/>
      <c r="V143" s="407" t="s">
        <v>85</v>
      </c>
      <c r="W143" s="409">
        <f>COUNTIFS('1. ALL DATA'!$Y$5:$Y$123,"TOWN CENTRE AND NEIGHBOURHOODS",'1. ALL DATA'!$V$5:$V$123,"Target Partially Met")</f>
        <v>0</v>
      </c>
      <c r="X143" s="408">
        <f t="shared" si="8"/>
        <v>0</v>
      </c>
      <c r="Y143" s="497"/>
      <c r="Z143" s="408" t="e">
        <f t="shared" si="9"/>
        <v>#DIV/0!</v>
      </c>
      <c r="AA143" s="478"/>
    </row>
    <row r="144" spans="1:27" ht="20.25" customHeight="1">
      <c r="A144" s="475"/>
      <c r="B144" s="495"/>
      <c r="C144" s="493"/>
      <c r="D144" s="493"/>
      <c r="E144" s="493"/>
      <c r="F144" s="478"/>
      <c r="H144" s="475"/>
      <c r="I144" s="495"/>
      <c r="J144" s="493"/>
      <c r="K144" s="493"/>
      <c r="L144" s="493"/>
      <c r="M144" s="478"/>
      <c r="O144" s="475"/>
      <c r="P144" s="495"/>
      <c r="Q144" s="493"/>
      <c r="R144" s="493"/>
      <c r="S144" s="493"/>
      <c r="T144" s="478"/>
      <c r="V144" s="407" t="s">
        <v>87</v>
      </c>
      <c r="W144" s="409">
        <f>COUNTIFS('1. ALL DATA'!$Y$5:$Y$123,"TOWN CENTRE AND NEIGHBOURHOODS",'1. ALL DATA'!$V$5:$V$123,"Completion Date Within Reasonable Tolerance")</f>
        <v>0</v>
      </c>
      <c r="X144" s="408">
        <f t="shared" si="8"/>
        <v>0</v>
      </c>
      <c r="Y144" s="498"/>
      <c r="Z144" s="408" t="e">
        <f t="shared" si="9"/>
        <v>#DIV/0!</v>
      </c>
      <c r="AA144" s="478"/>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408"/>
      <c r="Y145" s="74"/>
      <c r="Z145" s="408"/>
      <c r="AA145" s="186"/>
    </row>
    <row r="146" spans="1:27" ht="30" customHeight="1">
      <c r="A146" s="297" t="s">
        <v>43</v>
      </c>
      <c r="B146" s="72">
        <f>COUNTIFS('1. ALL DATA'!$Y$5:$Y$123,"TOWN CENTRE AND NEIGHBOURHOODS",'1. ALL DATA'!$H$5:$H$123,"Completed behind schedule")</f>
        <v>1</v>
      </c>
      <c r="C146" s="408">
        <f>B146/B153</f>
        <v>0.16666666666666666</v>
      </c>
      <c r="D146" s="493">
        <f>C146+C147</f>
        <v>0.16666666666666666</v>
      </c>
      <c r="E146" s="408">
        <f>B146/B154</f>
        <v>0.2</v>
      </c>
      <c r="F146" s="494">
        <f>E146+E147</f>
        <v>0.2</v>
      </c>
      <c r="H146" s="297" t="s">
        <v>43</v>
      </c>
      <c r="I146" s="72">
        <f>COUNTIFS('1. ALL DATA'!$Y$5:$Y$123,"TOWN CENTRE AND NEIGHBOURHOODS",'1. ALL DATA'!$M$5:$M$123,"Completed behind schedule")</f>
        <v>1</v>
      </c>
      <c r="J146" s="408">
        <f>I146/I153</f>
        <v>0.16666666666666666</v>
      </c>
      <c r="K146" s="493">
        <f>J146+J147</f>
        <v>0.16666666666666666</v>
      </c>
      <c r="L146" s="408">
        <f>I146/I154</f>
        <v>0.2</v>
      </c>
      <c r="M146" s="494">
        <f>L146+L147</f>
        <v>0.2</v>
      </c>
      <c r="O146" s="297" t="s">
        <v>43</v>
      </c>
      <c r="P146" s="72">
        <f>COUNTIFS('1. ALL DATA'!$Y$5:$Y$123,"TOWN CENTRE AND NEIGHBOURHOODS",'1. ALL DATA'!$R$5:$R$123,"Completed behind schedule")</f>
        <v>0</v>
      </c>
      <c r="Q146" s="408">
        <f>P146/P153</f>
        <v>0</v>
      </c>
      <c r="R146" s="493">
        <f>Q146+Q147</f>
        <v>0</v>
      </c>
      <c r="S146" s="408" t="e">
        <f>P146/P154</f>
        <v>#DIV/0!</v>
      </c>
      <c r="T146" s="494" t="e">
        <f>S146+S147</f>
        <v>#DIV/0!</v>
      </c>
      <c r="V146" s="297" t="s">
        <v>86</v>
      </c>
      <c r="W146" s="409">
        <f>COUNTIFS('1. ALL DATA'!$Y$5:$Y$123,"TOWN CENTRE AND NEIGHBOURHOODS",'1. ALL DATA'!$V$5:$V$123,"Completed Significantly After Target Deadline")</f>
        <v>0</v>
      </c>
      <c r="X146" s="408">
        <f t="shared" ref="X146:X147" si="10">W146/$W$131</f>
        <v>0</v>
      </c>
      <c r="Y146" s="493">
        <f>X146+X147</f>
        <v>0</v>
      </c>
      <c r="Z146" s="408" t="e">
        <f t="shared" ref="Z146:Z147" si="11">W146/$W$132</f>
        <v>#DIV/0!</v>
      </c>
      <c r="AA146" s="494" t="e">
        <f>Z146+Z147</f>
        <v>#DIV/0!</v>
      </c>
    </row>
    <row r="147" spans="1:27" ht="30" customHeight="1">
      <c r="A147" s="297" t="s">
        <v>28</v>
      </c>
      <c r="B147" s="72">
        <f>COUNTIFS('1. ALL DATA'!$Y$5:$Y$123,"TOWN CENTRE AND NEIGHBOURHOODS",'1. ALL DATA'!$H$5:$H$123,"Off target")</f>
        <v>0</v>
      </c>
      <c r="C147" s="408">
        <f>B147/B153</f>
        <v>0</v>
      </c>
      <c r="D147" s="493"/>
      <c r="E147" s="408">
        <f>B147/B154</f>
        <v>0</v>
      </c>
      <c r="F147" s="494"/>
      <c r="H147" s="297" t="s">
        <v>28</v>
      </c>
      <c r="I147" s="72">
        <f>COUNTIFS('1. ALL DATA'!$Y$5:$Y$123,"TOWN CENTRE AND NEIGHBOURHOODS",'1. ALL DATA'!$M$5:$M$123,"Off target")</f>
        <v>0</v>
      </c>
      <c r="J147" s="408">
        <f>I147/I153</f>
        <v>0</v>
      </c>
      <c r="K147" s="493"/>
      <c r="L147" s="408">
        <f>I147/I154</f>
        <v>0</v>
      </c>
      <c r="M147" s="494"/>
      <c r="O147" s="297" t="s">
        <v>28</v>
      </c>
      <c r="P147" s="72">
        <f>COUNTIFS('1. ALL DATA'!$Y$5:$Y$123,"TOWN CENTRE AND NEIGHBOURHOODS",'1. ALL DATA'!$R$5:$R$123,"Off target")</f>
        <v>0</v>
      </c>
      <c r="Q147" s="408">
        <f>P147/P153</f>
        <v>0</v>
      </c>
      <c r="R147" s="493"/>
      <c r="S147" s="408" t="e">
        <f>P147/P154</f>
        <v>#DIV/0!</v>
      </c>
      <c r="T147" s="494"/>
      <c r="V147" s="297" t="s">
        <v>28</v>
      </c>
      <c r="W147" s="409">
        <f>COUNTIFS('1. ALL DATA'!$Y$5:$Y$123,"TOWN CENTRE AND NEIGHBOURHOODS",'1. ALL DATA'!$V$5:$V$123,"Off Target")</f>
        <v>0</v>
      </c>
      <c r="X147" s="408">
        <f t="shared" si="10"/>
        <v>0</v>
      </c>
      <c r="Y147" s="493"/>
      <c r="Z147" s="408" t="e">
        <f t="shared" si="11"/>
        <v>#DIV/0!</v>
      </c>
      <c r="AA147" s="494"/>
    </row>
    <row r="148" spans="1:27" ht="5.25" customHeight="1">
      <c r="A148" s="53"/>
      <c r="B148" s="73"/>
      <c r="C148" s="74"/>
      <c r="D148" s="74"/>
      <c r="E148" s="74"/>
      <c r="F148" s="98"/>
      <c r="H148" s="53"/>
      <c r="I148" s="73"/>
      <c r="J148" s="74"/>
      <c r="K148" s="74"/>
      <c r="L148" s="74"/>
      <c r="M148" s="98"/>
      <c r="O148" s="53"/>
      <c r="P148" s="73"/>
      <c r="Q148" s="74"/>
      <c r="R148" s="74"/>
      <c r="S148" s="74"/>
      <c r="T148" s="98"/>
      <c r="V148" s="299"/>
      <c r="W148" s="57"/>
      <c r="X148" s="408"/>
      <c r="Y148" s="76"/>
      <c r="Z148" s="77"/>
      <c r="AA148" s="261"/>
    </row>
    <row r="149" spans="1:27" ht="15.75" customHeight="1">
      <c r="A149" s="410" t="s">
        <v>2</v>
      </c>
      <c r="B149" s="63">
        <f>COUNTIFS('1. ALL DATA'!$Y$5:$Y$123,"TOWN CENTRE AND NEIGHBOURHOODS",'1. ALL DATA'!$H$5:$H$123,"Not yet due")</f>
        <v>1</v>
      </c>
      <c r="C149" s="78">
        <f>B149/B153</f>
        <v>0.16666666666666666</v>
      </c>
      <c r="D149" s="78">
        <f>C149</f>
        <v>0.16666666666666666</v>
      </c>
      <c r="E149" s="79"/>
      <c r="F149" s="47"/>
      <c r="H149" s="410" t="s">
        <v>2</v>
      </c>
      <c r="I149" s="63">
        <f>COUNTIFS('1. ALL DATA'!$Y$5:$Y$123,"TOWN CENTRE AND NEIGHBOURHOODS",'1. ALL DATA'!$M$5:$M$123,"Not yet due")</f>
        <v>1</v>
      </c>
      <c r="J149" s="78">
        <f>I149/I153</f>
        <v>0.16666666666666666</v>
      </c>
      <c r="K149" s="78">
        <f>J149</f>
        <v>0.16666666666666666</v>
      </c>
      <c r="L149" s="79"/>
      <c r="M149" s="47"/>
      <c r="O149" s="410" t="s">
        <v>2</v>
      </c>
      <c r="P149" s="63">
        <f>COUNTIFS('1. ALL DATA'!$Y$5:$Y$123,"TOWN CENTRE AND NEIGHBOURHOODS",'1. ALL DATA'!$R$5:$R$123,"Not yet due")</f>
        <v>0</v>
      </c>
      <c r="Q149" s="78">
        <f>P149/P153</f>
        <v>0</v>
      </c>
      <c r="R149" s="78">
        <f>Q149</f>
        <v>0</v>
      </c>
      <c r="S149" s="79"/>
      <c r="T149" s="99"/>
      <c r="V149" s="63" t="s">
        <v>2</v>
      </c>
      <c r="W149" s="410">
        <f>COUNTIFS('1. ALL DATA'!$Y$5:$Y$123,"TOWN CENTRE AND NEIGHBOURHOODS",'1. ALL DATA'!$V$5:$V$123,"not yet due")</f>
        <v>0</v>
      </c>
      <c r="X149" s="408">
        <f t="shared" ref="X149:X152" si="12">W149/$W$131</f>
        <v>0</v>
      </c>
      <c r="Y149" s="78">
        <f>X149</f>
        <v>0</v>
      </c>
      <c r="Z149" s="79"/>
      <c r="AA149" s="258"/>
    </row>
    <row r="150" spans="1:27" ht="15.75" customHeight="1">
      <c r="A150" s="410" t="s">
        <v>47</v>
      </c>
      <c r="B150" s="63">
        <f>COUNTIFS('1. ALL DATA'!$Y$5:$Y$123,"TOWN CENTRE AND NEIGHBOURHOODS",'1. ALL DATA'!$H$5:$H$123,"Update not provided")</f>
        <v>0</v>
      </c>
      <c r="C150" s="78">
        <f>B150/B153</f>
        <v>0</v>
      </c>
      <c r="D150" s="78">
        <f>C150</f>
        <v>0</v>
      </c>
      <c r="E150" s="79"/>
      <c r="F150" s="104"/>
      <c r="H150" s="410" t="s">
        <v>47</v>
      </c>
      <c r="I150" s="63">
        <f>COUNTIFS('1. ALL DATA'!$Y$5:$Y$123,"TOWN CENTRE AND NEIGHBOURHOODS",'1. ALL DATA'!$M$5:$M$123,"Update not provided")</f>
        <v>0</v>
      </c>
      <c r="J150" s="78">
        <f>I150/I153</f>
        <v>0</v>
      </c>
      <c r="K150" s="78">
        <f>J150</f>
        <v>0</v>
      </c>
      <c r="L150" s="79"/>
      <c r="M150" s="104"/>
      <c r="O150" s="410" t="s">
        <v>47</v>
      </c>
      <c r="P150" s="63">
        <f>COUNTIFS('1. ALL DATA'!$Y$5:$Y$123,"TOWN CENTRE AND NEIGHBOURHOODS",'1. ALL DATA'!$R$5:$R$123,"Update not provided")</f>
        <v>6</v>
      </c>
      <c r="Q150" s="78">
        <f>P150/P153</f>
        <v>1</v>
      </c>
      <c r="R150" s="78">
        <f>Q150</f>
        <v>1</v>
      </c>
      <c r="S150" s="79"/>
      <c r="T150" s="100"/>
      <c r="V150" s="65" t="s">
        <v>47</v>
      </c>
      <c r="W150" s="410">
        <f>COUNTIFS('1. ALL DATA'!$Y$5:$Y$123,"TOWN CENTRE AND NEIGHBOURHOODS",'1. ALL DATA'!$V$5:$V$123,"Update not provided")</f>
        <v>6</v>
      </c>
      <c r="X150" s="408">
        <f t="shared" si="12"/>
        <v>0.54545454545454541</v>
      </c>
      <c r="Y150" s="78">
        <f>X150</f>
        <v>0.54545454545454541</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10">
        <f>COUNTIFS('1. ALL DATA'!$Y$5:$Y$123,"TOWN CENTRE AND NEIGHBOURHOODS",'1. ALL DATA'!$V$5:$V$123,"Deferred")</f>
        <v>0</v>
      </c>
      <c r="X151" s="408">
        <f t="shared" si="12"/>
        <v>0</v>
      </c>
      <c r="Y151" s="81">
        <f>X151</f>
        <v>0</v>
      </c>
      <c r="Z151" s="80"/>
      <c r="AA151" s="258"/>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10">
        <f>COUNTIFS('1. ALL DATA'!$Y$5:$Y$123,"TOWN CENTRE AND NEIGHBOURHOODS",'1. ALL DATA'!$V$5:$V$123,"Deleted")</f>
        <v>0</v>
      </c>
      <c r="X152" s="408">
        <f t="shared" si="12"/>
        <v>0</v>
      </c>
      <c r="Y152" s="81">
        <f>X152</f>
        <v>0</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6</v>
      </c>
      <c r="X153" s="80"/>
      <c r="Y153" s="80"/>
      <c r="Z153" s="52"/>
      <c r="AA153" s="258"/>
    </row>
    <row r="154" spans="1:27" ht="15.75" customHeight="1">
      <c r="A154" s="50" t="s">
        <v>32</v>
      </c>
      <c r="B154" s="82">
        <f>B153-B152-B151-B150-B149</f>
        <v>5</v>
      </c>
      <c r="C154" s="52"/>
      <c r="D154" s="52"/>
      <c r="E154" s="52"/>
      <c r="F154" s="47"/>
      <c r="H154" s="50" t="s">
        <v>32</v>
      </c>
      <c r="I154" s="82">
        <f>I153-I152-I151-I150-I149</f>
        <v>5</v>
      </c>
      <c r="J154" s="52"/>
      <c r="K154" s="52"/>
      <c r="L154" s="52"/>
      <c r="M154" s="47"/>
      <c r="O154" s="50" t="s">
        <v>32</v>
      </c>
      <c r="P154" s="82">
        <f>P153-P152-P151-P150-P149</f>
        <v>0</v>
      </c>
      <c r="Q154" s="52"/>
      <c r="R154" s="52"/>
      <c r="S154" s="52"/>
      <c r="T154" s="99"/>
      <c r="V154" s="50" t="s">
        <v>32</v>
      </c>
      <c r="W154" s="87">
        <f>W153-W152-W151-W150-W149</f>
        <v>0</v>
      </c>
      <c r="X154" s="52"/>
      <c r="Y154" s="52"/>
      <c r="Z154" s="52"/>
      <c r="AA154" s="258"/>
    </row>
  </sheetData>
  <mergeCells count="252">
    <mergeCell ref="S142:S144"/>
    <mergeCell ref="T142:T144"/>
    <mergeCell ref="Y142:Y144"/>
    <mergeCell ref="AA142:AA144"/>
    <mergeCell ref="D146:D147"/>
    <mergeCell ref="F146:F147"/>
    <mergeCell ref="K146:K147"/>
    <mergeCell ref="M146:M147"/>
    <mergeCell ref="R146:R147"/>
    <mergeCell ref="T146:T147"/>
    <mergeCell ref="Y146:Y147"/>
    <mergeCell ref="AA146:AA147"/>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R98:R100"/>
    <mergeCell ref="S98:S100"/>
    <mergeCell ref="T98:T100"/>
    <mergeCell ref="L98:L100"/>
    <mergeCell ref="M98:M100"/>
    <mergeCell ref="O98:O100"/>
    <mergeCell ref="P98:P100"/>
    <mergeCell ref="Q98:Q100"/>
    <mergeCell ref="F98:F100"/>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M80:M81"/>
    <mergeCell ref="R80:R81"/>
    <mergeCell ref="T80:T81"/>
    <mergeCell ref="R76:R78"/>
    <mergeCell ref="S76:S78"/>
    <mergeCell ref="T76:T78"/>
    <mergeCell ref="L76:L78"/>
    <mergeCell ref="M76:M78"/>
    <mergeCell ref="O76:O78"/>
    <mergeCell ref="P76:P78"/>
    <mergeCell ref="Q76:Q78"/>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K58:K59"/>
    <mergeCell ref="M58:M59"/>
    <mergeCell ref="R58:R59"/>
    <mergeCell ref="T58:T59"/>
    <mergeCell ref="R54:R56"/>
    <mergeCell ref="S54:S56"/>
    <mergeCell ref="T54:T56"/>
    <mergeCell ref="L54:L56"/>
    <mergeCell ref="M54:M56"/>
    <mergeCell ref="O54:O56"/>
    <mergeCell ref="P54:P56"/>
    <mergeCell ref="Q54:Q56"/>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D13:D14"/>
    <mergeCell ref="F13:F14"/>
    <mergeCell ref="P32:P34"/>
    <mergeCell ref="Q32:Q34"/>
    <mergeCell ref="A32:A34"/>
    <mergeCell ref="B32:B34"/>
    <mergeCell ref="C32:C34"/>
    <mergeCell ref="D32:D34"/>
    <mergeCell ref="E32:E34"/>
    <mergeCell ref="D29:D30"/>
    <mergeCell ref="F29:F30"/>
    <mergeCell ref="F32:F3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A66" zoomScale="60" zoomScaleNormal="60" workbookViewId="0">
      <selection activeCell="AO116" sqref="AO116"/>
    </sheetView>
  </sheetViews>
  <sheetFormatPr defaultColWidth="9.140625" defaultRowHeight="15"/>
  <cols>
    <col min="1" max="1" width="3.42578125" style="231" customWidth="1"/>
    <col min="2" max="9" width="9.140625" style="231"/>
    <col min="10" max="10" width="3.42578125" style="231" customWidth="1"/>
    <col min="11" max="11" width="9.140625" style="232"/>
    <col min="12" max="18" width="9.140625" style="231"/>
    <col min="19" max="19" width="3.42578125" style="231" customWidth="1"/>
    <col min="20" max="27" width="9.140625" style="231" customWidth="1"/>
    <col min="28" max="28" width="3.42578125" style="231" customWidth="1"/>
    <col min="29" max="36" width="9.140625" style="231" customWidth="1"/>
    <col min="37" max="37" width="3.42578125" style="231" customWidth="1"/>
    <col min="38" max="47" width="9.140625" style="231" customWidth="1"/>
    <col min="48" max="51" width="9.140625" style="231"/>
    <col min="52" max="55" width="10" style="231" customWidth="1"/>
    <col min="56" max="16384" width="9.140625" style="231"/>
  </cols>
  <sheetData>
    <row r="1" spans="2:56" s="230" customFormat="1" ht="35.25" customHeight="1" thickTop="1">
      <c r="B1" s="230" t="s">
        <v>40</v>
      </c>
      <c r="K1" s="484" t="s">
        <v>244</v>
      </c>
      <c r="L1" s="485"/>
      <c r="M1" s="485"/>
      <c r="N1" s="485"/>
      <c r="O1" s="485"/>
      <c r="P1" s="485"/>
      <c r="Q1" s="485"/>
      <c r="R1" s="485"/>
      <c r="S1" s="485"/>
      <c r="T1" s="485"/>
      <c r="U1" s="485"/>
      <c r="V1" s="485"/>
      <c r="W1" s="485"/>
      <c r="X1" s="486"/>
    </row>
    <row r="2" spans="2:56" s="230" customFormat="1" ht="35.25">
      <c r="K2" s="487"/>
      <c r="L2" s="488"/>
      <c r="M2" s="488"/>
      <c r="N2" s="488"/>
      <c r="O2" s="488"/>
      <c r="P2" s="488"/>
      <c r="Q2" s="488"/>
      <c r="R2" s="488"/>
      <c r="S2" s="488"/>
      <c r="T2" s="488"/>
      <c r="U2" s="488"/>
      <c r="V2" s="488"/>
      <c r="W2" s="488"/>
      <c r="X2" s="489"/>
    </row>
    <row r="3" spans="2:56" s="230" customFormat="1" ht="36" thickBot="1">
      <c r="K3" s="490"/>
      <c r="L3" s="491"/>
      <c r="M3" s="491"/>
      <c r="N3" s="491"/>
      <c r="O3" s="491"/>
      <c r="P3" s="491"/>
      <c r="Q3" s="491"/>
      <c r="R3" s="491"/>
      <c r="S3" s="491"/>
      <c r="T3" s="491"/>
      <c r="U3" s="491"/>
      <c r="V3" s="491"/>
      <c r="W3" s="491"/>
      <c r="X3" s="492"/>
    </row>
    <row r="4" spans="2:56" ht="15.75" thickTop="1">
      <c r="N4" s="233" t="s">
        <v>63</v>
      </c>
      <c r="W4" s="233" t="s">
        <v>63</v>
      </c>
      <c r="AF4" s="233" t="s">
        <v>63</v>
      </c>
      <c r="AO4" s="233" t="s">
        <v>63</v>
      </c>
    </row>
    <row r="5" spans="2:56">
      <c r="AY5" s="234" t="s">
        <v>77</v>
      </c>
      <c r="AZ5" s="232"/>
      <c r="BA5" s="232"/>
      <c r="BB5" s="232"/>
      <c r="BC5" s="232"/>
      <c r="BD5" s="232"/>
    </row>
    <row r="6" spans="2:56">
      <c r="AY6" s="235"/>
      <c r="AZ6" s="236" t="s">
        <v>35</v>
      </c>
      <c r="BA6" s="236" t="s">
        <v>36</v>
      </c>
      <c r="BB6" s="236" t="s">
        <v>37</v>
      </c>
      <c r="BC6" s="236" t="s">
        <v>38</v>
      </c>
      <c r="BD6" s="232"/>
    </row>
    <row r="7" spans="2:56">
      <c r="AY7" s="237" t="s">
        <v>20</v>
      </c>
      <c r="AZ7" s="238">
        <f>'5. % BY PORTFOLIO'!F6</f>
        <v>1</v>
      </c>
      <c r="BA7" s="238">
        <f>'5. % BY PORTFOLIO'!M6</f>
        <v>1</v>
      </c>
      <c r="BB7" s="238" t="e">
        <f>'5. % BY PORTFOLIO'!T6</f>
        <v>#DIV/0!</v>
      </c>
      <c r="BC7" s="238" t="e">
        <f>'5. % BY PORTFOLIO'!AA6</f>
        <v>#DIV/0!</v>
      </c>
      <c r="BD7" s="232"/>
    </row>
    <row r="8" spans="2:56">
      <c r="L8" s="239"/>
      <c r="M8" s="239"/>
      <c r="AY8" s="237" t="s">
        <v>21</v>
      </c>
      <c r="AZ8" s="238">
        <f>'5. % BY PORTFOLIO'!F9</f>
        <v>0</v>
      </c>
      <c r="BA8" s="238">
        <f>'5. % BY PORTFOLIO'!M9</f>
        <v>0</v>
      </c>
      <c r="BB8" s="238" t="e">
        <f>'5. % BY PORTFOLIO'!T9</f>
        <v>#DIV/0!</v>
      </c>
      <c r="BC8" s="238" t="e">
        <f>'5. % BY PORTFOLIO'!AA9</f>
        <v>#DIV/0!</v>
      </c>
      <c r="BD8" s="232"/>
    </row>
    <row r="9" spans="2:56">
      <c r="L9" s="239"/>
      <c r="M9" s="239"/>
      <c r="AY9" s="237" t="s">
        <v>22</v>
      </c>
      <c r="AZ9" s="238">
        <f>'5. % BY PORTFOLIO'!F13</f>
        <v>0</v>
      </c>
      <c r="BA9" s="238">
        <f>'5. % BY PORTFOLIO'!M13</f>
        <v>0</v>
      </c>
      <c r="BB9" s="238" t="e">
        <f>'5. % BY PORTFOLIO'!T13</f>
        <v>#DIV/0!</v>
      </c>
      <c r="BC9" s="238" t="e">
        <f>'5. % BY PORTFOLIO'!AA13</f>
        <v>#DIV/0!</v>
      </c>
      <c r="BD9" s="232"/>
    </row>
    <row r="10" spans="2:56">
      <c r="L10" s="239"/>
      <c r="M10" s="239"/>
      <c r="AY10" s="235"/>
      <c r="AZ10" s="240"/>
      <c r="BA10" s="240"/>
      <c r="BB10" s="240"/>
      <c r="BC10" s="240"/>
      <c r="BD10" s="232"/>
    </row>
    <row r="11" spans="2:56">
      <c r="AY11" s="241"/>
      <c r="AZ11" s="239"/>
      <c r="BA11" s="239"/>
      <c r="BB11" s="239"/>
      <c r="BC11" s="239"/>
      <c r="BD11" s="232"/>
    </row>
    <row r="12" spans="2:56">
      <c r="AY12" s="241"/>
      <c r="AZ12" s="239"/>
      <c r="BA12" s="239"/>
      <c r="BB12" s="239"/>
      <c r="BC12" s="239"/>
      <c r="BD12" s="232"/>
    </row>
    <row r="13" spans="2:56">
      <c r="AY13" s="241"/>
      <c r="AZ13" s="239"/>
      <c r="BA13" s="239"/>
      <c r="BB13" s="239"/>
      <c r="BC13" s="239"/>
      <c r="BD13" s="232"/>
    </row>
    <row r="14" spans="2:56">
      <c r="AY14" s="232"/>
      <c r="AZ14" s="232"/>
      <c r="BA14" s="232"/>
      <c r="BB14" s="232"/>
      <c r="BC14" s="232"/>
      <c r="BD14" s="232"/>
    </row>
    <row r="15" spans="2:56">
      <c r="AY15" s="232"/>
      <c r="AZ15" s="232"/>
      <c r="BA15" s="232"/>
      <c r="BB15" s="232"/>
      <c r="BC15" s="232"/>
      <c r="BD15" s="232"/>
    </row>
    <row r="16" spans="2:56">
      <c r="AY16" s="232"/>
      <c r="AZ16" s="232"/>
      <c r="BA16" s="232"/>
      <c r="BB16" s="232"/>
      <c r="BC16" s="232"/>
      <c r="BD16" s="232"/>
    </row>
    <row r="17" spans="12:56">
      <c r="AY17" s="232"/>
      <c r="AZ17" s="232"/>
      <c r="BA17" s="232"/>
      <c r="BB17" s="232"/>
      <c r="BC17" s="232"/>
      <c r="BD17" s="232"/>
    </row>
    <row r="18" spans="12:56">
      <c r="AY18" s="232"/>
      <c r="AZ18" s="232"/>
      <c r="BA18" s="232"/>
      <c r="BB18" s="232"/>
      <c r="BC18" s="232"/>
      <c r="BD18" s="232"/>
    </row>
    <row r="19" spans="12:56">
      <c r="AY19" s="232"/>
      <c r="AZ19" s="232"/>
      <c r="BA19" s="232"/>
      <c r="BB19" s="232"/>
      <c r="BC19" s="232"/>
      <c r="BD19" s="232"/>
    </row>
    <row r="20" spans="12:56">
      <c r="N20" s="233" t="s">
        <v>63</v>
      </c>
      <c r="W20" s="233" t="s">
        <v>63</v>
      </c>
      <c r="AF20" s="233" t="s">
        <v>63</v>
      </c>
      <c r="AO20" s="233" t="s">
        <v>63</v>
      </c>
      <c r="AY20" s="232"/>
      <c r="AZ20" s="232"/>
      <c r="BA20" s="232"/>
      <c r="BB20" s="232"/>
      <c r="BC20" s="232"/>
      <c r="BD20" s="232"/>
    </row>
    <row r="21" spans="12:56">
      <c r="AY21" s="234" t="s">
        <v>95</v>
      </c>
      <c r="AZ21" s="232"/>
      <c r="BA21" s="232"/>
      <c r="BB21" s="232"/>
      <c r="BC21" s="232"/>
      <c r="BD21" s="232"/>
    </row>
    <row r="22" spans="12:56">
      <c r="AY22" s="235"/>
      <c r="AZ22" s="236" t="s">
        <v>35</v>
      </c>
      <c r="BA22" s="236" t="s">
        <v>36</v>
      </c>
      <c r="BB22" s="236" t="s">
        <v>37</v>
      </c>
      <c r="BC22" s="236" t="s">
        <v>38</v>
      </c>
      <c r="BD22" s="232"/>
    </row>
    <row r="23" spans="12:56">
      <c r="AY23" s="237" t="s">
        <v>20</v>
      </c>
      <c r="AZ23" s="238">
        <f>'5. % BY PORTFOLIO'!F29</f>
        <v>1</v>
      </c>
      <c r="BA23" s="238">
        <f>'5. % BY PORTFOLIO'!M29</f>
        <v>1</v>
      </c>
      <c r="BB23" s="238" t="e">
        <f>'5. % BY PORTFOLIO'!T29</f>
        <v>#DIV/0!</v>
      </c>
      <c r="BC23" s="238" t="e">
        <f>'5. % BY PORTFOLIO'!AA29</f>
        <v>#DIV/0!</v>
      </c>
      <c r="BD23" s="232"/>
    </row>
    <row r="24" spans="12:56">
      <c r="L24" s="239"/>
      <c r="M24" s="239"/>
      <c r="AY24" s="237" t="s">
        <v>21</v>
      </c>
      <c r="AZ24" s="238">
        <f>'5. % BY PORTFOLIO'!F32</f>
        <v>0</v>
      </c>
      <c r="BA24" s="238">
        <f>'5. % BY PORTFOLIO'!M32</f>
        <v>0</v>
      </c>
      <c r="BB24" s="238" t="e">
        <f>'5. % BY PORTFOLIO'!T32</f>
        <v>#DIV/0!</v>
      </c>
      <c r="BC24" s="238" t="e">
        <f>'5. % BY PORTFOLIO'!AA32</f>
        <v>#DIV/0!</v>
      </c>
      <c r="BD24" s="232"/>
    </row>
    <row r="25" spans="12:56">
      <c r="L25" s="239"/>
      <c r="M25" s="239"/>
      <c r="AY25" s="237" t="s">
        <v>22</v>
      </c>
      <c r="AZ25" s="238">
        <f>'5. % BY PORTFOLIO'!F36</f>
        <v>0</v>
      </c>
      <c r="BA25" s="238">
        <f>'5. % BY PORTFOLIO'!M36</f>
        <v>0</v>
      </c>
      <c r="BB25" s="238" t="e">
        <f>'5. % BY PORTFOLIO'!T36</f>
        <v>#DIV/0!</v>
      </c>
      <c r="BC25" s="238" t="e">
        <f>'5. % BY PORTFOLIO'!AA36</f>
        <v>#DIV/0!</v>
      </c>
      <c r="BD25" s="232"/>
    </row>
    <row r="26" spans="12:56">
      <c r="L26" s="239"/>
      <c r="M26" s="239"/>
      <c r="AY26" s="232"/>
      <c r="AZ26" s="232"/>
      <c r="BA26" s="232"/>
      <c r="BB26" s="232"/>
      <c r="BC26" s="232"/>
      <c r="BD26" s="232"/>
    </row>
    <row r="27" spans="12:56">
      <c r="AY27" s="241"/>
      <c r="AZ27" s="232"/>
      <c r="BA27" s="232"/>
      <c r="BB27" s="232"/>
      <c r="BC27" s="232"/>
      <c r="BD27" s="232"/>
    </row>
    <row r="28" spans="12:56">
      <c r="AY28" s="241"/>
      <c r="AZ28" s="232"/>
      <c r="BA28" s="232"/>
      <c r="BB28" s="232"/>
      <c r="BC28" s="232"/>
      <c r="BD28" s="232"/>
    </row>
    <row r="29" spans="12:56">
      <c r="AY29" s="241"/>
      <c r="AZ29" s="232"/>
      <c r="BA29" s="232"/>
      <c r="BB29" s="232"/>
      <c r="BC29" s="232"/>
      <c r="BD29" s="232"/>
    </row>
    <row r="30" spans="12:56">
      <c r="AY30" s="232"/>
      <c r="AZ30" s="232"/>
      <c r="BA30" s="232"/>
      <c r="BB30" s="232"/>
      <c r="BC30" s="232"/>
      <c r="BD30" s="232"/>
    </row>
    <row r="31" spans="12:56">
      <c r="AY31" s="232"/>
      <c r="AZ31" s="232"/>
      <c r="BA31" s="232"/>
      <c r="BB31" s="232"/>
      <c r="BC31" s="232"/>
      <c r="BD31" s="232"/>
    </row>
    <row r="32" spans="12:56">
      <c r="AY32" s="232"/>
      <c r="AZ32" s="232"/>
      <c r="BA32" s="232"/>
      <c r="BB32" s="232"/>
      <c r="BC32" s="232"/>
      <c r="BD32" s="232"/>
    </row>
    <row r="33" spans="11:56">
      <c r="AY33" s="232"/>
      <c r="AZ33" s="232"/>
      <c r="BA33" s="232"/>
      <c r="BB33" s="232"/>
      <c r="BC33" s="232"/>
      <c r="BD33" s="232"/>
    </row>
    <row r="34" spans="11:56">
      <c r="AY34" s="232"/>
      <c r="AZ34" s="232"/>
      <c r="BA34" s="232"/>
      <c r="BB34" s="232"/>
      <c r="BC34" s="232"/>
      <c r="BD34" s="232"/>
    </row>
    <row r="35" spans="11:56">
      <c r="AY35" s="232"/>
      <c r="AZ35" s="232"/>
      <c r="BA35" s="232"/>
      <c r="BB35" s="232"/>
      <c r="BC35" s="232"/>
      <c r="BD35" s="232"/>
    </row>
    <row r="36" spans="11:56">
      <c r="N36" s="233" t="s">
        <v>63</v>
      </c>
      <c r="W36" s="233" t="s">
        <v>63</v>
      </c>
      <c r="AF36" s="233" t="s">
        <v>63</v>
      </c>
      <c r="AO36" s="233" t="s">
        <v>63</v>
      </c>
      <c r="AY36" s="232"/>
      <c r="AZ36" s="232"/>
      <c r="BA36" s="232"/>
      <c r="BB36" s="232"/>
      <c r="BC36" s="232"/>
      <c r="BD36" s="232"/>
    </row>
    <row r="37" spans="11:56">
      <c r="AY37" s="234" t="s">
        <v>274</v>
      </c>
      <c r="AZ37" s="242"/>
      <c r="BA37" s="242"/>
      <c r="BB37" s="242"/>
      <c r="BC37" s="242"/>
      <c r="BD37" s="242"/>
    </row>
    <row r="38" spans="11:56">
      <c r="AY38" s="243"/>
      <c r="AZ38" s="236" t="s">
        <v>35</v>
      </c>
      <c r="BA38" s="236" t="s">
        <v>36</v>
      </c>
      <c r="BB38" s="236" t="s">
        <v>37</v>
      </c>
      <c r="BC38" s="236" t="s">
        <v>38</v>
      </c>
      <c r="BD38" s="242"/>
    </row>
    <row r="39" spans="11:56">
      <c r="AY39" s="237" t="s">
        <v>20</v>
      </c>
      <c r="AZ39" s="238">
        <f>'5. % BY PORTFOLIO'!F51</f>
        <v>1</v>
      </c>
      <c r="BA39" s="238">
        <f>'5. % BY PORTFOLIO'!M51</f>
        <v>1</v>
      </c>
      <c r="BB39" s="238" t="e">
        <f>'5. % BY PORTFOLIO'!T51</f>
        <v>#DIV/0!</v>
      </c>
      <c r="BC39" s="238" t="e">
        <f>'5. % BY PORTFOLIO'!AA51</f>
        <v>#DIV/0!</v>
      </c>
      <c r="BD39" s="242"/>
    </row>
    <row r="40" spans="11:56">
      <c r="K40" s="239"/>
      <c r="L40" s="239"/>
      <c r="AY40" s="237" t="s">
        <v>21</v>
      </c>
      <c r="AZ40" s="238">
        <f>'5. % BY PORTFOLIO'!F54</f>
        <v>0</v>
      </c>
      <c r="BA40" s="238">
        <f>'5. % BY PORTFOLIO'!M54</f>
        <v>0</v>
      </c>
      <c r="BB40" s="238" t="e">
        <f>'5. % BY PORTFOLIO'!T54</f>
        <v>#DIV/0!</v>
      </c>
      <c r="BC40" s="238" t="e">
        <f>'5. % BY PORTFOLIO'!AA54</f>
        <v>#DIV/0!</v>
      </c>
      <c r="BD40" s="242"/>
    </row>
    <row r="41" spans="11:56">
      <c r="K41" s="239"/>
      <c r="L41" s="239"/>
      <c r="AY41" s="237" t="s">
        <v>22</v>
      </c>
      <c r="AZ41" s="238">
        <f>'5. % BY PORTFOLIO'!F58</f>
        <v>0</v>
      </c>
      <c r="BA41" s="238">
        <f>'5. % BY PORTFOLIO'!M58</f>
        <v>0</v>
      </c>
      <c r="BB41" s="238" t="e">
        <f>'5. % BY PORTFOLIO'!T58</f>
        <v>#DIV/0!</v>
      </c>
      <c r="BC41" s="238" t="e">
        <f>'5. % BY PORTFOLIO'!AA58</f>
        <v>#DIV/0!</v>
      </c>
      <c r="BD41" s="242"/>
    </row>
    <row r="42" spans="11:56">
      <c r="K42" s="239"/>
      <c r="L42" s="239"/>
      <c r="AY42" s="232"/>
      <c r="AZ42" s="232"/>
      <c r="BA42" s="232"/>
      <c r="BB42" s="232"/>
      <c r="BC42" s="232"/>
      <c r="BD42" s="232"/>
    </row>
    <row r="43" spans="11:56">
      <c r="AY43" s="241"/>
      <c r="AZ43" s="232"/>
      <c r="BA43" s="232"/>
      <c r="BB43" s="232"/>
      <c r="BC43" s="232"/>
      <c r="BD43" s="232"/>
    </row>
    <row r="44" spans="11:56">
      <c r="AY44" s="241"/>
      <c r="AZ44" s="232"/>
      <c r="BA44" s="232"/>
      <c r="BB44" s="232"/>
      <c r="BC44" s="232"/>
      <c r="BD44" s="232"/>
    </row>
    <row r="45" spans="11:56">
      <c r="AY45" s="241"/>
      <c r="AZ45" s="232"/>
      <c r="BA45" s="232"/>
      <c r="BB45" s="232"/>
      <c r="BC45" s="232"/>
      <c r="BD45" s="232"/>
    </row>
    <row r="46" spans="11:56">
      <c r="AY46" s="232"/>
      <c r="AZ46" s="232"/>
      <c r="BA46" s="232"/>
      <c r="BB46" s="232"/>
      <c r="BC46" s="232"/>
      <c r="BD46" s="232"/>
    </row>
    <row r="47" spans="11:56">
      <c r="AY47" s="232"/>
      <c r="AZ47" s="232"/>
      <c r="BA47" s="232"/>
      <c r="BB47" s="232"/>
      <c r="BC47" s="232"/>
      <c r="BD47" s="232"/>
    </row>
    <row r="48" spans="11:56">
      <c r="AY48" s="232"/>
      <c r="AZ48" s="232"/>
      <c r="BA48" s="232"/>
      <c r="BB48" s="232"/>
      <c r="BC48" s="232"/>
      <c r="BD48" s="232"/>
    </row>
    <row r="49" spans="12:56">
      <c r="AY49" s="232"/>
      <c r="AZ49" s="232"/>
      <c r="BA49" s="232"/>
      <c r="BB49" s="232"/>
      <c r="BC49" s="232"/>
      <c r="BD49" s="232"/>
    </row>
    <row r="50" spans="12:56">
      <c r="AY50" s="232"/>
      <c r="AZ50" s="232"/>
      <c r="BA50" s="232"/>
      <c r="BB50" s="232"/>
      <c r="BC50" s="232"/>
      <c r="BD50" s="232"/>
    </row>
    <row r="51" spans="12:56">
      <c r="AY51" s="232"/>
      <c r="AZ51" s="232"/>
      <c r="BA51" s="232"/>
      <c r="BB51" s="232"/>
      <c r="BC51" s="232"/>
      <c r="BD51" s="232"/>
    </row>
    <row r="52" spans="12:56">
      <c r="N52" s="233" t="s">
        <v>63</v>
      </c>
      <c r="W52" s="233" t="s">
        <v>63</v>
      </c>
      <c r="AF52" s="233" t="s">
        <v>63</v>
      </c>
      <c r="AO52" s="233" t="s">
        <v>63</v>
      </c>
      <c r="AY52" s="232"/>
      <c r="AZ52" s="232"/>
      <c r="BA52" s="232"/>
      <c r="BB52" s="232"/>
      <c r="BC52" s="232"/>
      <c r="BD52" s="232"/>
    </row>
    <row r="53" spans="12:56">
      <c r="AY53" s="234" t="s">
        <v>275</v>
      </c>
      <c r="AZ53" s="242"/>
      <c r="BA53" s="242"/>
      <c r="BB53" s="242"/>
      <c r="BC53" s="242"/>
      <c r="BD53" s="232"/>
    </row>
    <row r="54" spans="12:56">
      <c r="AY54" s="243"/>
      <c r="AZ54" s="236" t="s">
        <v>35</v>
      </c>
      <c r="BA54" s="236" t="s">
        <v>36</v>
      </c>
      <c r="BB54" s="236" t="s">
        <v>37</v>
      </c>
      <c r="BC54" s="236" t="s">
        <v>38</v>
      </c>
      <c r="BD54" s="232"/>
    </row>
    <row r="55" spans="12:56">
      <c r="AY55" s="237" t="s">
        <v>20</v>
      </c>
      <c r="AZ55" s="238">
        <f>'5. % BY PORTFOLIO'!F73</f>
        <v>1</v>
      </c>
      <c r="BA55" s="238">
        <f>'5. % BY PORTFOLIO'!M73</f>
        <v>1</v>
      </c>
      <c r="BB55" s="238" t="e">
        <f>'5. % BY PORTFOLIO'!T73</f>
        <v>#DIV/0!</v>
      </c>
      <c r="BC55" s="238" t="e">
        <f>'5. % BY PORTFOLIO'!AA73</f>
        <v>#DIV/0!</v>
      </c>
      <c r="BD55" s="232"/>
    </row>
    <row r="56" spans="12:56">
      <c r="L56" s="239"/>
      <c r="M56" s="239"/>
      <c r="AY56" s="237" t="s">
        <v>21</v>
      </c>
      <c r="AZ56" s="238">
        <f>'5. % BY PORTFOLIO'!F76</f>
        <v>0</v>
      </c>
      <c r="BA56" s="238">
        <f>'5. % BY PORTFOLIO'!M76</f>
        <v>0</v>
      </c>
      <c r="BB56" s="238" t="e">
        <f>'5. % BY PORTFOLIO'!T76</f>
        <v>#DIV/0!</v>
      </c>
      <c r="BC56" s="238" t="e">
        <f>'5. % BY PORTFOLIO'!AA76</f>
        <v>#DIV/0!</v>
      </c>
      <c r="BD56" s="232"/>
    </row>
    <row r="57" spans="12:56">
      <c r="L57" s="239"/>
      <c r="M57" s="239"/>
      <c r="AY57" s="237" t="s">
        <v>22</v>
      </c>
      <c r="AZ57" s="238">
        <f>'5. % BY PORTFOLIO'!F80</f>
        <v>0</v>
      </c>
      <c r="BA57" s="238">
        <f>'5. % BY PORTFOLIO'!M80</f>
        <v>0</v>
      </c>
      <c r="BB57" s="238" t="e">
        <f>'5. % BY PORTFOLIO'!T80</f>
        <v>#DIV/0!</v>
      </c>
      <c r="BC57" s="238" t="e">
        <f>'5. % BY PORTFOLIO'!AA80</f>
        <v>#DIV/0!</v>
      </c>
      <c r="BD57" s="232"/>
    </row>
    <row r="58" spans="12:56">
      <c r="L58" s="239"/>
      <c r="M58" s="239"/>
      <c r="AY58" s="232"/>
      <c r="AZ58" s="232"/>
      <c r="BA58" s="232"/>
      <c r="BB58" s="232"/>
      <c r="BC58" s="232"/>
      <c r="BD58" s="232"/>
    </row>
    <row r="59" spans="12:56">
      <c r="AY59" s="241"/>
      <c r="AZ59" s="232"/>
      <c r="BA59" s="232"/>
      <c r="BB59" s="232"/>
      <c r="BC59" s="232"/>
      <c r="BD59" s="232"/>
    </row>
    <row r="60" spans="12:56">
      <c r="AY60" s="241"/>
      <c r="AZ60" s="232"/>
      <c r="BA60" s="232"/>
      <c r="BB60" s="232"/>
      <c r="BC60" s="232"/>
      <c r="BD60" s="232"/>
    </row>
    <row r="61" spans="12:56">
      <c r="AY61" s="241"/>
      <c r="AZ61" s="232"/>
      <c r="BA61" s="232"/>
      <c r="BB61" s="232"/>
      <c r="BC61" s="232"/>
      <c r="BD61" s="232"/>
    </row>
    <row r="62" spans="12:56">
      <c r="AY62" s="232"/>
      <c r="AZ62" s="232"/>
      <c r="BA62" s="232"/>
      <c r="BB62" s="232"/>
      <c r="BC62" s="232"/>
      <c r="BD62" s="232"/>
    </row>
    <row r="63" spans="12:56">
      <c r="AY63" s="232"/>
      <c r="AZ63" s="232"/>
      <c r="BA63" s="232"/>
      <c r="BB63" s="232"/>
      <c r="BC63" s="232"/>
      <c r="BD63" s="232"/>
    </row>
    <row r="64" spans="12:56">
      <c r="AY64" s="232"/>
      <c r="AZ64" s="232"/>
      <c r="BA64" s="232"/>
      <c r="BB64" s="232"/>
      <c r="BC64" s="232"/>
      <c r="BD64" s="232"/>
    </row>
    <row r="65" spans="14:56">
      <c r="AY65" s="232"/>
      <c r="AZ65" s="232"/>
      <c r="BA65" s="232"/>
      <c r="BB65" s="232"/>
      <c r="BC65" s="232"/>
      <c r="BD65" s="232"/>
    </row>
    <row r="66" spans="14:56">
      <c r="AY66" s="232"/>
      <c r="AZ66" s="232"/>
      <c r="BA66" s="232"/>
      <c r="BB66" s="232"/>
      <c r="BC66" s="232"/>
      <c r="BD66" s="232"/>
    </row>
    <row r="68" spans="14:56">
      <c r="N68" s="233" t="s">
        <v>63</v>
      </c>
      <c r="W68" s="233" t="s">
        <v>63</v>
      </c>
      <c r="AF68" s="233" t="s">
        <v>63</v>
      </c>
      <c r="AO68" s="233" t="s">
        <v>63</v>
      </c>
      <c r="AY68" s="232"/>
      <c r="AZ68" s="232"/>
      <c r="BA68" s="232"/>
      <c r="BB68" s="232"/>
      <c r="BC68" s="232"/>
      <c r="BD68" s="232"/>
    </row>
    <row r="69" spans="14:56">
      <c r="AY69" s="234" t="s">
        <v>276</v>
      </c>
      <c r="AZ69" s="242"/>
      <c r="BA69" s="242"/>
      <c r="BB69" s="242"/>
      <c r="BC69" s="242"/>
    </row>
    <row r="70" spans="14:56">
      <c r="AY70" s="243"/>
      <c r="AZ70" s="236" t="s">
        <v>35</v>
      </c>
      <c r="BA70" s="236" t="s">
        <v>36</v>
      </c>
      <c r="BB70" s="236" t="s">
        <v>37</v>
      </c>
      <c r="BC70" s="236" t="s">
        <v>38</v>
      </c>
    </row>
    <row r="71" spans="14:56">
      <c r="AY71" s="237" t="s">
        <v>20</v>
      </c>
      <c r="AZ71" s="238">
        <f>'5. % BY PORTFOLIO'!F95</f>
        <v>1</v>
      </c>
      <c r="BA71" s="238">
        <f>'5. % BY PORTFOLIO'!M95</f>
        <v>1</v>
      </c>
      <c r="BB71" s="238" t="e">
        <f>'5. % BY PORTFOLIO'!T95</f>
        <v>#DIV/0!</v>
      </c>
      <c r="BC71" s="238" t="e">
        <f>'5. % BY PORTFOLIO'!AA95</f>
        <v>#DIV/0!</v>
      </c>
    </row>
    <row r="72" spans="14:56">
      <c r="AY72" s="237" t="s">
        <v>21</v>
      </c>
      <c r="AZ72" s="238">
        <f>'5. % BY PORTFOLIO'!F98</f>
        <v>0</v>
      </c>
      <c r="BA72" s="238">
        <f>'5. % BY PORTFOLIO'!M98</f>
        <v>0</v>
      </c>
      <c r="BB72" s="238" t="e">
        <f>'5. % BY PORTFOLIO'!T98</f>
        <v>#DIV/0!</v>
      </c>
      <c r="BC72" s="238" t="e">
        <f>'5. % BY PORTFOLIO'!AA98</f>
        <v>#DIV/0!</v>
      </c>
    </row>
    <row r="73" spans="14:56">
      <c r="AY73" s="237" t="s">
        <v>22</v>
      </c>
      <c r="AZ73" s="238">
        <f>'5. % BY PORTFOLIO'!F102</f>
        <v>0</v>
      </c>
      <c r="BA73" s="238">
        <f>'5. % BY PORTFOLIO'!M102</f>
        <v>0</v>
      </c>
      <c r="BB73" s="238" t="e">
        <f>'5. % BY PORTFOLIO'!T102</f>
        <v>#DIV/0!</v>
      </c>
      <c r="BC73" s="238" t="e">
        <f>'5. % BY PORTFOLIO'!AA102</f>
        <v>#DIV/0!</v>
      </c>
    </row>
    <row r="84" spans="14:55">
      <c r="N84" s="233" t="s">
        <v>63</v>
      </c>
      <c r="W84" s="233" t="s">
        <v>63</v>
      </c>
      <c r="AF84" s="233" t="s">
        <v>63</v>
      </c>
      <c r="AO84" s="233" t="s">
        <v>63</v>
      </c>
    </row>
    <row r="85" spans="14:55">
      <c r="AY85" s="234" t="s">
        <v>39</v>
      </c>
      <c r="AZ85" s="242"/>
      <c r="BA85" s="242"/>
      <c r="BB85" s="242"/>
      <c r="BC85" s="242"/>
    </row>
    <row r="86" spans="14:55">
      <c r="AY86" s="243"/>
      <c r="AZ86" s="236" t="s">
        <v>35</v>
      </c>
      <c r="BA86" s="236" t="s">
        <v>36</v>
      </c>
      <c r="BB86" s="236" t="s">
        <v>37</v>
      </c>
      <c r="BC86" s="236" t="s">
        <v>38</v>
      </c>
    </row>
    <row r="87" spans="14:55">
      <c r="AY87" s="237" t="s">
        <v>20</v>
      </c>
      <c r="AZ87" s="238">
        <f>'5. % BY PORTFOLIO'!F117</f>
        <v>1</v>
      </c>
      <c r="BA87" s="238">
        <f>'5. % BY PORTFOLIO'!M117</f>
        <v>1</v>
      </c>
      <c r="BB87" s="238" t="e">
        <f>'5. % BY PORTFOLIO'!T117</f>
        <v>#DIV/0!</v>
      </c>
      <c r="BC87" s="238" t="e">
        <f>'5. % BY PORTFOLIO'!AA117</f>
        <v>#DIV/0!</v>
      </c>
    </row>
    <row r="88" spans="14:55">
      <c r="AY88" s="237" t="s">
        <v>21</v>
      </c>
      <c r="AZ88" s="238">
        <f>'5. % BY PORTFOLIO'!F120</f>
        <v>0</v>
      </c>
      <c r="BA88" s="238">
        <f>'5. % BY PORTFOLIO'!M120</f>
        <v>0</v>
      </c>
      <c r="BB88" s="238" t="e">
        <f>'5. % BY PORTFOLIO'!T120</f>
        <v>#DIV/0!</v>
      </c>
      <c r="BC88" s="238" t="e">
        <f>'5. % BY PORTFOLIO'!AA120</f>
        <v>#DIV/0!</v>
      </c>
    </row>
    <row r="89" spans="14:55">
      <c r="AY89" s="237" t="s">
        <v>22</v>
      </c>
      <c r="AZ89" s="238">
        <f>'5. % BY PORTFOLIO'!F124</f>
        <v>0</v>
      </c>
      <c r="BA89" s="238">
        <f>'5. % BY PORTFOLIO'!M124</f>
        <v>0</v>
      </c>
      <c r="BB89" s="238" t="e">
        <f>'5. % BY PORTFOLIO'!T124</f>
        <v>#DIV/0!</v>
      </c>
      <c r="BC89" s="238" t="e">
        <f>'5. % BY PORTFOLIO'!AA124</f>
        <v>#DIV/0!</v>
      </c>
    </row>
    <row r="100" spans="14:55">
      <c r="N100" s="233" t="s">
        <v>63</v>
      </c>
      <c r="W100" s="233" t="s">
        <v>63</v>
      </c>
      <c r="AF100" s="233" t="s">
        <v>63</v>
      </c>
      <c r="AO100" s="233" t="s">
        <v>63</v>
      </c>
    </row>
    <row r="101" spans="14:55">
      <c r="AY101" s="234" t="s">
        <v>376</v>
      </c>
      <c r="AZ101" s="242"/>
      <c r="BA101" s="242"/>
      <c r="BB101" s="242"/>
      <c r="BC101" s="242"/>
    </row>
    <row r="102" spans="14:55">
      <c r="AY102" s="243"/>
      <c r="AZ102" s="236" t="s">
        <v>35</v>
      </c>
      <c r="BA102" s="236" t="s">
        <v>36</v>
      </c>
      <c r="BB102" s="236" t="s">
        <v>37</v>
      </c>
      <c r="BC102" s="236" t="s">
        <v>38</v>
      </c>
    </row>
    <row r="103" spans="14:55">
      <c r="AY103" s="237" t="s">
        <v>20</v>
      </c>
      <c r="AZ103" s="238">
        <f>'5. % BY PORTFOLIO'!F139</f>
        <v>0.8</v>
      </c>
      <c r="BA103" s="238">
        <f>'5. % BY PORTFOLIO'!M139</f>
        <v>0.8</v>
      </c>
      <c r="BB103" s="238" t="e">
        <f>'5. % BY PORTFOLIO'!T139</f>
        <v>#DIV/0!</v>
      </c>
      <c r="BC103" s="238" t="e">
        <f>'5. % BY PORTFOLIO'!AA139</f>
        <v>#DIV/0!</v>
      </c>
    </row>
    <row r="104" spans="14:55">
      <c r="AY104" s="237" t="s">
        <v>21</v>
      </c>
      <c r="AZ104" s="238">
        <f>'5. % BY PORTFOLIO'!F142</f>
        <v>0</v>
      </c>
      <c r="BA104" s="238">
        <f>'5. % BY PORTFOLIO'!M142</f>
        <v>0</v>
      </c>
      <c r="BB104" s="238" t="e">
        <f>'5. % BY PORTFOLIO'!T142</f>
        <v>#DIV/0!</v>
      </c>
      <c r="BC104" s="238" t="e">
        <f>'5. % BY PORTFOLIO'!AA142</f>
        <v>#DIV/0!</v>
      </c>
    </row>
    <row r="105" spans="14:55">
      <c r="AY105" s="237" t="s">
        <v>22</v>
      </c>
      <c r="AZ105" s="238">
        <f>'5. % BY PORTFOLIO'!F146</f>
        <v>0.2</v>
      </c>
      <c r="BA105" s="238">
        <f>'5. % BY PORTFOLIO'!M146</f>
        <v>0.2</v>
      </c>
      <c r="BB105" s="238" t="e">
        <f>'5. % BY PORTFOLIO'!T146</f>
        <v>#DIV/0!</v>
      </c>
      <c r="BC105" s="238" t="e">
        <f>'5. % BY PORTFOLIO'!AA146</f>
        <v>#DIV/0!</v>
      </c>
    </row>
    <row r="116" spans="14:41">
      <c r="N116" s="233" t="s">
        <v>63</v>
      </c>
      <c r="W116" s="233" t="s">
        <v>63</v>
      </c>
      <c r="AF116" s="233" t="s">
        <v>63</v>
      </c>
      <c r="AO116" s="233"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R7" sqref="R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372</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86</v>
      </c>
      <c r="D5" s="180">
        <f>'3. % BY PRIORITY'!G6</f>
        <v>0.9885057471264368</v>
      </c>
      <c r="E5" s="134">
        <f>'3. % BY PRIORITY'!C9</f>
        <v>0</v>
      </c>
      <c r="F5" s="130">
        <f>'3. % BY PRIORITY'!G9</f>
        <v>0</v>
      </c>
      <c r="G5" s="135">
        <f>'3. % BY PRIORITY'!C13+'3. % BY PRIORITY'!C14</f>
        <v>1</v>
      </c>
      <c r="H5" s="132">
        <f>'3. % BY PRIORITY'!G13</f>
        <v>1.1494252873563218E-2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PRIORITY'!C50+'3. % BY PRIORITY'!C51</f>
        <v>16</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PRIORITY'!C72+'3. % BY PRIORITY'!C73</f>
        <v>27</v>
      </c>
      <c r="D9" s="180">
        <f>'3. % BY PRIORITY'!G72</f>
        <v>0.9642857142857143</v>
      </c>
      <c r="E9" s="136">
        <f>'3. % BY PRIORITY'!C75</f>
        <v>0</v>
      </c>
      <c r="F9" s="130">
        <f>'3. % BY PRIORITY'!G75</f>
        <v>0</v>
      </c>
      <c r="G9" s="135">
        <f>'3. % BY PRIORITY'!C79+'3. % BY PRIORITY'!C80</f>
        <v>1</v>
      </c>
      <c r="H9" s="132">
        <f>'3. % BY PRIORITY'!G79</f>
        <v>3.5714285714285712E-2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PORTFOLIO'!B51+'5. % BY PORTFOLIO'!B52</f>
        <v>12</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0" t="s">
        <v>373</v>
      </c>
      <c r="C2" s="502" t="s">
        <v>20</v>
      </c>
      <c r="D2" s="503"/>
      <c r="E2" s="504" t="s">
        <v>21</v>
      </c>
      <c r="F2" s="505"/>
      <c r="G2" s="506" t="s">
        <v>22</v>
      </c>
      <c r="H2" s="507"/>
    </row>
    <row r="3" spans="1:40" ht="50.25" customHeight="1" thickTop="1" thickBot="1">
      <c r="B3" s="501"/>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103</v>
      </c>
      <c r="D5" s="180">
        <f>'3. % BY PRIORITY'!N6</f>
        <v>0.99038461538461542</v>
      </c>
      <c r="E5" s="134">
        <f>'3. % BY PRIORITY'!J9</f>
        <v>0</v>
      </c>
      <c r="F5" s="130">
        <f>'3. % BY PRIORITY'!N9</f>
        <v>0</v>
      </c>
      <c r="G5" s="135">
        <f>'3. % BY PRIORITY'!J13+'3. % BY PRIORITY'!J14</f>
        <v>1</v>
      </c>
      <c r="H5" s="132">
        <f>'3. % BY PRIORITY'!N13</f>
        <v>9.6153846153846159E-3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PRIORITY'!J28+'3. % BY PRIORITY'!J29</f>
        <v>53</v>
      </c>
      <c r="D7" s="180">
        <f>'3. % BY PRIORITY'!N28</f>
        <v>1</v>
      </c>
      <c r="E7" s="136">
        <f>'3. % BY PRIORITY'!J31</f>
        <v>0</v>
      </c>
      <c r="F7" s="130">
        <f>'3. % BY PRIORITY'!N31</f>
        <v>0</v>
      </c>
      <c r="G7" s="135">
        <f>'3. % BY PRIORITY'!J35+'3. % BY PRIORITY'!J36</f>
        <v>0</v>
      </c>
      <c r="H7" s="132">
        <f>'3. % BY PRIORITY'!N35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PRIORITY'!J50+'3. % BY PRIORITY'!J51</f>
        <v>18</v>
      </c>
      <c r="D8" s="180">
        <f>'3. % BY PRIORITY'!N50</f>
        <v>1</v>
      </c>
      <c r="E8" s="136">
        <f>'3. % BY PRIORITY'!J53</f>
        <v>0</v>
      </c>
      <c r="F8" s="130">
        <f>'3. % BY PRIORITY'!N53</f>
        <v>0</v>
      </c>
      <c r="G8" s="135">
        <f>'3. % BY PRIORITY'!J57+'3. % BY PRIORITY'!J58</f>
        <v>0</v>
      </c>
      <c r="H8" s="132">
        <f>'3. % BY PRIORITY'!N57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PRIORITY'!J72+'3. % BY PRIORITY'!J73</f>
        <v>32</v>
      </c>
      <c r="D9" s="180">
        <f>'3. % BY PRIORITY'!N72</f>
        <v>0.96969696969696972</v>
      </c>
      <c r="E9" s="136">
        <f>'3. % BY PRIORITY'!J75</f>
        <v>0</v>
      </c>
      <c r="F9" s="130">
        <f>'3. % BY PRIORITY'!N75</f>
        <v>0</v>
      </c>
      <c r="G9" s="135">
        <f>'3. % BY PRIORITY'!J79+'3. % BY PRIORITY'!J80</f>
        <v>1</v>
      </c>
      <c r="H9" s="132">
        <f>'3. % BY PRIORITY'!N79</f>
        <v>3.0303030303030304E-2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PORTFOLIO'!I6+'5. % BY PORTFOLIO'!I7</f>
        <v>28</v>
      </c>
      <c r="D11" s="180">
        <f>'5. % BY PORTFOLIO'!M6</f>
        <v>1</v>
      </c>
      <c r="E11" s="136">
        <f>'5. % BY PORTFOLIO'!I9</f>
        <v>0</v>
      </c>
      <c r="F11" s="130">
        <f>'5. % BY PORTFOLIO'!M9</f>
        <v>0</v>
      </c>
      <c r="G11" s="135">
        <f>'5. % BY PORTFOLIO'!I13+'5. % BY PORTFOLIO'!I14</f>
        <v>0</v>
      </c>
      <c r="H11" s="132">
        <f>'5. % BY PORTFOLIO'!M13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PORTFOLIO'!I29+'5. % BY PORTFOLIO'!I30</f>
        <v>22</v>
      </c>
      <c r="D12" s="180">
        <f>'5. % BY PORTFOLIO'!M29</f>
        <v>1</v>
      </c>
      <c r="E12" s="137">
        <f>'5. % BY PORTFOLIO'!I32</f>
        <v>0</v>
      </c>
      <c r="F12" s="130">
        <f>'5. % BY PORTFOLIO'!M32</f>
        <v>0</v>
      </c>
      <c r="G12" s="135">
        <f>'5. % BY PORTFOLIO'!I36+'5. % BY PORTFOLIO'!I37</f>
        <v>0</v>
      </c>
      <c r="H12" s="132">
        <f>'5. % BY PORTFOLIO'!M36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PORTFOLIO'!I51+'5. % BY PORTFOLIO'!I52</f>
        <v>13</v>
      </c>
      <c r="D13" s="180">
        <f>'5. % BY PORTFOLIO'!M51</f>
        <v>1</v>
      </c>
      <c r="E13" s="137">
        <f>'5. % BY PORTFOLIO'!I54</f>
        <v>0</v>
      </c>
      <c r="F13" s="130">
        <f>'5. % BY PORTFOLIO'!M54</f>
        <v>0</v>
      </c>
      <c r="G13" s="135">
        <f>'5. % BY PORTFOLIO'!I58+'5. % BY PORTFOLIO'!I59</f>
        <v>0</v>
      </c>
      <c r="H13" s="132">
        <f>'5. % BY PORTFOLIO'!M58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PORTFOLIO'!I73+'5. % BY PORTFOLIO'!I74</f>
        <v>13</v>
      </c>
      <c r="D14" s="180">
        <f>'5. % BY PORTFOLIO'!M73</f>
        <v>1</v>
      </c>
      <c r="E14" s="137">
        <f>'5. % BY PORTFOLIO'!I76</f>
        <v>0</v>
      </c>
      <c r="F14" s="130">
        <f>'5. % BY PORTFOLIO'!M76</f>
        <v>0</v>
      </c>
      <c r="G14" s="135">
        <f>'5. % BY PORTFOLIO'!I80+'5. % BY PORTFOLIO'!I81</f>
        <v>0</v>
      </c>
      <c r="H14" s="132">
        <f>'5. % BY PORTFOLIO'!M80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PORTFOLIO'!I95+'5. % BY PORTFOLIO'!I96</f>
        <v>13</v>
      </c>
      <c r="D15" s="180">
        <f>'5. % BY PORTFOLIO'!M95</f>
        <v>1</v>
      </c>
      <c r="E15" s="137">
        <f>'5. % BY PORTFOLIO'!I98</f>
        <v>0</v>
      </c>
      <c r="F15" s="130">
        <f>'5. % BY PORTFOLIO'!M98</f>
        <v>0</v>
      </c>
      <c r="G15" s="135">
        <f>'5. % BY PORTFOLIO'!I102+'5. % BY PORTFOLIO'!I103</f>
        <v>0</v>
      </c>
      <c r="H15" s="132">
        <f>'5. % BY PORTFOLIO'!M102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PORTFOLIO'!I117+'5. % BY PORTFOLIO'!I118</f>
        <v>10</v>
      </c>
      <c r="D16" s="180">
        <f>'5. % BY PORTFOLIO'!M117</f>
        <v>1</v>
      </c>
      <c r="E16" s="137">
        <f>'5. % BY PORTFOLIO'!I120</f>
        <v>0</v>
      </c>
      <c r="F16" s="130">
        <f>'5. % BY PORTFOLIO'!M120</f>
        <v>0</v>
      </c>
      <c r="G16" s="135">
        <f>'5. % BY PORTFOLIO'!I124+'5. % BY PORTFOLIO'!I125</f>
        <v>0</v>
      </c>
      <c r="H16" s="132">
        <f>'5. % BY PORTFOLIO'!M124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PORTFOLIO'!I139+'5. % BY PORTFOLIO'!I140</f>
        <v>4</v>
      </c>
      <c r="D17" s="180">
        <f>'5. % BY PORTFOLIO'!M139</f>
        <v>0.8</v>
      </c>
      <c r="E17" s="137">
        <f>'5. % BY PORTFOLIO'!I142</f>
        <v>0</v>
      </c>
      <c r="F17" s="130">
        <f>'5. % BY PORTFOLIO'!M142</f>
        <v>0</v>
      </c>
      <c r="G17" s="135">
        <f>'5. % BY PORTFOLIO'!I146+'5. % BY PORTFOLIO'!I147</f>
        <v>1</v>
      </c>
      <c r="H17" s="132">
        <f>'5. % BY PORTFOLIO'!M146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2017-11-03T16:24:41Z</dcterms:modified>
</cp:coreProperties>
</file>