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Democratic Services\SCRUTINY (A&amp;VFM) COMMITTEE\2021\AGENDAS\24 JUNE 2021\pdfs\"/>
    </mc:Choice>
  </mc:AlternateContent>
  <bookViews>
    <workbookView xWindow="0" yWindow="0" windowWidth="20490" windowHeight="7755" tabRatio="884" firstSheet="1" activeTab="1"/>
  </bookViews>
  <sheets>
    <sheet name="Index" sheetId="13" state="hidden" r:id="rId1"/>
    <sheet name="1. All Data" sheetId="1" r:id="rId2"/>
    <sheet name="Q1 Summary" sheetId="9" state="hidden" r:id="rId3"/>
    <sheet name="Q2 Summary" sheetId="14" state="hidden" r:id="rId4"/>
    <sheet name="Q3 Summary" sheetId="15" state="hidden" r:id="rId5"/>
    <sheet name="Q4 Summary" sheetId="16" r:id="rId6"/>
    <sheet name="2a. % By Priority" sheetId="5" r:id="rId7"/>
    <sheet name="2b. Charts by Priority" sheetId="6" r:id="rId8"/>
    <sheet name="3a. % by Portfolio" sheetId="7" state="hidden" r:id="rId9"/>
    <sheet name="3b. Charts by Portfolio" sheetId="8" state="hidden" r:id="rId10"/>
    <sheet name="4. Status Tracking" sheetId="10" r:id="rId11"/>
    <sheet name="Sheet1" sheetId="17" r:id="rId12"/>
  </sheets>
  <definedNames>
    <definedName name="_xlnm._FilterDatabase" localSheetId="1" hidden="1">'1. All Data'!$A$2:$AF$111</definedName>
    <definedName name="_Toc382250483" localSheetId="1">'1. All Data'!$B$69</definedName>
    <definedName name="OLE_LINK3" localSheetId="1">'1. All Data'!$D$39</definedName>
    <definedName name="_xlnm.Print_Area" localSheetId="1">'1. All Data'!$A$1:$AF$93</definedName>
    <definedName name="_xlnm.Print_Titles" localSheetId="1">'1. All Data'!$2:$2</definedName>
  </definedNames>
  <calcPr calcId="152511"/>
  <pivotCaches>
    <pivotCache cacheId="0" r:id="rId1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08" i="7" l="1"/>
  <c r="X107" i="7"/>
  <c r="X106" i="7"/>
  <c r="X105" i="7"/>
  <c r="X103" i="7"/>
  <c r="X102" i="7"/>
  <c r="X100" i="7"/>
  <c r="X99" i="7"/>
  <c r="X98" i="7"/>
  <c r="X96" i="7"/>
  <c r="X95" i="7"/>
  <c r="X64" i="7"/>
  <c r="X63" i="7"/>
  <c r="X62" i="7"/>
  <c r="X61" i="7"/>
  <c r="X59" i="7"/>
  <c r="X58" i="7"/>
  <c r="X56" i="7"/>
  <c r="X55" i="7"/>
  <c r="X54" i="7"/>
  <c r="X52" i="7"/>
  <c r="X51" i="7"/>
  <c r="X14" i="7" l="1"/>
  <c r="Q108" i="7" l="1"/>
  <c r="Q107" i="7"/>
  <c r="Q106" i="7"/>
  <c r="Q105" i="7"/>
  <c r="Q103" i="7"/>
  <c r="Q102" i="7"/>
  <c r="Q98" i="7"/>
  <c r="Q96" i="7"/>
  <c r="Q95" i="7"/>
  <c r="Q64" i="7"/>
  <c r="Q63" i="7"/>
  <c r="Q62" i="7"/>
  <c r="Q61" i="7"/>
  <c r="Q59" i="7"/>
  <c r="Q58" i="7"/>
  <c r="Q54" i="7"/>
  <c r="Q52" i="7"/>
  <c r="Q51" i="7"/>
  <c r="C9" i="5" l="1"/>
  <c r="J9" i="5" l="1"/>
  <c r="C50" i="5"/>
  <c r="C41" i="5"/>
  <c r="C40" i="5"/>
  <c r="C39" i="5"/>
  <c r="C38" i="5"/>
  <c r="C36" i="5"/>
  <c r="C35" i="5"/>
  <c r="C31" i="5"/>
  <c r="C29" i="5"/>
  <c r="C28" i="5"/>
  <c r="C6" i="5" l="1"/>
  <c r="X50" i="5" l="1"/>
  <c r="X14" i="5" l="1"/>
  <c r="X13" i="5"/>
  <c r="X11" i="5"/>
  <c r="X10" i="5"/>
  <c r="X9" i="5"/>
  <c r="X74" i="7" l="1"/>
  <c r="X30" i="7"/>
  <c r="X7" i="7"/>
  <c r="X73" i="5"/>
  <c r="X51" i="5"/>
  <c r="X29" i="5"/>
  <c r="X7" i="5"/>
  <c r="X86" i="7" l="1"/>
  <c r="X85" i="7"/>
  <c r="X84" i="7"/>
  <c r="X83" i="7"/>
  <c r="X81" i="7"/>
  <c r="X80" i="7"/>
  <c r="X78" i="7"/>
  <c r="X77" i="7"/>
  <c r="X76" i="7"/>
  <c r="X73" i="7"/>
  <c r="Q73" i="7"/>
  <c r="X34" i="7"/>
  <c r="X33" i="7"/>
  <c r="X32" i="7"/>
  <c r="Q32" i="7"/>
  <c r="X36" i="7"/>
  <c r="X42" i="7"/>
  <c r="X41" i="7"/>
  <c r="X40" i="7"/>
  <c r="X39" i="7"/>
  <c r="X37" i="7"/>
  <c r="X29" i="7"/>
  <c r="X11" i="7"/>
  <c r="X10" i="7"/>
  <c r="X9" i="7"/>
  <c r="Q9" i="7"/>
  <c r="X13" i="7"/>
  <c r="X19" i="7"/>
  <c r="X18" i="7"/>
  <c r="X17" i="7"/>
  <c r="X16" i="7"/>
  <c r="X6" i="7"/>
  <c r="E11" i="16" l="1"/>
  <c r="G13" i="16"/>
  <c r="G14" i="16"/>
  <c r="G15" i="16"/>
  <c r="C15" i="16"/>
  <c r="C14" i="16"/>
  <c r="E12" i="16"/>
  <c r="E13" i="16"/>
  <c r="E14" i="16"/>
  <c r="E15" i="16"/>
  <c r="X109" i="7"/>
  <c r="Y106" i="7" s="1"/>
  <c r="Z106" i="7" s="1"/>
  <c r="X87" i="7"/>
  <c r="Y84" i="7" s="1"/>
  <c r="Z84" i="7" s="1"/>
  <c r="X65" i="7"/>
  <c r="Y61" i="7" s="1"/>
  <c r="Z61" i="7" s="1"/>
  <c r="C13" i="16"/>
  <c r="X43" i="7"/>
  <c r="Y41" i="7" s="1"/>
  <c r="Z41" i="7" s="1"/>
  <c r="C12" i="16"/>
  <c r="X20" i="7"/>
  <c r="Y18" i="7" s="1"/>
  <c r="Z18" i="7" s="1"/>
  <c r="G11" i="16"/>
  <c r="G12" i="16"/>
  <c r="C11" i="16"/>
  <c r="X85" i="5"/>
  <c r="X84" i="5"/>
  <c r="X83" i="5"/>
  <c r="X82" i="5"/>
  <c r="X80" i="5"/>
  <c r="X79" i="5"/>
  <c r="X77" i="5"/>
  <c r="X76" i="5"/>
  <c r="X75" i="5"/>
  <c r="X72" i="5"/>
  <c r="X63" i="5"/>
  <c r="X62" i="5"/>
  <c r="X61" i="5"/>
  <c r="X60" i="5"/>
  <c r="X58" i="5"/>
  <c r="X57" i="5"/>
  <c r="X55" i="5"/>
  <c r="X54" i="5"/>
  <c r="X53" i="5"/>
  <c r="Q50" i="5"/>
  <c r="X41" i="5"/>
  <c r="X40" i="5"/>
  <c r="X39" i="5"/>
  <c r="X38" i="5"/>
  <c r="X36" i="5"/>
  <c r="X35" i="5"/>
  <c r="X33" i="5"/>
  <c r="X32" i="5"/>
  <c r="X31" i="5"/>
  <c r="Q31" i="5"/>
  <c r="X28" i="5"/>
  <c r="X19" i="5"/>
  <c r="X18" i="5"/>
  <c r="X17" i="5"/>
  <c r="X16" i="5"/>
  <c r="Q9" i="5"/>
  <c r="X6" i="5"/>
  <c r="Y34" i="7" l="1"/>
  <c r="Y55" i="7"/>
  <c r="Y77" i="7"/>
  <c r="Y33" i="7"/>
  <c r="Y76" i="7"/>
  <c r="Y98" i="7"/>
  <c r="Y54" i="7"/>
  <c r="Y99" i="7"/>
  <c r="Y32" i="7"/>
  <c r="Y56" i="7"/>
  <c r="Y78" i="7"/>
  <c r="Y100" i="7"/>
  <c r="X20" i="5"/>
  <c r="Y16" i="5" s="1"/>
  <c r="Z16" i="5" s="1"/>
  <c r="Y6" i="7"/>
  <c r="Y52" i="7"/>
  <c r="Y83" i="7"/>
  <c r="Z83" i="7" s="1"/>
  <c r="Y59" i="7"/>
  <c r="Y63" i="7"/>
  <c r="Z63" i="7" s="1"/>
  <c r="G5" i="16"/>
  <c r="G7" i="16"/>
  <c r="X66" i="7"/>
  <c r="Y14" i="7"/>
  <c r="Y103" i="7"/>
  <c r="Y10" i="7"/>
  <c r="Y105" i="7"/>
  <c r="Z105" i="7" s="1"/>
  <c r="Y17" i="7"/>
  <c r="Z17" i="7" s="1"/>
  <c r="C8" i="16"/>
  <c r="X21" i="7"/>
  <c r="AA7" i="7" s="1"/>
  <c r="Y16" i="7"/>
  <c r="Z16" i="7" s="1"/>
  <c r="Y81" i="7"/>
  <c r="Y85" i="7"/>
  <c r="Z85" i="7" s="1"/>
  <c r="Y108" i="7"/>
  <c r="Z108" i="7" s="1"/>
  <c r="X110" i="7"/>
  <c r="Y13" i="7"/>
  <c r="Y19" i="7"/>
  <c r="Z19" i="7" s="1"/>
  <c r="Y9" i="7"/>
  <c r="Y86" i="7"/>
  <c r="Z86" i="7" s="1"/>
  <c r="Y95" i="7"/>
  <c r="Y107" i="7"/>
  <c r="Z107" i="7" s="1"/>
  <c r="E5" i="16"/>
  <c r="G8" i="16"/>
  <c r="G9" i="16"/>
  <c r="Y11" i="7"/>
  <c r="Y73" i="7"/>
  <c r="Y102" i="7"/>
  <c r="Y96" i="7"/>
  <c r="X88" i="7"/>
  <c r="Y80" i="7"/>
  <c r="Y74" i="7"/>
  <c r="Y64" i="7"/>
  <c r="Z64" i="7" s="1"/>
  <c r="Y62" i="7"/>
  <c r="Z62" i="7" s="1"/>
  <c r="Y58" i="7"/>
  <c r="Y51" i="7"/>
  <c r="Y42" i="7"/>
  <c r="Z42" i="7" s="1"/>
  <c r="Y29" i="7"/>
  <c r="Y30" i="7"/>
  <c r="Y39" i="7"/>
  <c r="Z39" i="7" s="1"/>
  <c r="Y37" i="7"/>
  <c r="Y36" i="7"/>
  <c r="X44" i="7"/>
  <c r="Y40" i="7"/>
  <c r="Z40" i="7" s="1"/>
  <c r="E7" i="16"/>
  <c r="E8" i="16"/>
  <c r="E9" i="16"/>
  <c r="C7" i="16"/>
  <c r="Y7" i="7"/>
  <c r="C5" i="16"/>
  <c r="X42" i="5"/>
  <c r="Y38" i="5" s="1"/>
  <c r="Z38" i="5" s="1"/>
  <c r="X86" i="5"/>
  <c r="Y73" i="5" s="1"/>
  <c r="C9" i="16"/>
  <c r="X64" i="5"/>
  <c r="Y53" i="5" s="1"/>
  <c r="Z6" i="7" l="1"/>
  <c r="Z58" i="7"/>
  <c r="AA96" i="7"/>
  <c r="AA99" i="7"/>
  <c r="AA100" i="7"/>
  <c r="AA102" i="7"/>
  <c r="AA103" i="7"/>
  <c r="AA98" i="7"/>
  <c r="AA52" i="7"/>
  <c r="AA54" i="7"/>
  <c r="AA55" i="7"/>
  <c r="AA56" i="7"/>
  <c r="X21" i="5"/>
  <c r="AA6" i="5" s="1"/>
  <c r="Y7" i="5"/>
  <c r="Y6" i="5"/>
  <c r="Y50" i="5"/>
  <c r="Y51" i="5"/>
  <c r="AA37" i="7"/>
  <c r="AA32" i="7"/>
  <c r="AA34" i="7"/>
  <c r="AA33" i="7"/>
  <c r="AA73" i="7"/>
  <c r="AA80" i="7"/>
  <c r="AA76" i="7"/>
  <c r="AA77" i="7"/>
  <c r="AA78" i="7"/>
  <c r="AA81" i="7"/>
  <c r="Y58" i="5"/>
  <c r="X65" i="5"/>
  <c r="Y63" i="5"/>
  <c r="Z63" i="5" s="1"/>
  <c r="Y61" i="5"/>
  <c r="Z61" i="5" s="1"/>
  <c r="Y60" i="5"/>
  <c r="Z60" i="5" s="1"/>
  <c r="Y62" i="5"/>
  <c r="Z62" i="5" s="1"/>
  <c r="Y57" i="5"/>
  <c r="Y55" i="5"/>
  <c r="Y54" i="5"/>
  <c r="Z51" i="7"/>
  <c r="AA58" i="7"/>
  <c r="AA29" i="7"/>
  <c r="Z102" i="7"/>
  <c r="AA30" i="7"/>
  <c r="AA36" i="7"/>
  <c r="AA74" i="7"/>
  <c r="AA59" i="7"/>
  <c r="AA51" i="7"/>
  <c r="Z13" i="7"/>
  <c r="Z73" i="7"/>
  <c r="Z76" i="7"/>
  <c r="AA95" i="7"/>
  <c r="Z36" i="7"/>
  <c r="Z29" i="7"/>
  <c r="Z95" i="7"/>
  <c r="Z80" i="7"/>
  <c r="Y11" i="5"/>
  <c r="Z32" i="7"/>
  <c r="X87" i="5"/>
  <c r="Z98" i="7"/>
  <c r="Z9" i="7"/>
  <c r="AA6" i="7"/>
  <c r="AB6" i="7" s="1"/>
  <c r="AA14" i="7"/>
  <c r="AA11" i="7"/>
  <c r="AA13" i="7"/>
  <c r="AA10" i="7"/>
  <c r="AA9" i="7"/>
  <c r="Y72" i="5"/>
  <c r="Z72" i="5" s="1"/>
  <c r="Y13" i="5"/>
  <c r="Z54" i="7"/>
  <c r="Y39" i="5"/>
  <c r="Z39" i="5" s="1"/>
  <c r="Y75" i="5"/>
  <c r="X43" i="5"/>
  <c r="AA28" i="5" s="1"/>
  <c r="Y85" i="5"/>
  <c r="Z85" i="5" s="1"/>
  <c r="Y80" i="5"/>
  <c r="Y83" i="5"/>
  <c r="Z83" i="5" s="1"/>
  <c r="Y79" i="5"/>
  <c r="Y41" i="5"/>
  <c r="Z41" i="5" s="1"/>
  <c r="Y28" i="5"/>
  <c r="Y31" i="5"/>
  <c r="Y77" i="5"/>
  <c r="Y18" i="5"/>
  <c r="Z18" i="5" s="1"/>
  <c r="Y84" i="5"/>
  <c r="Z84" i="5" s="1"/>
  <c r="Y36" i="5"/>
  <c r="Y40" i="5"/>
  <c r="Z40" i="5" s="1"/>
  <c r="Y33" i="5"/>
  <c r="Y76" i="5"/>
  <c r="Y82" i="5"/>
  <c r="Z82" i="5" s="1"/>
  <c r="Y35" i="5"/>
  <c r="Y29" i="5"/>
  <c r="Y32" i="5"/>
  <c r="Y10" i="5"/>
  <c r="Y9" i="5"/>
  <c r="Y14" i="5"/>
  <c r="Y19" i="5"/>
  <c r="Z19" i="5" s="1"/>
  <c r="Y17" i="5"/>
  <c r="Z17" i="5" s="1"/>
  <c r="Q16" i="5"/>
  <c r="Q13" i="5"/>
  <c r="Q14" i="5"/>
  <c r="Q6" i="5"/>
  <c r="Q7" i="5"/>
  <c r="E5" i="15"/>
  <c r="Z53" i="5" l="1"/>
  <c r="AB51" i="7"/>
  <c r="D13" i="16" s="1"/>
  <c r="AB76" i="7"/>
  <c r="AB98" i="7"/>
  <c r="AB54" i="7"/>
  <c r="F13" i="16" s="1"/>
  <c r="AB32" i="7"/>
  <c r="AB9" i="7"/>
  <c r="Z13" i="5"/>
  <c r="AB13" i="7"/>
  <c r="AA50" i="5"/>
  <c r="AA51" i="5"/>
  <c r="AA57" i="5"/>
  <c r="AA58" i="5"/>
  <c r="AA55" i="5"/>
  <c r="AA53" i="5"/>
  <c r="AA54" i="5"/>
  <c r="AA72" i="5"/>
  <c r="AA73" i="5"/>
  <c r="AA75" i="5"/>
  <c r="AA76" i="5"/>
  <c r="AA77" i="5"/>
  <c r="AA80" i="5"/>
  <c r="AA79" i="5"/>
  <c r="Z50" i="5"/>
  <c r="AB58" i="7"/>
  <c r="H13" i="16" s="1"/>
  <c r="Z35" i="5"/>
  <c r="Z9" i="5"/>
  <c r="Z28" i="5"/>
  <c r="Z57" i="5"/>
  <c r="Z6" i="5"/>
  <c r="Z79" i="5"/>
  <c r="Z31" i="5"/>
  <c r="AA29" i="5"/>
  <c r="AA36" i="5"/>
  <c r="AA33" i="5"/>
  <c r="AA31" i="5"/>
  <c r="AA32" i="5"/>
  <c r="AA35" i="5"/>
  <c r="AA14" i="5"/>
  <c r="AA10" i="5"/>
  <c r="AA9" i="5"/>
  <c r="AA13" i="5"/>
  <c r="AA7" i="5"/>
  <c r="AA11" i="5"/>
  <c r="Z75" i="5"/>
  <c r="G5" i="15"/>
  <c r="C5" i="15"/>
  <c r="J53" i="5"/>
  <c r="E8" i="14" s="1"/>
  <c r="J51" i="5"/>
  <c r="E5" i="14"/>
  <c r="J31" i="5"/>
  <c r="E7" i="14" s="1"/>
  <c r="J29" i="5"/>
  <c r="AB31" i="5" l="1"/>
  <c r="AB75" i="5"/>
  <c r="F9" i="16" s="1"/>
  <c r="AB13" i="5"/>
  <c r="AB9" i="5"/>
  <c r="AD9" i="5" s="1"/>
  <c r="AB72" i="5"/>
  <c r="D9" i="16" s="1"/>
  <c r="AB50" i="5"/>
  <c r="D8" i="16" s="1"/>
  <c r="AB53" i="5"/>
  <c r="F8" i="16" s="1"/>
  <c r="AB79" i="5"/>
  <c r="H9" i="16" s="1"/>
  <c r="AB28" i="5"/>
  <c r="AB57" i="5"/>
  <c r="H8" i="16" s="1"/>
  <c r="AB6" i="5"/>
  <c r="AD6" i="5" s="1"/>
  <c r="C9" i="7"/>
  <c r="D7" i="16" l="1"/>
  <c r="AD28" i="5"/>
  <c r="F5" i="16"/>
  <c r="D5" i="16"/>
  <c r="H5" i="16"/>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BC89" i="8" l="1"/>
  <c r="BB89" i="8"/>
  <c r="BA89" i="8"/>
  <c r="AZ89" i="8"/>
  <c r="BC88" i="8"/>
  <c r="BB88" i="8"/>
  <c r="BA88" i="8"/>
  <c r="AZ88" i="8"/>
  <c r="BC87" i="8"/>
  <c r="BB87" i="8"/>
  <c r="BA87" i="8"/>
  <c r="AZ87" i="8"/>
  <c r="J54" i="7"/>
  <c r="E13" i="14" s="1"/>
  <c r="J52" i="7"/>
  <c r="C54" i="7"/>
  <c r="AB102" i="7" l="1"/>
  <c r="AB95" i="7"/>
  <c r="AB80" i="7"/>
  <c r="AB73" i="7"/>
  <c r="BC41" i="8"/>
  <c r="BC40" i="8"/>
  <c r="BC39" i="8"/>
  <c r="AB36" i="7"/>
  <c r="AB29" i="7"/>
  <c r="D12" i="16" s="1"/>
  <c r="BC7" i="8"/>
  <c r="E15" i="15"/>
  <c r="C15" i="15"/>
  <c r="Q86" i="7"/>
  <c r="Q85" i="7"/>
  <c r="Q84" i="7"/>
  <c r="Q83" i="7"/>
  <c r="Q81" i="7"/>
  <c r="Q80" i="7"/>
  <c r="Q76" i="7"/>
  <c r="E14" i="15" s="1"/>
  <c r="Q74" i="7"/>
  <c r="E13" i="15"/>
  <c r="Q42" i="7"/>
  <c r="Q41" i="7"/>
  <c r="Q40" i="7"/>
  <c r="Q39" i="7"/>
  <c r="Q37" i="7"/>
  <c r="Q36" i="7"/>
  <c r="E12" i="15"/>
  <c r="Q30" i="7"/>
  <c r="Q29" i="7"/>
  <c r="Q19" i="7"/>
  <c r="Q18" i="7"/>
  <c r="Q17" i="7"/>
  <c r="Q16" i="7"/>
  <c r="Q14" i="7"/>
  <c r="Q13" i="7"/>
  <c r="E11" i="15"/>
  <c r="Q7" i="7"/>
  <c r="Q6" i="7"/>
  <c r="J108" i="7"/>
  <c r="J107" i="7"/>
  <c r="J106" i="7"/>
  <c r="J105" i="7"/>
  <c r="J103" i="7"/>
  <c r="J102" i="7"/>
  <c r="J98" i="7"/>
  <c r="E15" i="14" s="1"/>
  <c r="J95" i="7"/>
  <c r="J96" i="7"/>
  <c r="J86" i="7"/>
  <c r="J85" i="7"/>
  <c r="J84" i="7"/>
  <c r="J83" i="7"/>
  <c r="J81" i="7"/>
  <c r="J80" i="7"/>
  <c r="J76" i="7"/>
  <c r="E14" i="14" s="1"/>
  <c r="J74" i="7"/>
  <c r="J73" i="7"/>
  <c r="J64" i="7"/>
  <c r="J63" i="7"/>
  <c r="J62" i="7"/>
  <c r="J61" i="7"/>
  <c r="J59" i="7"/>
  <c r="J58" i="7"/>
  <c r="J51" i="7"/>
  <c r="C13" i="14" s="1"/>
  <c r="J42" i="7"/>
  <c r="J41" i="7"/>
  <c r="J40" i="7"/>
  <c r="J39" i="7"/>
  <c r="J37" i="7"/>
  <c r="J36" i="7"/>
  <c r="J32" i="7"/>
  <c r="E12" i="14" s="1"/>
  <c r="J30" i="7"/>
  <c r="J29" i="7"/>
  <c r="J19" i="7"/>
  <c r="J18" i="7"/>
  <c r="J17" i="7"/>
  <c r="J16" i="7"/>
  <c r="J14" i="7"/>
  <c r="J13" i="7"/>
  <c r="J9" i="7"/>
  <c r="E11" i="14" s="1"/>
  <c r="J7" i="7"/>
  <c r="J6" i="7"/>
  <c r="C108" i="7"/>
  <c r="C107" i="7"/>
  <c r="C106" i="7"/>
  <c r="C105" i="7"/>
  <c r="C103" i="7"/>
  <c r="C102" i="7"/>
  <c r="C98" i="7"/>
  <c r="C96" i="7"/>
  <c r="C95" i="7"/>
  <c r="C86" i="7"/>
  <c r="C85" i="7"/>
  <c r="C84" i="7"/>
  <c r="C83" i="7"/>
  <c r="C81" i="7"/>
  <c r="C80" i="7"/>
  <c r="C76" i="7"/>
  <c r="C74" i="7"/>
  <c r="C73" i="7"/>
  <c r="C64" i="7"/>
  <c r="C63" i="7"/>
  <c r="C62" i="7"/>
  <c r="C61" i="7"/>
  <c r="C59" i="7"/>
  <c r="C58" i="7"/>
  <c r="C52" i="7"/>
  <c r="C51" i="7"/>
  <c r="C42" i="7"/>
  <c r="C41" i="7"/>
  <c r="C40" i="7"/>
  <c r="C39" i="7"/>
  <c r="C37" i="7"/>
  <c r="C36" i="7"/>
  <c r="C32" i="7"/>
  <c r="C30" i="7"/>
  <c r="C29" i="7"/>
  <c r="C19" i="7"/>
  <c r="C18" i="7"/>
  <c r="C17" i="7"/>
  <c r="C16" i="7"/>
  <c r="C14" i="7"/>
  <c r="C13" i="7"/>
  <c r="C7" i="7"/>
  <c r="C6" i="7"/>
  <c r="G11" i="14" l="1"/>
  <c r="G13" i="14"/>
  <c r="G12" i="14"/>
  <c r="G12" i="9"/>
  <c r="C11" i="15"/>
  <c r="BC71" i="8"/>
  <c r="D15" i="16"/>
  <c r="BC72" i="8"/>
  <c r="F15" i="16"/>
  <c r="BC73" i="8"/>
  <c r="H15" i="16"/>
  <c r="BC57" i="8"/>
  <c r="H14" i="16"/>
  <c r="BC55" i="8"/>
  <c r="D14" i="16"/>
  <c r="BC56" i="8"/>
  <c r="F14" i="16"/>
  <c r="BC24" i="8"/>
  <c r="F12" i="16"/>
  <c r="BC25" i="8"/>
  <c r="H12" i="16"/>
  <c r="BC23" i="8"/>
  <c r="BC9" i="8"/>
  <c r="H11" i="16"/>
  <c r="BC8" i="8"/>
  <c r="F11" i="16"/>
  <c r="D11" i="16"/>
  <c r="C13" i="15"/>
  <c r="G14" i="15"/>
  <c r="C14" i="15"/>
  <c r="G15" i="15"/>
  <c r="C12" i="15"/>
  <c r="G13" i="15"/>
  <c r="G12" i="15"/>
  <c r="G11" i="15"/>
  <c r="C11" i="14"/>
  <c r="C15" i="14"/>
  <c r="G14" i="14"/>
  <c r="C12" i="14"/>
  <c r="C14" i="14"/>
  <c r="G15" i="14"/>
  <c r="G14" i="9"/>
  <c r="C109" i="7"/>
  <c r="C110" i="7" s="1"/>
  <c r="F102" i="7" s="1"/>
  <c r="J43" i="7"/>
  <c r="K36" i="7" s="1"/>
  <c r="Q109" i="7"/>
  <c r="R103" i="7" s="1"/>
  <c r="Q87" i="7"/>
  <c r="R86" i="7" s="1"/>
  <c r="S86" i="7" s="1"/>
  <c r="Q43" i="7"/>
  <c r="R40" i="7" s="1"/>
  <c r="S40" i="7" s="1"/>
  <c r="Q20" i="7"/>
  <c r="J109" i="7"/>
  <c r="K105" i="7" s="1"/>
  <c r="L105" i="7" s="1"/>
  <c r="J87" i="7"/>
  <c r="K83" i="7" s="1"/>
  <c r="L83" i="7" s="1"/>
  <c r="J20" i="7"/>
  <c r="K19" i="7" s="1"/>
  <c r="L19" i="7" s="1"/>
  <c r="Q65" i="7"/>
  <c r="R58" i="7" s="1"/>
  <c r="J65" i="7"/>
  <c r="K61" i="7" s="1"/>
  <c r="L61" i="7" s="1"/>
  <c r="C43" i="7"/>
  <c r="D29" i="7" s="1"/>
  <c r="C65" i="7"/>
  <c r="C66" i="7" s="1"/>
  <c r="C87" i="7"/>
  <c r="D76" i="7" s="1"/>
  <c r="E76" i="7" s="1"/>
  <c r="C20" i="7"/>
  <c r="C21" i="7" s="1"/>
  <c r="F13" i="7" s="1"/>
  <c r="G15" i="9"/>
  <c r="G13" i="9"/>
  <c r="G11" i="9"/>
  <c r="E15" i="9"/>
  <c r="E14" i="9"/>
  <c r="E13" i="9"/>
  <c r="E12" i="9"/>
  <c r="E11" i="9"/>
  <c r="C15" i="9"/>
  <c r="C14" i="9"/>
  <c r="C13" i="9"/>
  <c r="C12" i="9"/>
  <c r="C11" i="9"/>
  <c r="J83" i="5"/>
  <c r="J75" i="5"/>
  <c r="E9" i="14" s="1"/>
  <c r="J72" i="5"/>
  <c r="J14" i="5"/>
  <c r="J13" i="5"/>
  <c r="Q21" i="7" l="1"/>
  <c r="T9" i="7" s="1"/>
  <c r="U9" i="7" s="1"/>
  <c r="R9" i="7"/>
  <c r="S9" i="7" s="1"/>
  <c r="G5" i="14"/>
  <c r="D108" i="7"/>
  <c r="E108" i="7" s="1"/>
  <c r="D96" i="7"/>
  <c r="D98" i="7"/>
  <c r="E98" i="7" s="1"/>
  <c r="D107" i="7"/>
  <c r="E107" i="7" s="1"/>
  <c r="D106" i="7"/>
  <c r="E106" i="7" s="1"/>
  <c r="D102" i="7"/>
  <c r="D105" i="7"/>
  <c r="E105" i="7" s="1"/>
  <c r="R36" i="7"/>
  <c r="K32" i="7"/>
  <c r="L32" i="7" s="1"/>
  <c r="D95" i="7"/>
  <c r="R32" i="7"/>
  <c r="S32" i="7" s="1"/>
  <c r="R39" i="7"/>
  <c r="S39" i="7" s="1"/>
  <c r="D103" i="7"/>
  <c r="R29" i="7"/>
  <c r="R41" i="7"/>
  <c r="S41" i="7" s="1"/>
  <c r="Q44" i="7"/>
  <c r="T30" i="7" s="1"/>
  <c r="D32" i="7"/>
  <c r="E32" i="7" s="1"/>
  <c r="R37" i="7"/>
  <c r="R42" i="7"/>
  <c r="S42" i="7" s="1"/>
  <c r="R30" i="7"/>
  <c r="D42" i="7"/>
  <c r="E42" i="7" s="1"/>
  <c r="D36" i="7"/>
  <c r="D41" i="7"/>
  <c r="E41" i="7" s="1"/>
  <c r="D39" i="7"/>
  <c r="E39" i="7" s="1"/>
  <c r="K30" i="7"/>
  <c r="K42" i="7"/>
  <c r="L42" i="7" s="1"/>
  <c r="R17" i="7"/>
  <c r="S17" i="7" s="1"/>
  <c r="K29" i="7"/>
  <c r="K41" i="7"/>
  <c r="L41" i="7" s="1"/>
  <c r="K107" i="7"/>
  <c r="L107" i="7" s="1"/>
  <c r="J110" i="7"/>
  <c r="M103" i="7" s="1"/>
  <c r="R7" i="7"/>
  <c r="F96" i="7"/>
  <c r="F103" i="7"/>
  <c r="G102" i="7" s="1"/>
  <c r="R108" i="7"/>
  <c r="S108" i="7" s="1"/>
  <c r="K39" i="7"/>
  <c r="L39" i="7" s="1"/>
  <c r="J44" i="7"/>
  <c r="M30" i="7" s="1"/>
  <c r="R95" i="7"/>
  <c r="D37" i="7"/>
  <c r="C44" i="7"/>
  <c r="F37" i="7" s="1"/>
  <c r="K37" i="7"/>
  <c r="L36" i="7" s="1"/>
  <c r="K40" i="7"/>
  <c r="L40" i="7" s="1"/>
  <c r="K108" i="7"/>
  <c r="L108" i="7" s="1"/>
  <c r="Q110" i="7"/>
  <c r="T96" i="7" s="1"/>
  <c r="R83" i="7"/>
  <c r="S83" i="7" s="1"/>
  <c r="D30" i="7"/>
  <c r="E29" i="7" s="1"/>
  <c r="D40" i="7"/>
  <c r="E40" i="7" s="1"/>
  <c r="D54" i="7"/>
  <c r="E54" i="7" s="1"/>
  <c r="D63" i="7"/>
  <c r="E63" i="7" s="1"/>
  <c r="D58" i="7"/>
  <c r="D51" i="7"/>
  <c r="D62" i="7"/>
  <c r="E62" i="7" s="1"/>
  <c r="F52" i="7"/>
  <c r="F58" i="7"/>
  <c r="R76" i="7"/>
  <c r="S76" i="7" s="1"/>
  <c r="D59" i="7"/>
  <c r="D61" i="7"/>
  <c r="E61" i="7" s="1"/>
  <c r="D84" i="7"/>
  <c r="E84" i="7" s="1"/>
  <c r="K102" i="7"/>
  <c r="K106" i="7"/>
  <c r="L106" i="7" s="1"/>
  <c r="R96" i="7"/>
  <c r="R106" i="7"/>
  <c r="S106" i="7" s="1"/>
  <c r="R102" i="7"/>
  <c r="S102" i="7" s="1"/>
  <c r="D52" i="7"/>
  <c r="D64" i="7"/>
  <c r="E64" i="7" s="1"/>
  <c r="D80" i="7"/>
  <c r="K96" i="7"/>
  <c r="K86" i="7"/>
  <c r="L86" i="7" s="1"/>
  <c r="K103" i="7"/>
  <c r="R107" i="7"/>
  <c r="S107" i="7" s="1"/>
  <c r="R98" i="7"/>
  <c r="S98" i="7" s="1"/>
  <c r="R105" i="7"/>
  <c r="S105" i="7" s="1"/>
  <c r="J88" i="7"/>
  <c r="M73" i="7" s="1"/>
  <c r="K98" i="7"/>
  <c r="L98" i="7" s="1"/>
  <c r="K95" i="7"/>
  <c r="K7" i="7"/>
  <c r="K9" i="7"/>
  <c r="L9" i="7" s="1"/>
  <c r="K17" i="7"/>
  <c r="L17" i="7" s="1"/>
  <c r="K14" i="7"/>
  <c r="K84" i="7"/>
  <c r="L84" i="7" s="1"/>
  <c r="K18" i="7"/>
  <c r="L18" i="7" s="1"/>
  <c r="K16" i="7"/>
  <c r="L16" i="7" s="1"/>
  <c r="K58" i="7"/>
  <c r="K6" i="7"/>
  <c r="J21" i="7"/>
  <c r="M7" i="7" s="1"/>
  <c r="K13" i="7"/>
  <c r="R84" i="7"/>
  <c r="S84" i="7" s="1"/>
  <c r="R73" i="7"/>
  <c r="R85" i="7"/>
  <c r="S85" i="7" s="1"/>
  <c r="R80" i="7"/>
  <c r="R81" i="7"/>
  <c r="R74" i="7"/>
  <c r="Q88" i="7"/>
  <c r="T80" i="7" s="1"/>
  <c r="T7" i="7"/>
  <c r="R18" i="7"/>
  <c r="S18" i="7" s="1"/>
  <c r="R6" i="7"/>
  <c r="R13" i="7"/>
  <c r="R19" i="7"/>
  <c r="S19" i="7" s="1"/>
  <c r="R16" i="7"/>
  <c r="S16" i="7" s="1"/>
  <c r="R14" i="7"/>
  <c r="K74" i="7"/>
  <c r="K73" i="7"/>
  <c r="K85" i="7"/>
  <c r="L85" i="7" s="1"/>
  <c r="K76" i="7"/>
  <c r="L76" i="7" s="1"/>
  <c r="K80" i="7"/>
  <c r="K81" i="7"/>
  <c r="R63" i="7"/>
  <c r="S63" i="7" s="1"/>
  <c r="R52" i="7"/>
  <c r="R64" i="7"/>
  <c r="S64" i="7" s="1"/>
  <c r="R59" i="7"/>
  <c r="S58" i="7" s="1"/>
  <c r="R54" i="7"/>
  <c r="S54" i="7" s="1"/>
  <c r="R51" i="7"/>
  <c r="Q66" i="7"/>
  <c r="R62" i="7"/>
  <c r="S62" i="7" s="1"/>
  <c r="R61" i="7"/>
  <c r="S61" i="7" s="1"/>
  <c r="K64" i="7"/>
  <c r="L64" i="7" s="1"/>
  <c r="K59" i="7"/>
  <c r="K54" i="7"/>
  <c r="L54" i="7" s="1"/>
  <c r="K51" i="7"/>
  <c r="J66" i="7"/>
  <c r="K62" i="7"/>
  <c r="L62" i="7" s="1"/>
  <c r="K63" i="7"/>
  <c r="L63" i="7" s="1"/>
  <c r="K52" i="7"/>
  <c r="D81" i="7"/>
  <c r="D83" i="7"/>
  <c r="E83" i="7" s="1"/>
  <c r="D74" i="7"/>
  <c r="D85" i="7"/>
  <c r="E85" i="7" s="1"/>
  <c r="D86" i="7"/>
  <c r="E86" i="7" s="1"/>
  <c r="C88" i="7"/>
  <c r="F73" i="7" s="1"/>
  <c r="F14" i="7"/>
  <c r="G13" i="7" s="1"/>
  <c r="D73" i="7"/>
  <c r="F9" i="7"/>
  <c r="G9" i="7" s="1"/>
  <c r="F59" i="7"/>
  <c r="F51" i="7"/>
  <c r="F54" i="7"/>
  <c r="G54" i="7" s="1"/>
  <c r="F98" i="7"/>
  <c r="G98" i="7" s="1"/>
  <c r="F95" i="7"/>
  <c r="F7" i="7"/>
  <c r="F6" i="7"/>
  <c r="D7" i="7"/>
  <c r="BC57" i="6"/>
  <c r="BC56" i="6"/>
  <c r="BC55" i="6"/>
  <c r="BC41" i="6"/>
  <c r="BC40" i="6"/>
  <c r="BC39" i="6"/>
  <c r="AB35" i="5"/>
  <c r="AD31" i="5" s="1"/>
  <c r="BC23" i="6"/>
  <c r="Q85" i="5"/>
  <c r="Q84" i="5"/>
  <c r="Q83" i="5"/>
  <c r="Q82" i="5"/>
  <c r="Q80" i="5"/>
  <c r="Q79" i="5"/>
  <c r="Q75" i="5"/>
  <c r="E9" i="15" s="1"/>
  <c r="Q73" i="5"/>
  <c r="Q72" i="5"/>
  <c r="Q63" i="5"/>
  <c r="Q62" i="5"/>
  <c r="Q61" i="5"/>
  <c r="Q60" i="5"/>
  <c r="Q58" i="5"/>
  <c r="Q57" i="5"/>
  <c r="Q53" i="5"/>
  <c r="E8" i="15" s="1"/>
  <c r="Q51" i="5"/>
  <c r="Q41" i="5"/>
  <c r="Q40" i="5"/>
  <c r="Q39" i="5"/>
  <c r="Q38" i="5"/>
  <c r="Q36" i="5"/>
  <c r="Q35" i="5"/>
  <c r="E7" i="15"/>
  <c r="Q29" i="5"/>
  <c r="Q28" i="5"/>
  <c r="Q19" i="5"/>
  <c r="Q18" i="5"/>
  <c r="Q17" i="5"/>
  <c r="J85" i="5"/>
  <c r="J84" i="5"/>
  <c r="J82" i="5"/>
  <c r="J80" i="5"/>
  <c r="J79" i="5"/>
  <c r="J73" i="5"/>
  <c r="C9" i="14" s="1"/>
  <c r="J63" i="5"/>
  <c r="J62" i="5"/>
  <c r="J61" i="5"/>
  <c r="J60" i="5"/>
  <c r="J58" i="5"/>
  <c r="J57" i="5"/>
  <c r="J50" i="5"/>
  <c r="C8" i="14" s="1"/>
  <c r="J41" i="5"/>
  <c r="J40" i="5"/>
  <c r="J39" i="5"/>
  <c r="J38" i="5"/>
  <c r="J36" i="5"/>
  <c r="J35" i="5"/>
  <c r="J28" i="5"/>
  <c r="C7" i="14" s="1"/>
  <c r="J7" i="5"/>
  <c r="J6" i="5"/>
  <c r="J19" i="5"/>
  <c r="J18" i="5"/>
  <c r="J17" i="5"/>
  <c r="J16" i="5"/>
  <c r="C19" i="5"/>
  <c r="C85" i="5"/>
  <c r="C84" i="5"/>
  <c r="C83" i="5"/>
  <c r="C82" i="5"/>
  <c r="C80" i="5"/>
  <c r="C79" i="5"/>
  <c r="C75" i="5"/>
  <c r="C73" i="5"/>
  <c r="C72" i="5"/>
  <c r="C63" i="5"/>
  <c r="C62" i="5"/>
  <c r="C61" i="5"/>
  <c r="C60" i="5"/>
  <c r="C58" i="5"/>
  <c r="C57" i="5"/>
  <c r="C53" i="5"/>
  <c r="C51" i="5"/>
  <c r="C18" i="5"/>
  <c r="C17" i="5"/>
  <c r="C16" i="5"/>
  <c r="C14" i="5"/>
  <c r="C13" i="5"/>
  <c r="E5" i="9"/>
  <c r="C7" i="5"/>
  <c r="T14" i="7" l="1"/>
  <c r="T6" i="7"/>
  <c r="U6" i="7" s="1"/>
  <c r="T13" i="7"/>
  <c r="L6" i="7"/>
  <c r="C9" i="15"/>
  <c r="S73" i="7"/>
  <c r="BC24" i="6"/>
  <c r="F7" i="16"/>
  <c r="BC25" i="6"/>
  <c r="H7" i="16"/>
  <c r="C7" i="15"/>
  <c r="G8" i="15"/>
  <c r="G7" i="15"/>
  <c r="BB8" i="8"/>
  <c r="F11" i="15"/>
  <c r="C8" i="15"/>
  <c r="G9" i="15"/>
  <c r="AZ9" i="8"/>
  <c r="E7" i="9"/>
  <c r="E8" i="9"/>
  <c r="AZ8" i="8"/>
  <c r="C5" i="9"/>
  <c r="E9" i="9"/>
  <c r="G9" i="14"/>
  <c r="G7" i="14"/>
  <c r="G8" i="14"/>
  <c r="C5" i="14"/>
  <c r="J20" i="5"/>
  <c r="K9" i="5" s="1"/>
  <c r="C20" i="5"/>
  <c r="D6" i="5" s="1"/>
  <c r="T103" i="7"/>
  <c r="M96" i="7"/>
  <c r="E95" i="7"/>
  <c r="L95" i="7"/>
  <c r="E102" i="7"/>
  <c r="T36" i="7"/>
  <c r="H15" i="9"/>
  <c r="AZ73" i="8"/>
  <c r="F15" i="9"/>
  <c r="AZ72" i="8"/>
  <c r="S36" i="7"/>
  <c r="T37" i="7"/>
  <c r="T29" i="7"/>
  <c r="U29" i="7" s="1"/>
  <c r="T32" i="7"/>
  <c r="U32" i="7" s="1"/>
  <c r="S29" i="7"/>
  <c r="S51" i="7"/>
  <c r="G95" i="7"/>
  <c r="G51" i="7"/>
  <c r="M76" i="7"/>
  <c r="N76" i="7" s="1"/>
  <c r="G58" i="7"/>
  <c r="M80" i="7"/>
  <c r="E36" i="7"/>
  <c r="M98" i="7"/>
  <c r="N98" i="7" s="1"/>
  <c r="M102" i="7"/>
  <c r="N102" i="7" s="1"/>
  <c r="E80" i="7"/>
  <c r="E51" i="7"/>
  <c r="E58" i="7"/>
  <c r="L29" i="7"/>
  <c r="S6" i="7"/>
  <c r="M95" i="7"/>
  <c r="T95" i="7"/>
  <c r="U95" i="7" s="1"/>
  <c r="S95" i="7"/>
  <c r="L102" i="7"/>
  <c r="S13" i="7"/>
  <c r="G6" i="7"/>
  <c r="F32" i="7"/>
  <c r="G32" i="7" s="1"/>
  <c r="F30" i="7"/>
  <c r="F29" i="7"/>
  <c r="M14" i="7"/>
  <c r="T102" i="7"/>
  <c r="M36" i="7"/>
  <c r="M81" i="7"/>
  <c r="F36" i="7"/>
  <c r="G36" i="7" s="1"/>
  <c r="E73" i="7"/>
  <c r="M32" i="7"/>
  <c r="N32" i="7" s="1"/>
  <c r="M29" i="7"/>
  <c r="N29" i="7" s="1"/>
  <c r="M37" i="7"/>
  <c r="T98" i="7"/>
  <c r="U98" i="7" s="1"/>
  <c r="F13" i="9"/>
  <c r="AZ40" i="8"/>
  <c r="C7" i="9"/>
  <c r="L73" i="7"/>
  <c r="M74" i="7"/>
  <c r="N73" i="7" s="1"/>
  <c r="M9" i="7"/>
  <c r="N9" i="7" s="1"/>
  <c r="M6" i="7"/>
  <c r="N6" i="7" s="1"/>
  <c r="L13" i="7"/>
  <c r="L58" i="7"/>
  <c r="M13" i="7"/>
  <c r="T76" i="7"/>
  <c r="U76" i="7" s="1"/>
  <c r="S80" i="7"/>
  <c r="T81" i="7"/>
  <c r="U80" i="7" s="1"/>
  <c r="T74" i="7"/>
  <c r="T73" i="7"/>
  <c r="L80" i="7"/>
  <c r="T59" i="7"/>
  <c r="T54" i="7"/>
  <c r="U54" i="7" s="1"/>
  <c r="T52" i="7"/>
  <c r="T51" i="7"/>
  <c r="T58" i="7"/>
  <c r="M59" i="7"/>
  <c r="M54" i="7"/>
  <c r="N54" i="7" s="1"/>
  <c r="M52" i="7"/>
  <c r="M51" i="7"/>
  <c r="M58" i="7"/>
  <c r="L51" i="7"/>
  <c r="F76" i="7"/>
  <c r="G76" i="7" s="1"/>
  <c r="F80" i="7"/>
  <c r="F81" i="7"/>
  <c r="F74" i="7"/>
  <c r="G73" i="7" s="1"/>
  <c r="G9" i="9"/>
  <c r="G5" i="9"/>
  <c r="G8" i="9"/>
  <c r="C9" i="9"/>
  <c r="G7" i="9"/>
  <c r="C8" i="9"/>
  <c r="D19" i="7"/>
  <c r="E19" i="7" s="1"/>
  <c r="D18" i="7"/>
  <c r="E18" i="7" s="1"/>
  <c r="D17" i="7"/>
  <c r="E17" i="7" s="1"/>
  <c r="D16" i="7"/>
  <c r="E16" i="7" s="1"/>
  <c r="D9" i="7"/>
  <c r="E9" i="7" s="1"/>
  <c r="D14" i="7"/>
  <c r="D13" i="7"/>
  <c r="D6" i="7"/>
  <c r="E6" i="7" s="1"/>
  <c r="C64" i="5"/>
  <c r="D63" i="5" s="1"/>
  <c r="E63" i="5" s="1"/>
  <c r="C86" i="5"/>
  <c r="D79" i="5" s="1"/>
  <c r="BC8" i="6"/>
  <c r="Q20" i="5"/>
  <c r="J86" i="5"/>
  <c r="K82" i="5" s="1"/>
  <c r="L82" i="5" s="1"/>
  <c r="Q86" i="5"/>
  <c r="R83" i="5" s="1"/>
  <c r="S83" i="5" s="1"/>
  <c r="J64" i="5"/>
  <c r="Q64" i="5"/>
  <c r="R60" i="5" s="1"/>
  <c r="S60" i="5" s="1"/>
  <c r="Q42" i="5"/>
  <c r="J42" i="5"/>
  <c r="J43" i="5" s="1"/>
  <c r="C42" i="5"/>
  <c r="C43" i="5" s="1"/>
  <c r="U13" i="7" l="1"/>
  <c r="BB9" i="8" s="1"/>
  <c r="R40" i="5"/>
  <c r="S40" i="5" s="1"/>
  <c r="R31" i="5"/>
  <c r="S31" i="5" s="1"/>
  <c r="R19" i="5"/>
  <c r="S19" i="5" s="1"/>
  <c r="Q21" i="5"/>
  <c r="T6" i="5" s="1"/>
  <c r="R16" i="5"/>
  <c r="S16" i="5" s="1"/>
  <c r="R14" i="5"/>
  <c r="BB24" i="8"/>
  <c r="F12" i="15"/>
  <c r="BB57" i="8"/>
  <c r="H14" i="15"/>
  <c r="BB23" i="8"/>
  <c r="D12" i="15"/>
  <c r="BB72" i="8"/>
  <c r="F15" i="15"/>
  <c r="BB40" i="8"/>
  <c r="F13" i="15"/>
  <c r="BB56" i="8"/>
  <c r="F14" i="15"/>
  <c r="BB71" i="8"/>
  <c r="D15" i="15"/>
  <c r="BB7" i="8"/>
  <c r="D11" i="15"/>
  <c r="H13" i="9"/>
  <c r="AZ7" i="8"/>
  <c r="AZ39" i="8"/>
  <c r="K16" i="5"/>
  <c r="L16" i="5" s="1"/>
  <c r="BA72" i="8"/>
  <c r="F15" i="14"/>
  <c r="BA56" i="8"/>
  <c r="F14" i="14"/>
  <c r="BA8" i="8"/>
  <c r="F11" i="14"/>
  <c r="BA23" i="8"/>
  <c r="D12" i="14"/>
  <c r="BA7" i="8"/>
  <c r="D11" i="14"/>
  <c r="BA55" i="8"/>
  <c r="D14" i="14"/>
  <c r="BA24" i="8"/>
  <c r="F12" i="14"/>
  <c r="BA40" i="8"/>
  <c r="F13" i="14"/>
  <c r="BA73" i="8"/>
  <c r="H15" i="14"/>
  <c r="K41" i="5"/>
  <c r="L41" i="5" s="1"/>
  <c r="K31" i="5"/>
  <c r="L31" i="5" s="1"/>
  <c r="K60" i="5"/>
  <c r="L60" i="5" s="1"/>
  <c r="K53" i="5"/>
  <c r="L53" i="5" s="1"/>
  <c r="N95" i="7"/>
  <c r="U102" i="7"/>
  <c r="U58" i="7"/>
  <c r="U36" i="7"/>
  <c r="N80" i="7"/>
  <c r="F14" i="9"/>
  <c r="AZ56" i="8"/>
  <c r="D15" i="9"/>
  <c r="AZ71" i="8"/>
  <c r="D14" i="9"/>
  <c r="AZ55" i="8"/>
  <c r="D13" i="9"/>
  <c r="D61" i="5"/>
  <c r="E61" i="5" s="1"/>
  <c r="AZ41" i="8"/>
  <c r="N36" i="7"/>
  <c r="G29" i="7"/>
  <c r="N13" i="7"/>
  <c r="F12" i="9"/>
  <c r="AZ24" i="8"/>
  <c r="D72" i="5"/>
  <c r="H12" i="9"/>
  <c r="AZ25" i="8"/>
  <c r="N51" i="7"/>
  <c r="U73" i="7"/>
  <c r="U51" i="7"/>
  <c r="N58" i="7"/>
  <c r="G80" i="7"/>
  <c r="D62" i="5"/>
  <c r="E62" i="5" s="1"/>
  <c r="D84" i="5"/>
  <c r="E84" i="5" s="1"/>
  <c r="D57" i="5"/>
  <c r="D50" i="5"/>
  <c r="D60" i="5"/>
  <c r="E60" i="5" s="1"/>
  <c r="K17" i="5"/>
  <c r="L17" i="5" s="1"/>
  <c r="D51" i="5"/>
  <c r="D58" i="5"/>
  <c r="C65" i="5"/>
  <c r="F57" i="5" s="1"/>
  <c r="D75" i="5"/>
  <c r="E75" i="5" s="1"/>
  <c r="D83" i="5"/>
  <c r="E83" i="5" s="1"/>
  <c r="D82" i="5"/>
  <c r="E82" i="5" s="1"/>
  <c r="D80" i="5"/>
  <c r="E79" i="5" s="1"/>
  <c r="C87" i="5"/>
  <c r="F79" i="5" s="1"/>
  <c r="D53" i="5"/>
  <c r="E53" i="5" s="1"/>
  <c r="D73" i="5"/>
  <c r="D85" i="5"/>
  <c r="E85" i="5" s="1"/>
  <c r="E13" i="7"/>
  <c r="F11" i="9"/>
  <c r="R6" i="5"/>
  <c r="R7" i="5"/>
  <c r="R9" i="5"/>
  <c r="S9" i="5" s="1"/>
  <c r="R13" i="5"/>
  <c r="R18" i="5"/>
  <c r="S18" i="5" s="1"/>
  <c r="R17" i="5"/>
  <c r="S17" i="5" s="1"/>
  <c r="J21" i="5"/>
  <c r="L9" i="5"/>
  <c r="K6" i="5"/>
  <c r="K19" i="5"/>
  <c r="L19" i="5" s="1"/>
  <c r="BC7" i="6"/>
  <c r="BC9" i="6"/>
  <c r="J87" i="5"/>
  <c r="M75" i="5" s="1"/>
  <c r="N75" i="5" s="1"/>
  <c r="K73" i="5"/>
  <c r="K85" i="5"/>
  <c r="L85" i="5" s="1"/>
  <c r="K83" i="5"/>
  <c r="L83" i="5" s="1"/>
  <c r="K72" i="5"/>
  <c r="K75" i="5"/>
  <c r="L75" i="5" s="1"/>
  <c r="K79" i="5"/>
  <c r="K84" i="5"/>
  <c r="L84" i="5" s="1"/>
  <c r="K80" i="5"/>
  <c r="K61" i="5"/>
  <c r="L61" i="5" s="1"/>
  <c r="K50" i="5"/>
  <c r="K51" i="5"/>
  <c r="K57" i="5"/>
  <c r="J65" i="5"/>
  <c r="K58" i="5"/>
  <c r="K62" i="5"/>
  <c r="L62" i="5" s="1"/>
  <c r="K63" i="5"/>
  <c r="L63" i="5" s="1"/>
  <c r="R62" i="5"/>
  <c r="S62" i="5" s="1"/>
  <c r="R61" i="5"/>
  <c r="S61" i="5" s="1"/>
  <c r="R58" i="5"/>
  <c r="Q65" i="5"/>
  <c r="R51" i="5"/>
  <c r="R50" i="5"/>
  <c r="R57" i="5"/>
  <c r="R63" i="5"/>
  <c r="S63" i="5" s="1"/>
  <c r="R53" i="5"/>
  <c r="S53" i="5" s="1"/>
  <c r="K14" i="5"/>
  <c r="K13" i="5"/>
  <c r="K7" i="5"/>
  <c r="K18" i="5"/>
  <c r="L18" i="5" s="1"/>
  <c r="K38" i="5"/>
  <c r="L38" i="5" s="1"/>
  <c r="R79" i="5"/>
  <c r="R82" i="5"/>
  <c r="S82" i="5" s="1"/>
  <c r="K36" i="5"/>
  <c r="K28" i="5"/>
  <c r="R75" i="5"/>
  <c r="S75" i="5" s="1"/>
  <c r="Q87" i="5"/>
  <c r="R80" i="5"/>
  <c r="R73" i="5"/>
  <c r="R72" i="5"/>
  <c r="R85" i="5"/>
  <c r="S85" i="5" s="1"/>
  <c r="R84" i="5"/>
  <c r="S84" i="5" s="1"/>
  <c r="F31" i="5"/>
  <c r="G31" i="5" s="1"/>
  <c r="F28" i="5"/>
  <c r="D28" i="5"/>
  <c r="D35" i="5"/>
  <c r="D31" i="5"/>
  <c r="E31" i="5" s="1"/>
  <c r="D29" i="5"/>
  <c r="D41" i="5"/>
  <c r="E41" i="5" s="1"/>
  <c r="D38" i="5"/>
  <c r="E38" i="5" s="1"/>
  <c r="K40" i="5"/>
  <c r="L40" i="5" s="1"/>
  <c r="D39" i="5"/>
  <c r="E39" i="5" s="1"/>
  <c r="D36" i="5"/>
  <c r="D40" i="5"/>
  <c r="E40" i="5" s="1"/>
  <c r="R29" i="5"/>
  <c r="R39" i="5"/>
  <c r="S39" i="5" s="1"/>
  <c r="R28" i="5"/>
  <c r="R38" i="5"/>
  <c r="S38" i="5" s="1"/>
  <c r="R41" i="5"/>
  <c r="S41" i="5" s="1"/>
  <c r="R36" i="5"/>
  <c r="Q43" i="5"/>
  <c r="R35" i="5"/>
  <c r="K39" i="5"/>
  <c r="L39" i="5" s="1"/>
  <c r="M31" i="5"/>
  <c r="K35" i="5"/>
  <c r="K29" i="5"/>
  <c r="F36" i="5"/>
  <c r="F29" i="5"/>
  <c r="F35" i="5"/>
  <c r="D7" i="5"/>
  <c r="E6" i="5" s="1"/>
  <c r="D9" i="5"/>
  <c r="E9" i="5" s="1"/>
  <c r="C21" i="5"/>
  <c r="D19" i="5"/>
  <c r="E19" i="5" s="1"/>
  <c r="D18" i="5"/>
  <c r="E18" i="5" s="1"/>
  <c r="D16" i="5"/>
  <c r="E16" i="5" s="1"/>
  <c r="D17" i="5"/>
  <c r="E17" i="5" s="1"/>
  <c r="D14" i="5"/>
  <c r="D13" i="5"/>
  <c r="H11" i="15" l="1"/>
  <c r="S6" i="5"/>
  <c r="BB41" i="8"/>
  <c r="H13" i="15"/>
  <c r="BB73" i="8"/>
  <c r="H15" i="15"/>
  <c r="BB55" i="8"/>
  <c r="D14" i="15"/>
  <c r="BB25" i="8"/>
  <c r="H12" i="15"/>
  <c r="BB39" i="8"/>
  <c r="D13" i="15"/>
  <c r="T7" i="5"/>
  <c r="T9" i="5"/>
  <c r="U9" i="5" s="1"/>
  <c r="D12" i="9"/>
  <c r="F72" i="5"/>
  <c r="BA9" i="8"/>
  <c r="H11" i="14"/>
  <c r="BA57" i="8"/>
  <c r="H14" i="14"/>
  <c r="BA71" i="8"/>
  <c r="D15" i="14"/>
  <c r="BA56" i="6"/>
  <c r="F9" i="14"/>
  <c r="BA41" i="8"/>
  <c r="H13" i="14"/>
  <c r="BA39" i="8"/>
  <c r="D13" i="14"/>
  <c r="BA25" i="8"/>
  <c r="H12" i="14"/>
  <c r="M51" i="5"/>
  <c r="M53" i="5"/>
  <c r="N53" i="5" s="1"/>
  <c r="M13" i="5"/>
  <c r="M9" i="5"/>
  <c r="N9" i="5" s="1"/>
  <c r="E57" i="5"/>
  <c r="F80" i="5"/>
  <c r="G79" i="5" s="1"/>
  <c r="E50" i="5"/>
  <c r="H14" i="9"/>
  <c r="AZ57" i="8"/>
  <c r="S79" i="5"/>
  <c r="F51" i="5"/>
  <c r="E72" i="5"/>
  <c r="F50" i="5"/>
  <c r="AZ23" i="8"/>
  <c r="G28" i="5"/>
  <c r="E28" i="5"/>
  <c r="T14" i="5"/>
  <c r="F53" i="5"/>
  <c r="G53" i="5" s="1"/>
  <c r="T13" i="5"/>
  <c r="F58" i="5"/>
  <c r="G57" i="5" s="1"/>
  <c r="F75" i="5"/>
  <c r="G75" i="5" s="1"/>
  <c r="F73" i="5"/>
  <c r="F6" i="5"/>
  <c r="F7" i="5"/>
  <c r="AZ24" i="6"/>
  <c r="F7" i="9"/>
  <c r="H11" i="9"/>
  <c r="D11" i="9"/>
  <c r="M14" i="5"/>
  <c r="M80" i="5"/>
  <c r="M6" i="5"/>
  <c r="M7" i="5"/>
  <c r="L6" i="5"/>
  <c r="S57" i="5"/>
  <c r="S13" i="5"/>
  <c r="G35" i="5"/>
  <c r="L13" i="5"/>
  <c r="M73" i="5"/>
  <c r="L50" i="5"/>
  <c r="M57" i="5"/>
  <c r="M72" i="5"/>
  <c r="M79" i="5"/>
  <c r="L72" i="5"/>
  <c r="L79" i="5"/>
  <c r="L57" i="5"/>
  <c r="M50" i="5"/>
  <c r="M58" i="5"/>
  <c r="S72" i="5"/>
  <c r="S50" i="5"/>
  <c r="T58" i="5"/>
  <c r="T51" i="5"/>
  <c r="T57" i="5"/>
  <c r="T50" i="5"/>
  <c r="T53" i="5"/>
  <c r="U53" i="5" s="1"/>
  <c r="L28" i="5"/>
  <c r="L35" i="5"/>
  <c r="E35" i="5"/>
  <c r="T73" i="5"/>
  <c r="T75" i="5"/>
  <c r="U75" i="5" s="1"/>
  <c r="T79" i="5"/>
  <c r="T72" i="5"/>
  <c r="T80" i="5"/>
  <c r="S35" i="5"/>
  <c r="T36" i="5"/>
  <c r="T35" i="5"/>
  <c r="T28" i="5"/>
  <c r="T29" i="5"/>
  <c r="T31" i="5"/>
  <c r="U31" i="5" s="1"/>
  <c r="S28" i="5"/>
  <c r="N31" i="5"/>
  <c r="M29" i="5"/>
  <c r="M28" i="5"/>
  <c r="M35" i="5"/>
  <c r="M36" i="5"/>
  <c r="E13" i="5"/>
  <c r="F13" i="5"/>
  <c r="F14" i="5"/>
  <c r="F9" i="5"/>
  <c r="G9" i="5" s="1"/>
  <c r="N50" i="5" l="1"/>
  <c r="G6" i="5"/>
  <c r="G72" i="5"/>
  <c r="D9" i="9" s="1"/>
  <c r="BB24" i="6"/>
  <c r="F7" i="15"/>
  <c r="BB56" i="6"/>
  <c r="F9" i="15"/>
  <c r="BB40" i="6"/>
  <c r="F8" i="15"/>
  <c r="BB8" i="6"/>
  <c r="F5" i="15"/>
  <c r="U6" i="5"/>
  <c r="U13" i="5"/>
  <c r="H8" i="9"/>
  <c r="AZ40" i="6"/>
  <c r="BA24" i="6"/>
  <c r="F7" i="14"/>
  <c r="BA8" i="6"/>
  <c r="F5" i="14"/>
  <c r="BA40" i="6"/>
  <c r="F8" i="14"/>
  <c r="N13" i="5"/>
  <c r="AZ23" i="6"/>
  <c r="D7" i="9"/>
  <c r="F8" i="9"/>
  <c r="AZ41" i="6"/>
  <c r="G50" i="5"/>
  <c r="AZ57" i="6"/>
  <c r="H9" i="9"/>
  <c r="AZ8" i="6"/>
  <c r="F5" i="9"/>
  <c r="AZ25" i="6"/>
  <c r="H7" i="9"/>
  <c r="AZ56" i="6"/>
  <c r="F9" i="9"/>
  <c r="N6" i="5"/>
  <c r="N79" i="5"/>
  <c r="N72" i="5"/>
  <c r="N57" i="5"/>
  <c r="U50" i="5"/>
  <c r="U57" i="5"/>
  <c r="U35" i="5"/>
  <c r="U79" i="5"/>
  <c r="N28" i="5"/>
  <c r="U72" i="5"/>
  <c r="N35" i="5"/>
  <c r="U28" i="5"/>
  <c r="G13" i="5"/>
  <c r="BB39" i="6" l="1"/>
  <c r="D8" i="15"/>
  <c r="AZ55" i="6"/>
  <c r="BB23" i="6"/>
  <c r="D7" i="15"/>
  <c r="BB57" i="6"/>
  <c r="H9" i="15"/>
  <c r="BB25" i="6"/>
  <c r="H7" i="15"/>
  <c r="BB9" i="6"/>
  <c r="H5" i="15"/>
  <c r="BB55" i="6"/>
  <c r="D9" i="15"/>
  <c r="BB41" i="6"/>
  <c r="H8" i="15"/>
  <c r="BB7" i="6"/>
  <c r="D5" i="15"/>
  <c r="D5" i="9"/>
  <c r="D8" i="9"/>
  <c r="BA23" i="6"/>
  <c r="D7" i="14"/>
  <c r="BA55" i="6"/>
  <c r="D9" i="14"/>
  <c r="BA9" i="6"/>
  <c r="H5" i="14"/>
  <c r="BA41" i="6"/>
  <c r="H8" i="14"/>
  <c r="BA39" i="6"/>
  <c r="D8" i="14"/>
  <c r="BA25" i="6"/>
  <c r="H7" i="14"/>
  <c r="BA57" i="6"/>
  <c r="H9" i="14"/>
  <c r="BA7" i="6"/>
  <c r="D5" i="14"/>
  <c r="AZ39" i="6"/>
  <c r="AZ9" i="6"/>
  <c r="H5" i="9"/>
  <c r="AZ7" i="6"/>
</calcChain>
</file>

<file path=xl/sharedStrings.xml><?xml version="1.0" encoding="utf-8"?>
<sst xmlns="http://schemas.openxmlformats.org/spreadsheetml/2006/main" count="3279" uniqueCount="1063">
  <si>
    <t>Measures</t>
  </si>
  <si>
    <t>Target 2019/20</t>
  </si>
  <si>
    <t>VFM01</t>
  </si>
  <si>
    <t xml:space="preserve">Set Budget for Council Approval  </t>
  </si>
  <si>
    <t>VFM02</t>
  </si>
  <si>
    <t xml:space="preserve">Achieve Savings Targets as Stated in the Medium Term Financial Strategy </t>
  </si>
  <si>
    <t>VFM03</t>
  </si>
  <si>
    <t xml:space="preserve">Having an approved Statement of Accounts </t>
  </si>
  <si>
    <t>VFM04</t>
  </si>
  <si>
    <t>Responding to Significant Local Government Finance Changes and Assessing the Impact on the Council’s Financial Position</t>
  </si>
  <si>
    <t xml:space="preserve">Activities Throughout the Year Reported in Line with the Timed Responses </t>
  </si>
  <si>
    <t>VFM05</t>
  </si>
  <si>
    <t>VFM06</t>
  </si>
  <si>
    <t>VFM07</t>
  </si>
  <si>
    <t>Continuing to digitise SMARTER services</t>
  </si>
  <si>
    <t>VFM08</t>
  </si>
  <si>
    <t>VFM09</t>
  </si>
  <si>
    <t>VFM10</t>
  </si>
  <si>
    <t>VFM11</t>
  </si>
  <si>
    <t>VFM12</t>
  </si>
  <si>
    <t>VFM13</t>
  </si>
  <si>
    <t>VFM14</t>
  </si>
  <si>
    <t>Increasing Staffing Availability Through Reduced Sickness</t>
  </si>
  <si>
    <t>VFM15</t>
  </si>
  <si>
    <t>Improve On The Average Time To Pay Creditors</t>
  </si>
  <si>
    <t>VFM16</t>
  </si>
  <si>
    <t>Legal and Assets</t>
  </si>
  <si>
    <t>VFM17</t>
  </si>
  <si>
    <t>VFM21</t>
  </si>
  <si>
    <t>VFM23</t>
  </si>
  <si>
    <t>VFM24</t>
  </si>
  <si>
    <t>VFM25</t>
  </si>
  <si>
    <t>Brewhouse, Arts and Town Hall Developments</t>
  </si>
  <si>
    <t>VFM26</t>
  </si>
  <si>
    <t>VFM27</t>
  </si>
  <si>
    <t>VFM28</t>
  </si>
  <si>
    <t>VFM29</t>
  </si>
  <si>
    <t>Further Development of SMARTER working (Waste Collection)</t>
  </si>
  <si>
    <t>VFM30</t>
  </si>
  <si>
    <t>Further Development of SMARTER working  (Street Cleaning)</t>
  </si>
  <si>
    <t>VFM32</t>
  </si>
  <si>
    <t>VFM33</t>
  </si>
  <si>
    <t>Minimise The Number Of Missed Bin Collections</t>
  </si>
  <si>
    <t>Complete responses to Government consultations in line with consultation deadlines</t>
  </si>
  <si>
    <t>Maintaining excellent customer access to services with face-to-face and telephony enquiries</t>
  </si>
  <si>
    <t>VFM40</t>
  </si>
  <si>
    <t>VFM42</t>
  </si>
  <si>
    <t>VFM43</t>
  </si>
  <si>
    <t>VFM44</t>
  </si>
  <si>
    <t>VFM45</t>
  </si>
  <si>
    <t>Continuing to inform and improve Planning awareness with Members</t>
  </si>
  <si>
    <t xml:space="preserve">At least 2 briefings delivered to elected members during the year </t>
  </si>
  <si>
    <t>VFM46</t>
  </si>
  <si>
    <t>VFM47</t>
  </si>
  <si>
    <t xml:space="preserve">Monitor Local Plan Performance </t>
  </si>
  <si>
    <t>VFM48</t>
  </si>
  <si>
    <t>Continue to develop SMARTER working practices for Planning</t>
  </si>
  <si>
    <t>VFM49</t>
  </si>
  <si>
    <t>CR02</t>
  </si>
  <si>
    <t>CR03</t>
  </si>
  <si>
    <t>Major Planning Applications Determined Within 13 Weeks</t>
  </si>
  <si>
    <t>Top Quartile as measured against relevant MHCLG figures</t>
  </si>
  <si>
    <t>CR04</t>
  </si>
  <si>
    <t>Minor Planning Applications Determined Within 8 Weeks</t>
  </si>
  <si>
    <t>CR05</t>
  </si>
  <si>
    <t>Other Planning Applications Determined in 8 Weeks</t>
  </si>
  <si>
    <t>CR06</t>
  </si>
  <si>
    <t>CR07</t>
  </si>
  <si>
    <t>CR08</t>
  </si>
  <si>
    <t>CR09</t>
  </si>
  <si>
    <t>CR10</t>
  </si>
  <si>
    <t>CR11</t>
  </si>
  <si>
    <t>CR12</t>
  </si>
  <si>
    <t>CR13</t>
  </si>
  <si>
    <t>CR14</t>
  </si>
  <si>
    <t>CR15</t>
  </si>
  <si>
    <t>CR16</t>
  </si>
  <si>
    <t>Promote local employment opportunities</t>
  </si>
  <si>
    <t>CR17</t>
  </si>
  <si>
    <t>CR18</t>
  </si>
  <si>
    <t>CR19</t>
  </si>
  <si>
    <t>CR20</t>
  </si>
  <si>
    <t>EHW01</t>
  </si>
  <si>
    <t>EHW02</t>
  </si>
  <si>
    <t>EHW03</t>
  </si>
  <si>
    <t>EHW04</t>
  </si>
  <si>
    <t>Maintain Top Quartile Performance</t>
  </si>
  <si>
    <t>EHW05</t>
  </si>
  <si>
    <t>EHW06</t>
  </si>
  <si>
    <t>EHW07</t>
  </si>
  <si>
    <t>EHW08</t>
  </si>
  <si>
    <t>EHW09</t>
  </si>
  <si>
    <t>EHW10</t>
  </si>
  <si>
    <t>Delivering Better Services to Support Homelessness</t>
  </si>
  <si>
    <t>EHW11</t>
  </si>
  <si>
    <t>Continue to Maximise Utilisation of Self Contained Temporary Accommodation for Homeless Applicants</t>
  </si>
  <si>
    <t>Reduce ‘Key to Key’ Void Turnaround to an average of 6 working days</t>
  </si>
  <si>
    <t>EHW12</t>
  </si>
  <si>
    <t>EHW13</t>
  </si>
  <si>
    <t>EHW14</t>
  </si>
  <si>
    <t>EHW15</t>
  </si>
  <si>
    <t>EHW16</t>
  </si>
  <si>
    <t>EHW17</t>
  </si>
  <si>
    <t>EHW18</t>
  </si>
  <si>
    <t>EHW19</t>
  </si>
  <si>
    <t>EHW20</t>
  </si>
  <si>
    <t>EHW21</t>
  </si>
  <si>
    <t>EHW22</t>
  </si>
  <si>
    <t>EHW23</t>
  </si>
  <si>
    <t>Portfolio</t>
  </si>
  <si>
    <t>Environment</t>
  </si>
  <si>
    <t>Planning</t>
  </si>
  <si>
    <t>Service</t>
  </si>
  <si>
    <t>Sal Khan</t>
  </si>
  <si>
    <t>Andy O'Brien</t>
  </si>
  <si>
    <t>Mark Rizk</t>
  </si>
  <si>
    <t>Community Regeneration</t>
  </si>
  <si>
    <t>Value for Money Council</t>
  </si>
  <si>
    <t>Qtr</t>
  </si>
  <si>
    <t>Q4</t>
  </si>
  <si>
    <t>Q1</t>
  </si>
  <si>
    <t>Q2</t>
  </si>
  <si>
    <t>Q3</t>
  </si>
  <si>
    <t>Team</t>
  </si>
  <si>
    <t>Reporting Officer</t>
  </si>
  <si>
    <t>ICT</t>
  </si>
  <si>
    <t>Guy Thornhill</t>
  </si>
  <si>
    <t>Lisa Turner</t>
  </si>
  <si>
    <t>Linda McDonald</t>
  </si>
  <si>
    <t>Angela Wakefield</t>
  </si>
  <si>
    <t>James Abbott</t>
  </si>
  <si>
    <t>Leisure Services Contract</t>
  </si>
  <si>
    <t>Assets &amp; Estates</t>
  </si>
  <si>
    <t>Michael Hovers</t>
  </si>
  <si>
    <t>Communities &amp; Open Spaces</t>
  </si>
  <si>
    <t>Paul Farrer</t>
  </si>
  <si>
    <t>Marketing</t>
  </si>
  <si>
    <t>Nathan Gallagher</t>
  </si>
  <si>
    <t>VFM35</t>
  </si>
  <si>
    <t>Sarah Richardson</t>
  </si>
  <si>
    <t>Revenues, Benefits &amp; Customer Care</t>
  </si>
  <si>
    <t>Licensing</t>
  </si>
  <si>
    <t>Environmental Health</t>
  </si>
  <si>
    <t>Rachel Liddle</t>
  </si>
  <si>
    <t>Enterprise</t>
  </si>
  <si>
    <t>Thomas Deery</t>
  </si>
  <si>
    <t>Markets</t>
  </si>
  <si>
    <t>Housing Options</t>
  </si>
  <si>
    <t>Brett Atkinson</t>
  </si>
  <si>
    <t>Electoral Services</t>
  </si>
  <si>
    <t>CP order</t>
  </si>
  <si>
    <t>Chloe Brown</t>
  </si>
  <si>
    <t>Brewhouse, Arts &amp; Civic Function Suite</t>
  </si>
  <si>
    <t>Margaret Woolley</t>
  </si>
  <si>
    <t>Target Date</t>
  </si>
  <si>
    <t>End of year forecast as at end of Q1
(NUMERICAL INDICATORS ONLY)</t>
  </si>
  <si>
    <t>Quarter 1 On Track? (R/A/G)</t>
  </si>
  <si>
    <t>Comments / Further action (Q1)
(IF APPLICABLE)</t>
  </si>
  <si>
    <t>Corporate Plan Ref Number</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</si>
  <si>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</si>
  <si>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</si>
  <si>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</si>
  <si>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</si>
  <si>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</si>
  <si>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</si>
  <si>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</si>
  <si>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</si>
  <si>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</si>
  <si>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</si>
  <si>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</si>
  <si>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</si>
  <si>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</si>
  <si>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</si>
  <si>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</si>
  <si>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End of year forecast as at end of Q2
(NUMERICAL INDICATORS ONLY)</t>
  </si>
  <si>
    <t>Quarter 2
 On Track? (R/A/G)</t>
  </si>
  <si>
    <t>Comments / Further action (Q2)
(IF APPLICABLE)</t>
  </si>
  <si>
    <t>End of year forecast as at end of Q3
(NUMERICAL INDICATORS ONLY)</t>
  </si>
  <si>
    <t>Quarter 3 
On Track? (R/A/G)</t>
  </si>
  <si>
    <t>Comments / Further action (Q3)
(IF APPLICABLE)</t>
  </si>
  <si>
    <t>Comments / Further action (Q4)
(IF APPLICABLE)</t>
  </si>
  <si>
    <t>Regeneration &amp; Planning Policy</t>
  </si>
  <si>
    <t>Regulatory &amp; Community Support</t>
  </si>
  <si>
    <t>Environment &amp; Housing</t>
  </si>
  <si>
    <t>Leader</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</si>
  <si>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</si>
  <si>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</si>
  <si>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</si>
  <si>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</si>
  <si>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</si>
  <si>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</si>
  <si>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</si>
  <si>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</si>
  <si>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</si>
  <si>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</si>
  <si>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</si>
  <si>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</si>
  <si>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VALUE FOR MONEY COUNCIL</t>
  </si>
  <si>
    <t>ENVIRONMENT AND HEALTH &amp; WELL BEING</t>
  </si>
  <si>
    <t>COMMUNITY REGENERATION</t>
  </si>
  <si>
    <t>Charts by Corporate Priority</t>
  </si>
  <si>
    <t>Please note that all charts shown below can be amended to be displayed in alternative styles. Please right click on the relevant chart, select "change chart type" and choose your preferred chart option.</t>
  </si>
  <si>
    <t>OVERALL PERFORMANCE</t>
  </si>
  <si>
    <t>Green</t>
  </si>
  <si>
    <t>Amber</t>
  </si>
  <si>
    <t>Red</t>
  </si>
  <si>
    <t>Environment and Health &amp; Well Being</t>
  </si>
  <si>
    <t>LEADER OF THE COUNCIL</t>
  </si>
  <si>
    <t>REGULATORY SERVICES</t>
  </si>
  <si>
    <t>Click here to return to index page</t>
  </si>
  <si>
    <t>Number of Indicators</t>
  </si>
  <si>
    <t>Percentage</t>
  </si>
  <si>
    <t>Overall Performance</t>
  </si>
  <si>
    <t>All due targets</t>
  </si>
  <si>
    <t>Corporate Priority</t>
  </si>
  <si>
    <t>Leisure, Culture &amp; Tourism</t>
  </si>
  <si>
    <t>LEADER</t>
  </si>
  <si>
    <t>ENVIRONMENT &amp; HOUSING</t>
  </si>
  <si>
    <t>LEISURE, CULTURE &amp; TOURISM</t>
  </si>
  <si>
    <t>REGENERATION &amp; PLANNING POLICY</t>
  </si>
  <si>
    <t>REGULATORY &amp; COMMUNITY SUPPORT</t>
  </si>
  <si>
    <t>Charts by Portfolio</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</si>
  <si>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</si>
  <si>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</si>
  <si>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</si>
  <si>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</si>
  <si>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</si>
  <si>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</si>
  <si>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</si>
  <si>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</si>
  <si>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</si>
  <si>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</si>
  <si>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</si>
  <si>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</si>
  <si>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</si>
  <si>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</si>
  <si>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</si>
  <si>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1. All Data</t>
  </si>
  <si>
    <t>Custom Pivot Table</t>
  </si>
  <si>
    <t>2a. % By Priority</t>
  </si>
  <si>
    <t>3a. % by Portfolio</t>
  </si>
  <si>
    <t>2b. Charts by Priority</t>
  </si>
  <si>
    <t>3b. Charts by Portfolio</t>
  </si>
  <si>
    <t>4. Status Tracking</t>
  </si>
  <si>
    <t>Quarter 1 Summary Table</t>
  </si>
  <si>
    <t>Summary Tables</t>
  </si>
  <si>
    <t>Quarter 2 Summary Table</t>
  </si>
  <si>
    <t>Quarter 3 Summary Table</t>
  </si>
  <si>
    <t>Quarter 4 Summary Table</t>
  </si>
  <si>
    <t>Breakdown of peformance by Corporate Plan priorty</t>
  </si>
  <si>
    <t>Breakdown of performance by Deputy Leader Portfolio</t>
  </si>
  <si>
    <t xml:space="preserve">East Staffordshire Borough Council </t>
  </si>
  <si>
    <t>Cumulative Annual Outturn 
(NUMERICAL INDICATORS ONLY)</t>
  </si>
  <si>
    <t>End of Year Achieved?
(R/A/G)</t>
  </si>
  <si>
    <t>Daniel Arnold</t>
  </si>
  <si>
    <t xml:space="preserve">Respond to Government Policy Announcements </t>
  </si>
  <si>
    <t xml:space="preserve">VALUE FOR MONEY COUNCIL </t>
  </si>
  <si>
    <t>Proactively Supporting the Boundary Review of East Staffordshire</t>
  </si>
  <si>
    <t>Respond to Boundary Review Consultation in line with LGBCE timetable</t>
  </si>
  <si>
    <t>Prepare for Polling Place Review following completion of Boundary Review</t>
  </si>
  <si>
    <t>March 2021</t>
  </si>
  <si>
    <t xml:space="preserve">Commission a condition survey of the Council’s industrial units at Centrum 100 Business Park </t>
  </si>
  <si>
    <t>September 2020</t>
  </si>
  <si>
    <t>Carry out works to 8 of the Council’s commercial properties, as identified in the condition survey</t>
  </si>
  <si>
    <t>Increase Capacity at Stapenhill Cemetery</t>
  </si>
  <si>
    <t>Commence preparatory works for the expansion of Stapenhill Cemetery.</t>
  </si>
  <si>
    <t>December 2020</t>
  </si>
  <si>
    <t>Market Hall Development Initiatives</t>
  </si>
  <si>
    <t xml:space="preserve">Implement the outcome of the Market Hall future options review </t>
  </si>
  <si>
    <t>Market Development Initiatives</t>
  </si>
  <si>
    <t>Continue to benchmark Market Hall performance through APSE membership</t>
  </si>
  <si>
    <t>Supporting Neighbourhood Plans</t>
  </si>
  <si>
    <t>Rolleston Neighbourhood Plan Made</t>
  </si>
  <si>
    <t>Date TBC</t>
  </si>
  <si>
    <t>New and Refreshed Planning Policies</t>
  </si>
  <si>
    <t>Finalise and adopt Brewery Building Conversion Design Guidance SPD</t>
  </si>
  <si>
    <t>October 2020</t>
  </si>
  <si>
    <t>Publish Revised Statement of Community Involvement</t>
  </si>
  <si>
    <t xml:space="preserve">Produce report and approach regarding Brownfield Register Part 2  </t>
  </si>
  <si>
    <t xml:space="preserve">Revise and adopt Car parking SPD </t>
  </si>
  <si>
    <t>Improve Burton town centre through significant environmental regeneration</t>
  </si>
  <si>
    <t>Practical completion of the Station Street works via Amey</t>
  </si>
  <si>
    <t>CR21</t>
  </si>
  <si>
    <t xml:space="preserve">Improve Burton town centre through significant environmental regeneration </t>
  </si>
  <si>
    <t>Deliver phase 1 of the Washlands Enhancement Project, fully utilising the GBSLEP Local Growth Fund monies</t>
  </si>
  <si>
    <t>CR22</t>
  </si>
  <si>
    <t>Work towards achieving transformation regeneration for Burton upon Trent of up to £25m through the Towns Fund</t>
  </si>
  <si>
    <t>Working with the Town Deal Board, develop a Town Investment Plan for Burton and create a business case for funding</t>
  </si>
  <si>
    <t>CR23</t>
  </si>
  <si>
    <t>Support the delivery of affordable housing on brownfield land through the utilisation of S106 commuted sums</t>
  </si>
  <si>
    <t>Review the progress of existing S106 commuted sums and identify new projects for potential funding</t>
  </si>
  <si>
    <t>CR24</t>
  </si>
  <si>
    <t>Identify a vision for the future regeneration of Uttoxeter</t>
  </si>
  <si>
    <t>Member approval of the final Uttoxeter Masterplan</t>
  </si>
  <si>
    <t>CR25</t>
  </si>
  <si>
    <t>Working with the Worklessness Action Group and local MP, support the delivery of three job fairs</t>
  </si>
  <si>
    <t>CR26</t>
  </si>
  <si>
    <t>Continue to support local businesses to grow and innovate</t>
  </si>
  <si>
    <t>Create a grant fund to support small businesses and deliver throughout the year</t>
  </si>
  <si>
    <t>CR27</t>
  </si>
  <si>
    <t>Provide direct support to 20 businesses through the Growth Hub Advisor contract</t>
  </si>
  <si>
    <t>CR28</t>
  </si>
  <si>
    <t>Continue to work effectively with regeneration partners</t>
  </si>
  <si>
    <t>Continue to work with strategic tourism partners, such as the National Forest, the Campaign to Reopen the Ivanhoe Line and the TTTV, on the regeneration of the borough</t>
  </si>
  <si>
    <t>Promote, monitor and report on the Burton and East Staffordshire Partnership, produce two activity reports during the year</t>
  </si>
  <si>
    <t>(Sep 20 / Mar 21)</t>
  </si>
  <si>
    <t xml:space="preserve">Evaluate and build on the existing MHCLG/ESBC projects to target entrenched rough sleepers with two activity reports during the year
Prepare and submit new applications to MHCLG as and when appropriate during the year </t>
  </si>
  <si>
    <t>(Sept 2020 / Mar 2021)</t>
  </si>
  <si>
    <t>Proactively reducing the number of empty homes in the borough</t>
  </si>
  <si>
    <t>Produce annual contract performance report</t>
  </si>
  <si>
    <t>Average time from appointment to initial decision for homeless applicants of 3 days</t>
  </si>
  <si>
    <t xml:space="preserve">Improving our Housing Strategy Initiatives </t>
  </si>
  <si>
    <t>Refreshed Housing Strategy</t>
  </si>
  <si>
    <t>Improving our Housing Strategy Initiatives</t>
  </si>
  <si>
    <t>Report opportunities for improving Housing Register Service</t>
  </si>
  <si>
    <t>Maintain Top Quartile Performance For Street Cleansing - Litter</t>
  </si>
  <si>
    <t>Maintain Top Quartile Performance For Street Cleansing - Detritus</t>
  </si>
  <si>
    <t>Maintain Top Quartile Performance For Street Cleansing - Graffiti</t>
  </si>
  <si>
    <t>Maintain Top Quartile Performance For Street Cleansing – Fly-Posting</t>
  </si>
  <si>
    <t xml:space="preserve">Maintain Top Quartile Performance On Recycling </t>
  </si>
  <si>
    <r>
      <t xml:space="preserve">Household Waste Recycled and Composted:
</t>
    </r>
    <r>
      <rPr>
        <b/>
        <i/>
        <sz val="12"/>
        <color theme="1"/>
        <rFont val="Arial"/>
        <family val="2"/>
      </rPr>
      <t>Maintain Top Quartile Performance</t>
    </r>
  </si>
  <si>
    <t xml:space="preserve">Maintain Top Quartile Performance On Waste Reduction </t>
  </si>
  <si>
    <r>
      <t xml:space="preserve">Residual Household Waste Per Household: 
</t>
    </r>
    <r>
      <rPr>
        <b/>
        <i/>
        <sz val="12"/>
        <color theme="1"/>
        <rFont val="Arial"/>
        <family val="2"/>
      </rPr>
      <t>Maintain Top Quartile Performance</t>
    </r>
  </si>
  <si>
    <t xml:space="preserve">Open Spaces Initiatives </t>
  </si>
  <si>
    <t>Develop a Borough wide parks development plan</t>
  </si>
  <si>
    <t>Achieve 2 in bloom gold awards and support Uttoxeter in the 2020 National In bloom awards</t>
  </si>
  <si>
    <t>Achieve 1 Green Flag award</t>
  </si>
  <si>
    <t>Open Spaces Initiatives</t>
  </si>
  <si>
    <t>Increase the marks awarded to the 9 parks  in  the “It’s Your Neighbourhood” Parks category by an average of 10%</t>
  </si>
  <si>
    <t>Develop Tourism within the Borough</t>
  </si>
  <si>
    <t>Develop a tactical approach and plan for tourism in East Staffordshire</t>
  </si>
  <si>
    <t>Compliance Inspections in support of Public Protection</t>
  </si>
  <si>
    <t>Undertake two high profile initiatives aimed at monitoring compliance and ensuring public protection</t>
  </si>
  <si>
    <t>Community &amp; Civil Enforcement Initiatives</t>
  </si>
  <si>
    <t xml:space="preserve">Undertake 8 focused initiatives (including fly tipping) across the Borough and deliver at least 6 education programs in local schools. </t>
  </si>
  <si>
    <t>Development of the Selective Licensing Scheme</t>
  </si>
  <si>
    <t>Selective Licensing Designation Approved</t>
  </si>
  <si>
    <t>Selective Licensing Third Year Review Complete</t>
  </si>
  <si>
    <t>November 2020</t>
  </si>
  <si>
    <t>Partnership working with Trading Standards Regarding Tenant Fees</t>
  </si>
  <si>
    <t>Undertake a Targeted Initiative to Investigate and Enforce Compliance with Tenant Fees Legislation</t>
  </si>
  <si>
    <t>EHW24</t>
  </si>
  <si>
    <t>Disabled Facilities Grant Review</t>
  </si>
  <si>
    <t>Complete Annual Review of Disabled Facilities Grant Service</t>
  </si>
  <si>
    <t>EHW25</t>
  </si>
  <si>
    <t>Climate Change &amp; Air Quality Policy</t>
  </si>
  <si>
    <t>Consider the declaration of a Climate Emergency and implement and monitor a Climate Change action plan-including an annual update</t>
  </si>
  <si>
    <t>EHW26</t>
  </si>
  <si>
    <t>Multi-agency Initiatives to Combat Modern Slavery</t>
  </si>
  <si>
    <t>Continue to Improve Financial Resilience</t>
  </si>
  <si>
    <t xml:space="preserve">Compliance with HMRC VAT Digitalisation Requirements </t>
  </si>
  <si>
    <t>Review compliance against CIPFA FM Code of Practice</t>
  </si>
  <si>
    <t>Review and Refresh Financial Regulations</t>
  </si>
  <si>
    <t>Review and Refresh Contract Procedure Rules</t>
  </si>
  <si>
    <t>Undertake a Procurement Exercise for the Council’s Insurance and related support</t>
  </si>
  <si>
    <t xml:space="preserve">Develop Procurement Policy  </t>
  </si>
  <si>
    <t>June 2020</t>
  </si>
  <si>
    <t>Set the MTFS for 2021/22 onwards</t>
  </si>
  <si>
    <t>February 2021</t>
  </si>
  <si>
    <t>Savings targets for 2020/21</t>
  </si>
  <si>
    <t xml:space="preserve">Submit Statement of Accounts to Audit Committee by the earlier Statutory Deadline </t>
  </si>
  <si>
    <t>Prepare for a Corporate ICT refresh</t>
  </si>
  <si>
    <t>Commence Desktop Hardware Renewal</t>
  </si>
  <si>
    <t>Explore opportunities for shared service/income generation</t>
  </si>
  <si>
    <t>Report on ICT income generation</t>
  </si>
  <si>
    <t>Digital Strategy Refreshed and approved</t>
  </si>
  <si>
    <t xml:space="preserve">80% of revised Digital Strategy targets achieved </t>
  </si>
  <si>
    <t>GeoPlaces Gold Standard in ESBC related categories</t>
  </si>
  <si>
    <t>Improved Resilience Planning</t>
  </si>
  <si>
    <t>Review of Rest Centres Complete</t>
  </si>
  <si>
    <t>LGA Peer Review</t>
  </si>
  <si>
    <t>Work with the LGA to deliver a peer review to another council/s to build up to hosting one in East Staffordshire</t>
  </si>
  <si>
    <t>Continue to Maximise Income Through Effective Collection Processes: Reduce Former Years Arrears for Council Tax; NNDR; Sundry Debts</t>
  </si>
  <si>
    <t>Continue to Improve the Ways We Provide Benefits to Those Most in Need:</t>
  </si>
  <si>
    <t>Implement the new Business Rates Rate Relief policy</t>
  </si>
  <si>
    <t xml:space="preserve">Revised Policy implemented </t>
  </si>
  <si>
    <t>April 2020</t>
  </si>
  <si>
    <t xml:space="preserve">Prepare for Universal Credit Managed Migration  </t>
  </si>
  <si>
    <t>Two Member Briefings</t>
  </si>
  <si>
    <t>Continue with SMARTER Waste Review Service 
Two Update Reports with next steps</t>
  </si>
  <si>
    <t xml:space="preserve">Implement the SMARTER Street Cleaning Programme
Update report on IT Management System </t>
  </si>
  <si>
    <t>Essential Procurement Activities</t>
  </si>
  <si>
    <t>Dry Recycling Contract / Garden Waste Contract  Procurement commenced (Options Report)</t>
  </si>
  <si>
    <t>Vehicle Procurement concluded</t>
  </si>
  <si>
    <r>
      <t>Number Of Missed Bin Collections:</t>
    </r>
    <r>
      <rPr>
        <b/>
        <i/>
        <sz val="12"/>
        <color theme="1"/>
        <rFont val="Arial"/>
        <family val="2"/>
      </rPr>
      <t xml:space="preserve"> </t>
    </r>
    <r>
      <rPr>
        <b/>
        <sz val="12"/>
        <color theme="1"/>
        <rFont val="Arial"/>
        <family val="2"/>
      </rPr>
      <t xml:space="preserve">Achieve 99.97% successful bin collections across the Borough </t>
    </r>
  </si>
  <si>
    <t>VFM31</t>
  </si>
  <si>
    <t>Maintain Robust Mechanisms for Contract Managing the Leisure Service Arrangements</t>
  </si>
  <si>
    <t>Report on the performance of the Leisure Operator on a quarterly basis</t>
  </si>
  <si>
    <t>Review Strategic Sport and Leisure Approach in Line with Leisure Services Contract Arrangements</t>
  </si>
  <si>
    <t xml:space="preserve">Undertake a follow-up benchmarking exercise supporting the delivery of the leisure operating contract </t>
  </si>
  <si>
    <t xml:space="preserve">Work with Leisure Operator to Continue to Provide High Quality Sports Facilities </t>
  </si>
  <si>
    <t>Replace the Artificial Turf Pitch at Shobnall Leisure Complex</t>
  </si>
  <si>
    <t>Improve Awareness of Council Services, Venues and Initiatives</t>
  </si>
  <si>
    <t>VFM36</t>
  </si>
  <si>
    <t>Procurement of Grounds Maintenance Contractor</t>
  </si>
  <si>
    <t>Commence the process for the Grounds Maintenance contract retender</t>
  </si>
  <si>
    <t>VFM37</t>
  </si>
  <si>
    <t>Improving Energy Efficiency-Facility Developments</t>
  </si>
  <si>
    <t>VFM38</t>
  </si>
  <si>
    <t xml:space="preserve">Brewhouse, Arts and Town Hall Developments </t>
  </si>
  <si>
    <t>Complete the implementation of a new service delivery model.</t>
  </si>
  <si>
    <t>VFM39</t>
  </si>
  <si>
    <t>New Brewhouse, Arts and Town Hall service strategy document completed</t>
  </si>
  <si>
    <t>Two reports identifying reviews, changes and improvements</t>
  </si>
  <si>
    <t>VFM41</t>
  </si>
  <si>
    <t>Electronic Document Management System Review and recommendation</t>
  </si>
  <si>
    <t>Targeted Planning Committee Briefings - 10 throughout the year</t>
  </si>
  <si>
    <t>Authority Monitoring Report  Prepared</t>
  </si>
  <si>
    <t>Consider review of the Local Plan</t>
  </si>
  <si>
    <t xml:space="preserve">Prepare and publish Infrastructure Funding Statement </t>
  </si>
  <si>
    <t>January 2021</t>
  </si>
  <si>
    <t xml:space="preserve">Review of the Council’s CCTV Provision </t>
  </si>
  <si>
    <t>Preparation of tender documentation for the CCTV Contract Renewal Completed</t>
  </si>
  <si>
    <t>Develop a Code of Practice for the use of Mobile CCTV Camera</t>
  </si>
  <si>
    <t>Improvements for the Hackney Carriage and Private Hire Service</t>
  </si>
  <si>
    <t>Improvement Plan Completed</t>
  </si>
  <si>
    <t>HR &amp; Payroll</t>
  </si>
  <si>
    <t>Communities, Open Spaces &amp; Facilities</t>
  </si>
  <si>
    <t>Civil Enforcement</t>
  </si>
  <si>
    <t>FMU</t>
  </si>
  <si>
    <t>Programmes &amp; Transformation</t>
  </si>
  <si>
    <t>Democratic Services &amp; Emergency Planning</t>
  </si>
  <si>
    <t>Nicola Gilligan</t>
  </si>
  <si>
    <t>Carol Flannery</t>
  </si>
  <si>
    <t>L19</t>
  </si>
  <si>
    <t>L20</t>
  </si>
  <si>
    <t>L21</t>
  </si>
  <si>
    <t>L22</t>
  </si>
  <si>
    <t>L23</t>
  </si>
  <si>
    <t>L24</t>
  </si>
  <si>
    <t>LCT10</t>
  </si>
  <si>
    <t>LCT11</t>
  </si>
  <si>
    <t>LCT12</t>
  </si>
  <si>
    <t>LCT13</t>
  </si>
  <si>
    <t>RPP08</t>
  </si>
  <si>
    <t>RPP09</t>
  </si>
  <si>
    <t>RPP10</t>
  </si>
  <si>
    <t>RPP11</t>
  </si>
  <si>
    <t>RPP12</t>
  </si>
  <si>
    <t>RPP13</t>
  </si>
  <si>
    <t>RPP14</t>
  </si>
  <si>
    <t>RPP15</t>
  </si>
  <si>
    <t xml:space="preserve">RPP16 </t>
  </si>
  <si>
    <t>RPP17</t>
  </si>
  <si>
    <t>RPP18</t>
  </si>
  <si>
    <t>RPP19</t>
  </si>
  <si>
    <t>RPP20</t>
  </si>
  <si>
    <t>RPP21</t>
  </si>
  <si>
    <t>RPP22</t>
  </si>
  <si>
    <t>RRP23</t>
  </si>
  <si>
    <t>RPP24</t>
  </si>
  <si>
    <t>EH14</t>
  </si>
  <si>
    <t>EH15</t>
  </si>
  <si>
    <t>EH16</t>
  </si>
  <si>
    <t>EH17</t>
  </si>
  <si>
    <t>EH18</t>
  </si>
  <si>
    <t>EH19</t>
  </si>
  <si>
    <t>EH20</t>
  </si>
  <si>
    <t>EH21</t>
  </si>
  <si>
    <t>EH22</t>
  </si>
  <si>
    <t>EH23</t>
  </si>
  <si>
    <t>EH24</t>
  </si>
  <si>
    <t>EH25</t>
  </si>
  <si>
    <t>EH26</t>
  </si>
  <si>
    <t>LCT14</t>
  </si>
  <si>
    <t>LCT15</t>
  </si>
  <si>
    <t>LCT16</t>
  </si>
  <si>
    <t>LCT17</t>
  </si>
  <si>
    <t>LCT18</t>
  </si>
  <si>
    <t>RCS04</t>
  </si>
  <si>
    <t>RCS05</t>
  </si>
  <si>
    <t>RCS06</t>
  </si>
  <si>
    <t>RCS07</t>
  </si>
  <si>
    <t>RCS08</t>
  </si>
  <si>
    <t>RCS09</t>
  </si>
  <si>
    <t>RCS10</t>
  </si>
  <si>
    <t>RCS11</t>
  </si>
  <si>
    <t>L01</t>
  </si>
  <si>
    <t>L02</t>
  </si>
  <si>
    <t>L03</t>
  </si>
  <si>
    <t>L04</t>
  </si>
  <si>
    <t>L05</t>
  </si>
  <si>
    <t>L06</t>
  </si>
  <si>
    <t>L07</t>
  </si>
  <si>
    <t>L08</t>
  </si>
  <si>
    <t>L09</t>
  </si>
  <si>
    <t>L10</t>
  </si>
  <si>
    <t>L11</t>
  </si>
  <si>
    <t>L12</t>
  </si>
  <si>
    <t>L13</t>
  </si>
  <si>
    <t>L14</t>
  </si>
  <si>
    <t>L15</t>
  </si>
  <si>
    <t>L16</t>
  </si>
  <si>
    <t>L17</t>
  </si>
  <si>
    <t>EH01</t>
  </si>
  <si>
    <t>EH02</t>
  </si>
  <si>
    <t>EH03</t>
  </si>
  <si>
    <t>EH04</t>
  </si>
  <si>
    <t>EH05</t>
  </si>
  <si>
    <t>EH06</t>
  </si>
  <si>
    <t>EH07</t>
  </si>
  <si>
    <t>EH08</t>
  </si>
  <si>
    <t>EH09</t>
  </si>
  <si>
    <t>EH10</t>
  </si>
  <si>
    <t>EH11</t>
  </si>
  <si>
    <t>EH12</t>
  </si>
  <si>
    <t>EH13</t>
  </si>
  <si>
    <t>LCT01</t>
  </si>
  <si>
    <t>LCT02</t>
  </si>
  <si>
    <t>LCT03</t>
  </si>
  <si>
    <t>LCT04</t>
  </si>
  <si>
    <t>LCT05</t>
  </si>
  <si>
    <t>LCT06</t>
  </si>
  <si>
    <t>LCT07</t>
  </si>
  <si>
    <t>LCT08</t>
  </si>
  <si>
    <t>LCT09</t>
  </si>
  <si>
    <t>RPP01</t>
  </si>
  <si>
    <t>RPP02</t>
  </si>
  <si>
    <t>RPP03</t>
  </si>
  <si>
    <t>RPP04</t>
  </si>
  <si>
    <t>RPP05</t>
  </si>
  <si>
    <t>RPP06</t>
  </si>
  <si>
    <t>RPP07</t>
  </si>
  <si>
    <t>RCS01</t>
  </si>
  <si>
    <t>RCS02</t>
  </si>
  <si>
    <t>RCS03</t>
  </si>
  <si>
    <t>Quarter 1 
(April - June 2020)</t>
  </si>
  <si>
    <t>QUARTER 1: April - June 2020</t>
  </si>
  <si>
    <t>Quarter 2 
(July - September 2020)</t>
  </si>
  <si>
    <t>Year to date
(April - Sept 2020)
(NUMERICAL INDICATORS ONLY)</t>
  </si>
  <si>
    <t>QUARTER 2: July - September 2020</t>
  </si>
  <si>
    <t>Quarter 3
(October - December 2020)</t>
  </si>
  <si>
    <t>QUARTER 3: October - December 2020</t>
  </si>
  <si>
    <t>Year to date
(April - Dec 2020)
(NUMERICAL INDICATORS ONLY)</t>
  </si>
  <si>
    <t>Quarter 4
(January - March 2021)</t>
  </si>
  <si>
    <t>QUARTER 4: January - March 2021</t>
  </si>
  <si>
    <t>QUARTER ONE (April - June 2020)</t>
  </si>
  <si>
    <t>QUARTER TWO (July - Sept 2020)</t>
  </si>
  <si>
    <t>QUARTER THREE (Oct - Dec 2020)</t>
  </si>
  <si>
    <t>QUARTER FOUR (Jan - Mar 2021)</t>
  </si>
  <si>
    <t>Corporate Plan 2020/21 - Performance Monitoring Spreadsheet</t>
  </si>
  <si>
    <t>VFM18b</t>
  </si>
  <si>
    <t>VFM18a</t>
  </si>
  <si>
    <t xml:space="preserve">Continue to Maximise Income Through Effective Collection Processes (Previously BVPI9) </t>
  </si>
  <si>
    <t xml:space="preserve">Continue to Maximise Income Through Effective Collection Processes (Previously BVPI10) </t>
  </si>
  <si>
    <t>Collection Rates of 
                  NNDR : 99%</t>
  </si>
  <si>
    <t xml:space="preserve">Collection Rates of 
         Council Tax : 98% </t>
  </si>
  <si>
    <t>VFM19a</t>
  </si>
  <si>
    <t>VFM19b</t>
  </si>
  <si>
    <t>VFM19c</t>
  </si>
  <si>
    <t>VFM20a</t>
  </si>
  <si>
    <t>VFM20b</t>
  </si>
  <si>
    <t>99% of CSC and Telephony Team Enquiries Resolved at First Point of Contact</t>
  </si>
  <si>
    <t>Minimum 75% Telephony Team Calls Answered Within 10 Seconds</t>
  </si>
  <si>
    <t>VFM22b</t>
  </si>
  <si>
    <t>Working Towards the Reduction of Claimant Error Housing Benefit Overpayments (HBOPs)</t>
  </si>
  <si>
    <t>*</t>
  </si>
  <si>
    <t>VALUE FOR MONEY</t>
  </si>
  <si>
    <t>Environment and Health &amp; Wellbeing</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</si>
  <si>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</si>
  <si>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</si>
  <si>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</si>
  <si>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</si>
  <si>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</si>
  <si>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</si>
  <si>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</si>
  <si>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</si>
  <si>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</si>
  <si>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</si>
  <si>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</si>
  <si>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</si>
  <si>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</si>
  <si>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</si>
  <si>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</si>
  <si>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</si>
  <si>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</si>
  <si>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</si>
  <si>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</si>
  <si>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</si>
  <si>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</si>
  <si>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</si>
  <si>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</si>
  <si>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</si>
  <si>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</si>
  <si>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</si>
  <si>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</si>
  <si>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</si>
  <si>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</si>
  <si>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</si>
  <si>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</si>
  <si>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</si>
  <si>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</si>
  <si>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</si>
  <si>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</si>
  <si>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</si>
  <si>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</si>
  <si>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</si>
  <si>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</si>
  <si>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</si>
  <si>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</si>
  <si>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</si>
  <si>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</si>
  <si>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</si>
  <si>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</si>
  <si>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</si>
  <si>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</si>
  <si>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</si>
  <si>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</si>
  <si>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</si>
  <si>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</si>
  <si>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</si>
  <si>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</si>
  <si>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</si>
  <si>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</si>
  <si>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</si>
  <si>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</si>
  <si>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</si>
  <si>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</si>
  <si>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</si>
  <si>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</si>
  <si>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</si>
  <si>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</si>
  <si>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</si>
  <si>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</si>
  <si>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</si>
  <si>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</si>
  <si>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</si>
  <si>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</si>
  <si>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</si>
  <si>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</si>
  <si>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</si>
  <si>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</si>
  <si>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</si>
  <si>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</si>
  <si>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</si>
  <si>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</si>
  <si>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</si>
  <si>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</si>
  <si>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</si>
  <si>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</si>
  <si>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</si>
  <si>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</si>
  <si>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</si>
  <si>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</si>
  <si>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</si>
  <si>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</si>
  <si>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</si>
  <si>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</si>
  <si>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</si>
  <si>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</si>
  <si>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</si>
  <si>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</si>
  <si>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</si>
  <si>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</si>
  <si>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</si>
  <si>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</si>
  <si>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</si>
  <si>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</si>
  <si>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</si>
  <si>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</si>
  <si>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</si>
  <si>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</si>
  <si>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</si>
  <si>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</si>
  <si>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</si>
  <si>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</si>
  <si>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Discussions have begun with the project team and external auditor to facilitate this target</t>
  </si>
  <si>
    <t>On target however there will be certain restrictions due to the pandemic</t>
  </si>
  <si>
    <t>Mini competition to appoint insurance broker and agreed process and timescales for procurement of insurer.</t>
  </si>
  <si>
    <t>Due to Covid-19 the government has announced the many of the expected reforms will be deferred.  Officers are monitoring developments and proactively engaging with Government in relation to developments in respect of additional funding in 2020/21 towards Covid-19 related pressures and also the approach to funding for 2021/22.</t>
  </si>
  <si>
    <t>Work to commence in Quarter 2.</t>
  </si>
  <si>
    <t>Statutory deadlines have been amended due to Covid-19.  This has been moved from 31st July to 30th November and the Council is currently working towards sign-off in September.</t>
  </si>
  <si>
    <t>Options report approved by Cabinet in June 2020.</t>
  </si>
  <si>
    <t>Contract documents being prepared for procurement. Timetable in place.</t>
  </si>
  <si>
    <t>COVID-19 has resulted in a delay in the Government publishing the next stage of consultations for the emerging Environment Bill. A revised timetable is yet to be confirmed.</t>
  </si>
  <si>
    <t>The Works process started in late March 2020 and was able to continue throughout the lockdown period as the works were categorised as essential. 
The works process is currently on programme and on target for practical completion to be achieved by the end of October 2020.</t>
  </si>
  <si>
    <t>Cushman and Wakefield were appointed in late March 2020 as consultants to carry out an assessment of the success of the original Uttoxeter Masterplan from 2003 along with the creation a new version.
Cushman and Wakefield have already completed the assessment of the original masterplan and are now working on the development of the baseline study and stakeholder engagement process.</t>
  </si>
  <si>
    <t>On track - draft document have been considered by CMT and LDL.</t>
  </si>
  <si>
    <t>On track - officers preparing documents to be considered in due course by CMT, LDL and Cabinet</t>
  </si>
  <si>
    <t>Planning Committee Members have received training at the June 2020 Committee. Full Member training will be delivered on the forthcoming Planning White paper</t>
  </si>
  <si>
    <t>Planning Committee Members have received training at the June 2020 Committee. A full programme of training is scheduled for the year. Viability training took place at June meeting. National Forest are scheduled for July and transport for August.</t>
  </si>
  <si>
    <t>Officers have undertaken collection of data</t>
  </si>
  <si>
    <t xml:space="preserve">In progress. </t>
  </si>
  <si>
    <t>Not yet due - surveys run April - July</t>
  </si>
  <si>
    <t>9 days</t>
  </si>
  <si>
    <t>10 days</t>
  </si>
  <si>
    <t>On track to be completed</t>
  </si>
  <si>
    <t>1 case of non compliance is currently being investigated in partnership with Staffordshire County Council</t>
  </si>
  <si>
    <t>The report for a Climate Change Emergency Declaration and supporting action plan has been completed and is being taken to the groups in July for approval in August.</t>
  </si>
  <si>
    <t>Initiatives currently being taken to investigate Covid-19 compliance in businesses that are starting to reopen</t>
  </si>
  <si>
    <t>Awaiting outcome of current situation with COVID-19 before reviewing future strategy of service - it will be unlikely that this is known before the end of the year</t>
  </si>
  <si>
    <t>Awaiting outcome of current situation with COVID-19 and current closure of venues -before reviewing future strategy of service - it will be unlikely that this is known before the end of the year</t>
  </si>
  <si>
    <t xml:space="preserve">Planned initiatives have not yet taken place. This is due to school closures and the CCEO's have been involved in Covid-19 related tasks, shielding or WFH. </t>
  </si>
  <si>
    <t xml:space="preserve">Alternative options being looked into such as other community groups i.e. scouts, brownies, cadets. Those contacted are functioning remotely. </t>
  </si>
  <si>
    <t xml:space="preserve">Consultants have been asked to update their revised quote from November 2019. Revised quote has been received and stage 1 investigation works have been ordered. </t>
  </si>
  <si>
    <t>Open Spaces and Procurement Teams have held initial discussions regarding the re-tendering of the contract.</t>
  </si>
  <si>
    <t>Work is progressing with options for reviewing service delivery.</t>
  </si>
  <si>
    <t>99.97% successfully collected</t>
  </si>
  <si>
    <t>The funding profile for the Washlands has been reshaped, meaning that there is no longer a requirement for £1m to be spend before March 2021. This will enable the single phased delivery of the project and so phase 1 will now comprise the remaining design and development work, such as the planning application, permitting, and appointment of contractors.</t>
  </si>
  <si>
    <t>A Town Investment Plan is being developed, following the publication of Government guidance in June 2020. This is intended to be submitted in October 2020.</t>
  </si>
  <si>
    <t>The first job fair of the year was planned for June 2020 and this was unfortunately cancelled as a result of COVID-19. It is not yet determined whether 3 can still be achieved in the year using alternative methods (such as virtual).</t>
  </si>
  <si>
    <t>Businesses are being supported by advice from the Growth Hub Advisor contract, however the nature of this advice has notably changed to reflect COVID-19. An exact number of businesses supported has not yet been issued, but it is believed to be proportionate to the quarter.</t>
  </si>
  <si>
    <t>Work continues with these organisations. The Brook Hollows project is being taken forwards with the TTTV and now in partnership with the EA. The Ivanhoe Line project is progressing well, however members of that group were affected by Shielding requirements.</t>
  </si>
  <si>
    <t>Target is annual. Current collection is 7.51% down on the same period 2019/20. Formal recovery procedures are starting July 2020.</t>
  </si>
  <si>
    <t>Target is annual. Current collection is 0.9% down on the same period 2019/20. Formal recovery procedures are starting July 2020.</t>
  </si>
  <si>
    <t>None</t>
  </si>
  <si>
    <t>The CSCs were closed on 23rd March due to lockdown restrictions imposed by Govt. No date has yet been agreed for their re-opening.</t>
  </si>
  <si>
    <t>5 days</t>
  </si>
  <si>
    <t>Implemented 1st April 2020</t>
  </si>
  <si>
    <t>We await further information from the DWP as to when Managed Migration is likely to be rolled out nationwide.</t>
  </si>
  <si>
    <t>0.21 days</t>
  </si>
  <si>
    <t>2.5 days</t>
  </si>
  <si>
    <t>46.28% - estimated</t>
  </si>
  <si>
    <t>The LGBCE has resumed the review of East Staffordshire, following a pause during the Covid-19 lockdown. 
The consultation on the LGBCE's proposed boundaries will run until September 7th 2020 &amp; ESBC will respond from a electoral management perspective regarding the suggested names for the proposed new warded parishes.</t>
  </si>
  <si>
    <t>Planning is in the preliminary stages in line with the LGBCE timetable and their initial recommendations published on 30 June 2020. LGBCE’s final recommendations are due to be published 1 December 2020.</t>
  </si>
  <si>
    <t xml:space="preserve">No events or outreach days were organised in quarter 1 due to the Coronavirus outbreak. Due to the current conditions and social distancing, it's unknown if achieving this target will be possible in 2020/21  </t>
  </si>
  <si>
    <t>8 Applications all within time = 100%</t>
  </si>
  <si>
    <t>63 Applications of which 60 in time = 95%</t>
  </si>
  <si>
    <t>124 Applications all within time = 100%</t>
  </si>
  <si>
    <t>Within top quartile based on CLG latest quarter reported.</t>
  </si>
  <si>
    <t>Detailed report on the performance of the Leisure Services contractor (Everyone Active) was presented to CMT, LDL, LAG, LOAG, IAAG and the AVFM Scrutiny Committee during May / June 2020.</t>
  </si>
  <si>
    <t xml:space="preserve">Data is currently rated as 'Gold' in 6 out of 10 ESBC related categories, 2 categories are rated silver and 2 are rated as bronze. Due to revised  thresholds introduced every May, it was anticipated that some categories would be rated as bronze or silver, and it is expected that Gold will be achieved by year end in line with the target. </t>
  </si>
  <si>
    <t>This work is well underway, and early analysis indicates that the contract has delivered a strong set of results.</t>
  </si>
  <si>
    <t>The Housing Options Team made 63 initial decisions this quarter, with an average time to decision of 0.75 days.</t>
  </si>
  <si>
    <t>1 day</t>
  </si>
  <si>
    <t>The lay out and structure of the document has been drafted, with a move toward the look and feel of the current Homelessness Strategy.</t>
  </si>
  <si>
    <t xml:space="preserve">The projects that are funded by the MHCLG's 'Rough Sleeping Initiative' have been effective in supporting individuals to exit from the 'Everyone In' campaign with settled solutions. There is an initial proposal for an additional project, although the MHCLG's prospectus to secure the funding has not yet been released. </t>
  </si>
  <si>
    <t>There was only 1 'Key to Key' occasion during this quarter; this is because households in B&amp;B were prioritised to be moved directly into settled accommodation to avoid the number of contacts. This 1 move took 2 working days.</t>
  </si>
  <si>
    <t>Previously identified as potentially impacted by CV19</t>
  </si>
  <si>
    <t>In May 2020 the government announced the Ivanhoe line would be 1 of 10 campaigns to received support from the 'restoring your railways fund'</t>
  </si>
  <si>
    <t>The Partnership has been instrumental in responding to the lockdown and associated 'Everyone In' campaign. A virtual meeting to debrief and consider how we can consolidate the gains that have been made is taking place in July.</t>
  </si>
  <si>
    <t>Standard models identified, pilot group to deploy</t>
  </si>
  <si>
    <t>79%
All services are being offered via telephone or online enquiries. High call volumes on Switchboard due to Waste changes (initial suspension of brown bin waste and re-introduction of bulky waste collections). Switchboard staff have now taken over calls from residents who are classified as Covid-19 vulnerable, and are being signposted to the relevant support agencies in partnership with the County Council.</t>
  </si>
  <si>
    <t>5.12 days
Claims processing has improved during June now that claims made as a result of the pandemic have reduced to normal levels. We anticipate the number of claims to increase over the coming months as the Govt's furlough scheme is pared back.</t>
  </si>
  <si>
    <t xml:space="preserve"> </t>
  </si>
  <si>
    <t xml:space="preserve">·         Work has begun on a review of the Hackney Carriage Tariff. A sample tariff has been submitted by the trade. Safeguarding Training has been sourced however is on hold until restrictions are released as we need large volumes of drivers to attend each session in order to keep costs low. Verbal/Oral test has been implemented and applicants are being able to be assessed. Medicals are currently on hold due to the pandemic and our inability for drivers to have medicals with doctors. DBS service implemented and being utilised.
·         Safeguarding training for all Private Hire and Hackney Carriage Drivers
·         The introduction of a formal Verbal Test for new applicants for a Private Hire and Hackney Carriage Drivers Licence and Operators.
·         Also to propose recommendations for Medicals for Private Hire and Hackney Carriage Drivers and
·         Introduce the DBS update service for Private Hire and Hackney Carriage Drivers and Operators </t>
  </si>
  <si>
    <t>A streamlined digital application system has been undergoing rigorous testing and is due to launch to the public next month.</t>
  </si>
  <si>
    <t>144.65kg - estimated. Collection tonnages are higher than normal for Q1 due to the impact of the pandemic. This may effect the outturn figure.</t>
  </si>
  <si>
    <t>Draft document to be shared with the Deputy Leader early in Quarter 2</t>
  </si>
  <si>
    <t>Attend and deliver a minimum of 5 events/outreach days (including Burton Market Place, Indoor shopping centres and Parks/open spaces etc.) to promote Council services in conjunction with partners.</t>
  </si>
  <si>
    <t>Review energy usage in Council owned buildings (e.g. Town Hall, Cemetery etc.) and investigate alternative energy sources.</t>
  </si>
  <si>
    <t>Work has begun on the Code of Practice and a sample will be sent to the external auditor for comment</t>
  </si>
  <si>
    <t xml:space="preserve">Each service has a specific Marketing Plan for 2020/21, although specific performance targets were unable to be added by the deadline due to COVID 19 uncertainties.  </t>
  </si>
  <si>
    <r>
      <t xml:space="preserve">Short Term Sickness Days Average: </t>
    </r>
    <r>
      <rPr>
        <b/>
        <sz val="12"/>
        <rFont val="Arial"/>
        <family val="2"/>
      </rPr>
      <t>2.98 days</t>
    </r>
  </si>
  <si>
    <t>Average Time To Pay Creditors: 
10 days</t>
  </si>
  <si>
    <t xml:space="preserve">Deferred until later within this financial year, as this target is linked to the developing Stronger Towns work. Target to be revisited in October 2020. </t>
  </si>
  <si>
    <t xml:space="preserve">Hold at least 7 commercial events in the Market Hall/Market Place </t>
  </si>
  <si>
    <t>Whilst there has been an impact on opportunities to hold commercial events in and around the Market Hall during quarter 1, opportunities do exist to hold events in the Market Place moving forward.</t>
  </si>
  <si>
    <t>Rolleston Neighbourhood Plan referendum delayed due to COVID-19.
Target deferred to the next Corporate Plan year, as all elections have been postponed for 2020/21</t>
  </si>
  <si>
    <t>Target to be deferred to the next Corporate Plan year, as these awards  have been postponed by the organiser until 2021/22</t>
  </si>
  <si>
    <t xml:space="preserve">Target to be deferred to the next Corporate Plan year, as there is currently no indication that the necessary Government guidance will be received this year. </t>
  </si>
  <si>
    <t>August 2020</t>
  </si>
  <si>
    <t>Carry out Covid-19 compliance checks across the Borough and report progress on a quarterly basis</t>
  </si>
  <si>
    <t>31st March 2020</t>
  </si>
  <si>
    <t>Current forecast indicates that pressures arising from Covid-19 exceed the additional funding support from Government.</t>
  </si>
  <si>
    <t>Development of the Strategy is underway and is expected to be approved in October.</t>
  </si>
  <si>
    <t>It has been indicated to the Council that the Peer Review programme is not proceeding.</t>
  </si>
  <si>
    <t>Target is annual. Formal recovery procedures are starting July 2020 following suspension during Covid-19 lockdown.</t>
  </si>
  <si>
    <t>Target is annual.</t>
  </si>
  <si>
    <r>
      <t xml:space="preserve">Time Taken to Process Benefit New Claims and Change Events (Previously NI 181)
</t>
    </r>
    <r>
      <rPr>
        <b/>
        <i/>
        <sz val="12"/>
        <rFont val="Arial"/>
        <family val="2"/>
      </rPr>
      <t>5 days</t>
    </r>
  </si>
  <si>
    <r>
      <t xml:space="preserve">% HBOPs recovered during the year; 
</t>
    </r>
    <r>
      <rPr>
        <b/>
        <sz val="12"/>
        <color rgb="FFFF0000"/>
        <rFont val="Arial"/>
        <family val="2"/>
      </rPr>
      <t xml:space="preserve">
</t>
    </r>
    <r>
      <rPr>
        <b/>
        <i/>
        <sz val="12"/>
        <rFont val="Arial"/>
        <family val="2"/>
      </rPr>
      <t>90%</t>
    </r>
  </si>
  <si>
    <r>
      <t xml:space="preserve">% of HBOPS Processed and on Payment Arrangement; 
</t>
    </r>
    <r>
      <rPr>
        <b/>
        <sz val="12"/>
        <color rgb="FFFF0000"/>
        <rFont val="Arial"/>
        <family val="2"/>
      </rPr>
      <t xml:space="preserve">
</t>
    </r>
    <r>
      <rPr>
        <b/>
        <i/>
        <sz val="12"/>
        <rFont val="Arial"/>
        <family val="2"/>
      </rPr>
      <t>90%</t>
    </r>
  </si>
  <si>
    <r>
      <t xml:space="preserve"> % in year HBOPs recovered during the year;
</t>
    </r>
    <r>
      <rPr>
        <b/>
        <i/>
        <sz val="12"/>
        <color theme="1"/>
        <rFont val="Arial"/>
        <family val="2"/>
      </rPr>
      <t>70%</t>
    </r>
  </si>
  <si>
    <t xml:space="preserve">Deferred to the next Corporate Plan year, as there is currently no indication that the necessary Government guidance will be received this year. </t>
  </si>
  <si>
    <t>Target deferred to the next Corporate Plan year, as the enforced closure of the facility has prevented the project from proceeding as planned so completion is now anticipated in 2021/22.</t>
  </si>
  <si>
    <t>VFM22aii</t>
  </si>
  <si>
    <t>VFM22ai</t>
  </si>
  <si>
    <t>30th November 2020</t>
  </si>
  <si>
    <t>Strategy due to be approved by October</t>
  </si>
  <si>
    <t>Q1 2019/20 (last year) 0.69 days</t>
  </si>
  <si>
    <t>Q1 2019/20 (last year) = 10 days</t>
  </si>
  <si>
    <t xml:space="preserve">Focussed covid compliance checks are being undertaken in licensed premises along with targeted initiatives to businesses within Uxbridge Street, Waterloo Street and Horninglow Road. Business packs have been distributed along with letters advising of additional restrictions that shops should put in place to reduce customer numbers and ensure customers wear face coverings. </t>
  </si>
  <si>
    <t>Quarter One (2020/21)</t>
  </si>
  <si>
    <t>Quarter Two (2020/21)</t>
  </si>
  <si>
    <t>Quarter Three (2020/21)</t>
  </si>
  <si>
    <t>End of Year 2020/21</t>
  </si>
  <si>
    <t>VFM34a</t>
  </si>
  <si>
    <t>VFM34b</t>
  </si>
  <si>
    <t xml:space="preserve">Develop and communicate annual marketing plans for each leisure, culture and tourism service </t>
  </si>
  <si>
    <t>Achieve 85% of these targets by year end</t>
  </si>
  <si>
    <t>The newly developed Procurement Policy has been drafted. This will be considered further by senior officers and Members in July / August and is scheduled to be presented to Cabinet in September. There has been a slight delay in the Policy being approved due to additional pressures on resource arising from the COVID-19 situation.</t>
  </si>
  <si>
    <t>Target 2020/21</t>
  </si>
  <si>
    <r>
      <t xml:space="preserve">Former Years Arrears for Council Tax
</t>
    </r>
    <r>
      <rPr>
        <b/>
        <i/>
        <sz val="12"/>
        <rFont val="Arial"/>
        <family val="2"/>
      </rPr>
      <t>£2,500,000 (net of credits, amounts on arrangement and identified write offs)</t>
    </r>
  </si>
  <si>
    <r>
      <t xml:space="preserve">Former Years Arrears for NNDR
</t>
    </r>
    <r>
      <rPr>
        <b/>
        <i/>
        <sz val="12"/>
        <rFont val="Arial"/>
        <family val="2"/>
      </rPr>
      <t>£2,000,000 (net of credits, amounts on arrangement and identified write offs)</t>
    </r>
  </si>
  <si>
    <r>
      <t xml:space="preserve">Current years arrears for sundry debts (older than 90 days)
</t>
    </r>
    <r>
      <rPr>
        <b/>
        <i/>
        <sz val="12"/>
        <rFont val="Arial"/>
        <family val="2"/>
      </rPr>
      <t>£80,000 (net of credits, amounts on arrangement and identified write offs)</t>
    </r>
  </si>
  <si>
    <t>We have joined APSE</t>
  </si>
  <si>
    <t>Discussions are ongoing with another District LA regarding how ESBC can provide professional support with their ICT Strategy, ICT architecture and service delivery. However scoping for this piece of work has been impacted by Covid-19 and it is anticipated that it will be finalised before the end of the year.</t>
  </si>
  <si>
    <t>The LGBCE's final recommendations are due to be published 1st December 2020</t>
  </si>
  <si>
    <t>N/A</t>
  </si>
  <si>
    <t>Target deferred as part of Q1 Review due to ongoing coronavirus situation</t>
  </si>
  <si>
    <t>Target deleted as part of Q1 Review due to ongoing coronavirus situation</t>
  </si>
  <si>
    <t>Naomi Perry</t>
  </si>
  <si>
    <t>Scheduled for implementation in Q3.</t>
  </si>
  <si>
    <t>Completed in Quarter 2.</t>
  </si>
  <si>
    <t>Planning Stage.</t>
  </si>
  <si>
    <t>Many of reforms delayed, however there remains uncertainty in relation to the New Homes Bonus Scheme and Business Rates Reset in respect of the settlement for 2021/22.</t>
  </si>
  <si>
    <t>Not yet due</t>
  </si>
  <si>
    <t>The work on Station Street has continued on programme and remains on target for practical completion to be achieved by the end of October 2020.</t>
  </si>
  <si>
    <t>The preparation for the Polling Place Review is ongoing and will be delivered by the target date.</t>
  </si>
  <si>
    <t>Work has continued on the options for service delivery and a report will be submitted to Cabinet in December</t>
  </si>
  <si>
    <t>IT system installed and hardware for vehicles delivered to site. The next stage is to input baseline data and cleanse.</t>
  </si>
  <si>
    <t>No events or outreach days were organised or attended in quarter two due to the ongoing Coronavirus pandemic, although outreach promotions and activities are planned for quarter three.</t>
  </si>
  <si>
    <t>Ctax collection is 0.38% down on our target for September but this is an improvement of 0.22% compared with the end of August.</t>
  </si>
  <si>
    <t>NDR collection is 7.31% down on our target for September, but this is an improvement of 1.62% compared with the end of August. Enforcement action will commence in November, as Liability Order hearings are being re-started. Target is annual and therefore we estimate collection to improve during the next few months.</t>
  </si>
  <si>
    <t>Pre April 2020 (previous  years) charges raised since 1 April 2020 (current year) total £1.2m, of which £669k was raised in September. These debits are added to the arrears figures brought forward as at 31 March 2020 and change frequently.</t>
  </si>
  <si>
    <t>Burton and Uttoxeter CSCs remain closed. However, Burton CSC will re-open on a reduced scale during October.</t>
  </si>
  <si>
    <t>4.25 days</t>
  </si>
  <si>
    <t>4.76 days</t>
  </si>
  <si>
    <t>Direct Earnings Attachment processes have been re-opened by HMRC following lockdown. We await confirmation from DWP that they will resume collection via DWP benefits shortly.</t>
  </si>
  <si>
    <t>0% April - July</t>
  </si>
  <si>
    <t>Initial meeting held to begin looking at documents but on hold pending report for Council</t>
  </si>
  <si>
    <t xml:space="preserve">An application to the MHCLG's NSAP Fund was submitted in August 2020. The application had two parts, with the first part having been successful and the second part yet to be determined. An activity report reviewing the rough sleeping projects was considered at CMT &amp; LDL in September 2020.  </t>
  </si>
  <si>
    <t>Following internal consultation, a draft Housing Strategy is now out to public consultation.</t>
  </si>
  <si>
    <t>Grafton have been refining the list of empty homes to be considered for further enforcement in the forthcoming Cabinet report. An additional 111 properties that have remained empty for 2 years have been contacted with a stage 1 letter.</t>
  </si>
  <si>
    <t>47% - estimated</t>
  </si>
  <si>
    <t>138.86kg - estimated</t>
  </si>
  <si>
    <t>47.5% - estimated</t>
  </si>
  <si>
    <t>276kg - estimated</t>
  </si>
  <si>
    <t>41% - estimated</t>
  </si>
  <si>
    <t>560kg - estimated</t>
  </si>
  <si>
    <t>0.54 days</t>
  </si>
  <si>
    <t>0.72 days</t>
  </si>
  <si>
    <t>2.37 days</t>
  </si>
  <si>
    <t>Uncertainty regarding COVID19 restrictions has seen few enquires for the use of the market hall as an events venue. Ongoing restrictions are likely to place further pressure on the achievement of his target</t>
  </si>
  <si>
    <t>Market Hall data has been supplied for APSE for analysis and benchmarking comparison</t>
  </si>
  <si>
    <t>Plan to be approved by Cabinet in October</t>
  </si>
  <si>
    <t>Procurement process to start from Qtr 3</t>
  </si>
  <si>
    <t>Tier 1 report received and passed to the Environment Agency for assessment</t>
  </si>
  <si>
    <t xml:space="preserve">There were 5 'Key to Key' occasions during this quarter. The average across the 5 moves is 5.2 days, with one move increasing the average at 12 days due to the need to replace white goods. </t>
  </si>
  <si>
    <t>4.7 days</t>
  </si>
  <si>
    <t>The Housing Options Team made 65 initial decisions this quarter, with an average time of 0.0 days.</t>
  </si>
  <si>
    <t>0.35 days</t>
  </si>
  <si>
    <t>0.5 days</t>
  </si>
  <si>
    <t>Report completed for CMT</t>
  </si>
  <si>
    <t>Ongoing partnership work with Staffordshire County Council and the Police for Covid enforcement and compliance in high risk establishments</t>
  </si>
  <si>
    <t>CMT report currently being drafted</t>
  </si>
  <si>
    <t>Report completed and agreed in August 2020</t>
  </si>
  <si>
    <t>The strategy is expected to be approved by Cabinet in October</t>
  </si>
  <si>
    <t>The strategy is due to be approved in October.</t>
  </si>
  <si>
    <t>We are making progress towards our data being rated as Gold Standard and it is expected that we will achieve Gold by the end of the year in line with the current target. A new LLPG system is due to go live in October which will improve the management of the system.</t>
  </si>
  <si>
    <t>Survey commissioned 28th August 2020</t>
  </si>
  <si>
    <t>A report will be considered by Cabinet at its October 2020 meeting.</t>
  </si>
  <si>
    <t>Job fairs are currently being delivered in a different way with targeted supported and 'virtual' job fairs through social media. As such, the work is not taking place in the same way, but is hopefully having the same impact.</t>
  </si>
  <si>
    <t>Members have recently been provided with a  brief overview of how a scheme could operate and invited to provide comments, feedback and ideas. Whilst this is still being developed, it is imperative that any funding scheme complements national support rather than duplicates it and focuses on growth.</t>
  </si>
  <si>
    <t>Work continues with these organisations, with partnerships continuing to develop and grow.</t>
  </si>
  <si>
    <t xml:space="preserve">Review to commence during Quarter 3 to align to Local Resilience Forum flood planning processes. </t>
  </si>
  <si>
    <t>Detailed report on the performance of the Leisure Services contractor (Everyone Active) was presented to CMT, LDL, LAG, LOAG, IAAG and the AVFM Scrutiny Committee during August / September 2020.</t>
  </si>
  <si>
    <t>Focussed compliance checks in high risk premises such as takeaways, licensed premises and warehouses</t>
  </si>
  <si>
    <t xml:space="preserve">SPD has gone to LDL and the groups - to be adopted via EDR in October. </t>
  </si>
  <si>
    <t xml:space="preserve">Consultation draft has been undertaken and final version being prepared for November CMT. </t>
  </si>
  <si>
    <t>Report prepared for October CMT and LDL</t>
  </si>
  <si>
    <t xml:space="preserve">Currently underway </t>
  </si>
  <si>
    <t xml:space="preserve">Full Member briefing took place on 12th October. </t>
  </si>
  <si>
    <t xml:space="preserve">Report currently being prepared </t>
  </si>
  <si>
    <t xml:space="preserve">Report going to full council on 19th October </t>
  </si>
  <si>
    <t>7 Applications all within time = 100%</t>
  </si>
  <si>
    <t>49 Applications of which 45 in time = 92%</t>
  </si>
  <si>
    <t>142 Applications of which 135 in time = 95%</t>
  </si>
  <si>
    <t>Year to date figures are exceeding % MHCLG top quartile</t>
  </si>
  <si>
    <t>As reported in Q1, COVID-19 has resulted in a delay in the Government publishing the next stage of consultations for the emerging Environment Bill. A revised timetable is yet to be confirmed.</t>
  </si>
  <si>
    <t>A number of campaigns were launched in Q2:                                                Open Spaces 'Carry it in Carry it out'       Market Hall 'Be Your Own Boss'                         Brewhouse Reopening                                      Brewhouse 'At Home' virtual activities</t>
  </si>
  <si>
    <t xml:space="preserve">6 briefings have taken place in 2020 to date </t>
  </si>
  <si>
    <t>Completed to be attached to CCTV report</t>
  </si>
  <si>
    <t>2 Virtual Job Fairs</t>
  </si>
  <si>
    <t>The consultants have undertaken a baseline review of Uttoxeter to identify the current functions of the town, its strengths and weaknesses, underlying threats to its future, identification of potential opportunities.
Key local (community, business and political) stakeholders have been engaged and a public consultation process has also been completed.
The consultants will review all aspects of the baseline work and responses from the consultation processes to move forward with the design options. These will be presented to the economic growth project group, before being finalised and presented at Full Council.</t>
  </si>
  <si>
    <t xml:space="preserve">Following a successful bid to the MHCLG's NSAP Fund for interim accommodation, the Partnership has been instrumental in providing a joined up approach to recipients of the intervention. An activity report reviewing the East Staffs Homeless Partnership was considered at CMT &amp; LDL in September 2020. </t>
  </si>
  <si>
    <t xml:space="preserve">Online applications to join the Housing Register launched on 22 September, and early indications are that this project has been a success. Analysis of the data and consideration of the improvement to the customer journey to take place ahead of a report due in the next quarter. </t>
  </si>
  <si>
    <t>Draft strategy for targeting tenants and landlords to check for compliance</t>
  </si>
  <si>
    <t>HMRC have deferred this requirement until April 2021 due to Covid-19 (target date revised to reflect this)</t>
  </si>
  <si>
    <t>The Procurement Policy was approved by Cabinet in September 2020. There was a slight delay in the policy being approved due to additional pressures on resource arising from the necessary response to the COVID-19 situation.</t>
  </si>
  <si>
    <t>Audited Accounts agreed by Approval of Statement of Accounts Committee, subject to finalisation of external audit particularly in relation to the Pension Fund Assurance from Staffordshire County Council's auditors.</t>
  </si>
  <si>
    <t xml:space="preserve">With the CSCs being closed since March, all services have been offered via telephone or online. Operators are also providing support to residents affected by Covid restrictions and isolation to ensure they can access food and support where necessary. </t>
  </si>
  <si>
    <t>Short delay to procurement timetable to enable Link Asset Services to undertake detailed appraisal of funding and vehicle options to ensure affordability, continued service delivery and climate change objectives. Cross party Member working group established to consider options and procurement timetable.</t>
  </si>
  <si>
    <t>• A review of the Hackney Carriage Tariff - report prepared for CMT. Confirmation now received that the meter calibration companies are able to calibrate meters. Awaiting confirmation front testing stations that they are able to test Hackneys on rolling road.
• A review of the Taxi ranks within in the Borough i.e. location and size etc - initial work has begun on where ranks are, what could  be deleted and new ranks implemented subject to consultation with the county council.
• Safeguarding training for all Private Hire and Hackney Carriage Drivers - contact has been made again to begin this process at reduced capacity. Licensing Officers are just awaiting confirmation of costs. 
• The introduction of a formal Verbal Test for new applicants for a Private Hire and Hackney Carriage Drivers Licence as well as Operators.- Implemented
• Also to propose recommendations for Medicals for Private Hire and Hackney Carriage Drivers and - Implemented we have now confirmed that All Saints Surgery are able to offer driver medicals to applicants. 
• Introduce the Disclosure and Barring Service (DBS) update service for Private Hire and Hackney Carriage Drivers and Operators - Implemented.</t>
  </si>
  <si>
    <t>As per previous update, Phase 1 is now about completing the preparatory work for the implementation of the project. As such, during Q2, consultants (Black &amp; Veatch) have been appointed and are currently working on the ground investigations, planning application(s), and specification for contractors.</t>
  </si>
  <si>
    <t>105 on time out of 112 = 93.75%</t>
  </si>
  <si>
    <t>259 out of 266 = 97.37%</t>
  </si>
  <si>
    <t>Target deferred as part of Q1 Review due to  coronavirus situation.</t>
  </si>
  <si>
    <t xml:space="preserve">Government feedback in relation to Stronger Towns Fund not expected until March/April 2021 due to ongoing impact of Covid-19. </t>
  </si>
  <si>
    <t>Two initiatives have been completed during September. The first in Anglesey and the second in Shobnall. A further two are organised for October, one in Horninglow and one in Eton. Due to COVID 19 and the challenges faced, including Covid Marshal activity, these have not &amp; will not include schools at this stage.</t>
  </si>
  <si>
    <t>Support is being provided to another organisation regarding their future service delivery options. A report will be provided by the end of Q4.</t>
  </si>
  <si>
    <t>With the re-opening of venues and COVID-Secure delivery starting to take place, as well as a better understanding of long term impact and funding available as result of COVID-19, work on new service delivery model has begun. In addition, the complimentary plans and proposals provided through the Stronger Towns work will also need to be factored in to the long term service delivery approach.</t>
  </si>
  <si>
    <t>Draft strategy complete and shared with HoS. The strategy will feed into the new service delivery plans as described in VFM38.</t>
  </si>
  <si>
    <t>As per Quarter 2 report, this target has been deferred to allow for the outcome of the Stronger Towns work to be factored in to the long term service delivery approach</t>
  </si>
  <si>
    <t>The prep of tender documents is currently delayed due to a review of the CCTV provision</t>
  </si>
  <si>
    <t>Code of Practice (working procedure for officers) has been produce and is currently being used</t>
  </si>
  <si>
    <t>All areas are currently on target to be achieved.</t>
  </si>
  <si>
    <t>Completed a total of 6x initiatives. Q3 were Horninglow / The Kingfisher Trail / Eton / Branston. Contact has been made with 51 schools including providing educational literature based around core topics such as fly-tipping, littering and dog fouling.</t>
  </si>
  <si>
    <t>A new LLPG system went live in Q3 which is assisting the management of LLPG. Due to a GeoPlace platform upgrade we have not received a recent rating however officers continue to maintain and improve the data.</t>
  </si>
  <si>
    <t>Work has commenced on the initiatives described in the strategy including the formation of strategic and operational digital groups.</t>
  </si>
  <si>
    <t>The Making Tax Digital Module of Agresso was implemented this Quarter and the first VAT return submitted in accordance with the requirements.</t>
  </si>
  <si>
    <t>Further announcements in relation to delays in respect of the proposed funding reforms due to the Covid-19 Pandemic.  Officers will continue to contribute to discussions in respect of future reforms either directly via consultations or indirectly through forums such as DCN, SDCT and SCFOG.</t>
  </si>
  <si>
    <t xml:space="preserve">Procurement concluded in December. Financial appraisal of the procurement options undertaken by external consultants to support decision. Report scheduled for January Cabinet. </t>
  </si>
  <si>
    <t>Government has now indicated that the next round of consultations should be published in March/April 2021.</t>
  </si>
  <si>
    <t>Baseline data continues to be gathered and input into the system.</t>
  </si>
  <si>
    <t>0% Aug - Nov</t>
  </si>
  <si>
    <t>0% Aug- Nov</t>
  </si>
  <si>
    <t>Currently on target to exceed 85% by the end of the 2020/21 year.</t>
  </si>
  <si>
    <t>8 days</t>
  </si>
  <si>
    <t>39.52% - estimated as not all data received</t>
  </si>
  <si>
    <t>133.04kg - estimated as not all data received</t>
  </si>
  <si>
    <t>43.27% - estimated</t>
  </si>
  <si>
    <t>535kg - estimated</t>
  </si>
  <si>
    <t>4.57 days</t>
  </si>
  <si>
    <t>The Station Street works have practically completed.</t>
  </si>
  <si>
    <t>A planning application has now been submitted, which will be considered during Q4.</t>
  </si>
  <si>
    <t>The Town Investment Plan was submitted in December 2020. The Town Deal Board is currently awaiting the outcome of the submission, anticipated during Q4.</t>
  </si>
  <si>
    <t>An update was presented to Cabinet in October 2020.</t>
  </si>
  <si>
    <t>The Uttoxeter Masterplan was approved at a meeting of Full Council in December 2020.</t>
  </si>
  <si>
    <t>2 virtual jobs fairs</t>
  </si>
  <si>
    <t>It is proposed that the delivery of this programme commences in April 21.</t>
  </si>
  <si>
    <t>A grant fund aimed at small businesses has been developed following consultation with Members, stakeholders and other Local Authorities. With the recent announcement of further COVID-19 support funding for businesses, it is proposed that the delivery of this fund is moved into the 21/22 Corporate Plan in order to avoid duplicating any existing support funding, with the scheme being aimed at growth.</t>
  </si>
  <si>
    <t>Through the initial scope of the contract, 9 East Staffordshire businesses have been supported. However, during Q2 and Q3 the Growth Hub contract was providing specific COVID-19 support to businesses in place of the initial scope of this contract and supported a further 15 organisations, providing a cumulative total of 24.</t>
  </si>
  <si>
    <t>Partnership working with organisations such as the National Forest and TTTV is ongoing.</t>
  </si>
  <si>
    <t>Issue with Capita report not providing figures, which has been escalated as a fault.</t>
  </si>
  <si>
    <t>13 Applications all within time = 100%</t>
  </si>
  <si>
    <t>60 Applications of which 55 in time = 92%</t>
  </si>
  <si>
    <t>160 Applications of which 157 in time = 98%</t>
  </si>
  <si>
    <t>Year to date figures are equalling % MHCLG top quartile</t>
  </si>
  <si>
    <t>Parks Development Plan written and completed with Cabinet approval given in December</t>
  </si>
  <si>
    <t>The 2nd and 3rd lockdowns have prevented any events from being held during these times. Furthermore, potential organisers are fewer due to the pandemic situation</t>
  </si>
  <si>
    <t>Disabled Facilities Grant Review completed and agreed by Cabinet in December 2020</t>
  </si>
  <si>
    <t>Selective Licensing Review report completed and approved by Cabinet in  November 2020</t>
  </si>
  <si>
    <t>Completed in August 2020</t>
  </si>
  <si>
    <t>Request for deferral pending outcome of Green Paper in relation to Public Procurement Regulations</t>
  </si>
  <si>
    <t>Review delayed due to impact of Covid-19 on staffing resources. Review to be completed as soon as feasible.</t>
  </si>
  <si>
    <t>Cold Weather Funding was secured to top up our existing interim accommodation fund. Early discussion have taken place with the MHCLG with regard to funding for 21/22.</t>
  </si>
  <si>
    <t>Housing 2021 - 24 adopted at Cabinet on 14 December 2020.</t>
  </si>
  <si>
    <t>Report taken forward to LDL on 23 November 2020.</t>
  </si>
  <si>
    <t>3.7 days</t>
  </si>
  <si>
    <t>The Housing Options Team made 71 initial decisions this quarter, with an average time to decision of 0.62 days.</t>
  </si>
  <si>
    <t>0.46 days</t>
  </si>
  <si>
    <t>The Refreshed Digital Strategy was approved by Cabinet in October 2020.</t>
  </si>
  <si>
    <t>Work has commenced on the review, including considering: rest centre operation in a concurrent incident scenario; rest centre capacities and locations; and how locations overlay with flood risk areas.</t>
  </si>
  <si>
    <t>Detailed report on the performance of the Leisure Services contractor (Everyone Active) was presented to CMT, LDL, LAG, LOAG, IAAG and the AVFM Scrutiny Committee during November / December 2020.</t>
  </si>
  <si>
    <t xml:space="preserve">Benchmarking work has commenced and is on track to be finalised in February 2021. Benchmarking work so far includes financial, operational and outcomes based considerations to support the ongoing contract management of the Leisure Services partnership. </t>
  </si>
  <si>
    <t>The LGBCE have indicated they will publish their final recommendations for the Borough in March 2021.</t>
  </si>
  <si>
    <t>Former Portfolio (pre Dec 2020 Cabinet)</t>
  </si>
  <si>
    <t>Leisure, Amenities &amp; Tourism</t>
  </si>
  <si>
    <t>Community &amp; Regulatory Services</t>
  </si>
  <si>
    <t>LEISURE, AMENITIES &amp; TOURISM</t>
  </si>
  <si>
    <t>COMMUNITY &amp; REGULATORY SERVICES</t>
  </si>
  <si>
    <t>Adopted by EDR in October</t>
  </si>
  <si>
    <t>Report produced and presented to CMT and L&amp;DL in October and Cabinet in November 2020</t>
  </si>
  <si>
    <t xml:space="preserve">SPD adopted via EDR in October </t>
  </si>
  <si>
    <t>The Partnership continues to function effectively in securing move on for recipients of the Next Steps Accommodation Programme funded interim accommodation.</t>
  </si>
  <si>
    <t>There were 5 'Key to Key' occasions during this quarter with an average of 4 days.</t>
  </si>
  <si>
    <t>Plan approved by Cabinet in October</t>
  </si>
  <si>
    <t xml:space="preserve">Initial work undertaken focussing on a non-compliant letting agent. This is currently on hold due to Covid. </t>
  </si>
  <si>
    <t>The Leader and Chief Executive briefed on the overall financial outlook. Star Chamber Meetings held during December and the Provisional Financial Settlement received in December.</t>
  </si>
  <si>
    <t>80.97%
Target is annual. Affected by COVID pandemic. However, indications are that performance should be achieved within 5% of the target figure, as current collection is 3.81% down on target figure for 31 December.</t>
  </si>
  <si>
    <t>£2,190,835
Target is annual. Corporate target was revised in September due to pandemic. Recovery action at Court commenced November 2020 which has enabled further recovery action procedures to be commenced, resulting in better arrears collection performance that originally anticipated.</t>
  </si>
  <si>
    <t>£2,140,037
Target is annual. Corporate target was revised in September due to pandemic. Recovery action at Court commenced November 2020 which has enabled further recovery action procedures to be commenced, resulting in better arrears collection performance that originally anticipated.</t>
  </si>
  <si>
    <t>£74,606
Target is annual. Two invoices amounting to £42.5k remain on hold as per Legal Dept request.</t>
  </si>
  <si>
    <t>100%
Burton CSC opened between 12 Oct and 5 Nov. Both CSCs remain closed for the time being.</t>
  </si>
  <si>
    <t xml:space="preserve">71%
Impact of Waste Management's crackdown on contaminated bins caused an increase in calls during Q3. Many of these calls were longer due to the dissatisfaction callers wished to express regarding the service. </t>
  </si>
  <si>
    <t>4.18 days
Full case reviews have started under the DWPs Housing Benefit Accuracy Award initiative. This could impact future performance, depending on the number of cases DWP want us to review.</t>
  </si>
  <si>
    <t>142.8%
Further recovery action re-started in September following DWP relaxation of restrictions on deductions from ongoing benefits and HMRC providing employer information.</t>
  </si>
  <si>
    <t>92.5%
Further recovery action re-started in September following DWP relaxation of restrictions on deductions from ongoing benefits and HMRC providing employer information.</t>
  </si>
  <si>
    <t>Procurement process to start in quarter 4 with Procurement and Open Spaces Teams refining the specification and documentation in Q3 and early Q4.</t>
  </si>
  <si>
    <t>0.55 days</t>
  </si>
  <si>
    <t>1.25 days</t>
  </si>
  <si>
    <t>2 days</t>
  </si>
  <si>
    <t>Published in October</t>
  </si>
  <si>
    <t>A briefing on the planning white paper was held in October</t>
  </si>
  <si>
    <t>Published in December</t>
  </si>
  <si>
    <t>Reported to Full Council on 19th October 2020</t>
  </si>
  <si>
    <t>61.70%
Recovery of outstanding overpayments has been paused during this year due to the pandemic. Recovery from ongoing entitlement continued, but attachments to earnings and DDWP benefits were paused by DWP. The suspensions were lifted in November 2020 and we are now seeing increased collection. In December 2020 we collected 83% of the balances outstanding on the invoices raised that month.</t>
  </si>
  <si>
    <t xml:space="preserve">The LGBCE have opened an additional phase of public consultation in their review of the Council's electoral arrangements. This period of consultation started 1st December 2020, and closes on 11th January 2021. 
</t>
  </si>
  <si>
    <t>The recording mechanisms for the delivery of the contract have been enhanced to provide a richer data set. Full report to be taken forward in Q4.</t>
  </si>
  <si>
    <t>Increased tonnages due to COVID/lockdown of approx. 8%</t>
  </si>
  <si>
    <t xml:space="preserve">Ongoing partnership work with Staffordshire County Council and Police. Targeted compliance letters sent to warehouses in Centrum 100 area due to high numbers of Covid cases and focussed media posts to increase compliance with covid measures prior to xmas period. </t>
  </si>
  <si>
    <t>Focussed compliance checks in high risk businesses such as takeaways, licensed premises and warehouses</t>
  </si>
  <si>
    <t>Statement of Accounts signed during November following delay due to the audit of the Pension Fund Accounts.</t>
  </si>
  <si>
    <t>External consultants appointed to provide an independent assessment of outsourcing, including a financial appraisal. Report now scheduled for Jan-21</t>
  </si>
  <si>
    <t>Data available on energy usage and research completed on various energy sources. Report with recommendations to be completed in early Q4 in preparation for consideration by Cabinet.</t>
  </si>
  <si>
    <t>Request deferral pending the refresh of the Contract Procedure Rules (see VFM04)</t>
  </si>
  <si>
    <t>Support is being provided to Oadby and Wigston Borough Council regarding their future service delivery options. A report will be provided by the end of quarter 4.</t>
  </si>
  <si>
    <t>Approved by Cabinet in September</t>
  </si>
  <si>
    <t>The LGBCE published its final recommendations on 30th March 2021.</t>
  </si>
  <si>
    <t>Preparations for the Polling District Review have been completed</t>
  </si>
  <si>
    <t>11 days</t>
  </si>
  <si>
    <t>Planning application is now likely to be determined in April/May, which may potentially impact the overall programme risking the target date of phase 2 completion. Preparatory works are underway to offset any potential slippage, such as reviewing the approach to procuring the landscaping works and compiling a tender specification in anticipation of a planning permission being granted.</t>
  </si>
  <si>
    <t>The Town Investment Plan submission was successful and the town has been awarded £22.8m from the Towns Fund programme.</t>
  </si>
  <si>
    <t>3 virtual job fairs</t>
  </si>
  <si>
    <t>A further event was conducted on 27th January 2020.</t>
  </si>
  <si>
    <t>The Council continues to engage strategic tourism partners with regards its regeneration work and is now working with the EA as well on the Brook Hollows restoration project.</t>
  </si>
  <si>
    <t>Second update report on the Partnership considered at LDL on 22 Feb 2021.</t>
  </si>
  <si>
    <t>Application for funding in Rough Sleeping Initiative Year 4 was submitted in March 2021 (EDR No. 275/21). Second update report on rough sleeping considered at LDL on 22 Feb 2021.</t>
  </si>
  <si>
    <t>Annual Contract Performance Report was considered by Cabinet on 15 March 2021.</t>
  </si>
  <si>
    <t xml:space="preserve">One key to key movement has been removed from the calculation as an exception. This is because the licensee had to be removed via the court system, and the property was in an extremely poor condition upon recovering possession. </t>
  </si>
  <si>
    <t>3.6 days</t>
  </si>
  <si>
    <t>Report considered and approved at March 2021 Cabinet</t>
  </si>
  <si>
    <t>Update report considered by LDL</t>
  </si>
  <si>
    <t>0% Dec - Mar</t>
  </si>
  <si>
    <t>0% Dec-Mar</t>
  </si>
  <si>
    <t>Completed August 2020</t>
  </si>
  <si>
    <t>Focussed compliance checks undertaken in high risk businesses. Monthly proactive checks have been undertaken in areas of interest. 287 incidents/outbreaks have been investigated in high risk premises. 549 complaints/enquiries have been investigated or responded to in relation to Covid.</t>
  </si>
  <si>
    <t>Completed December 2020</t>
  </si>
  <si>
    <t>Completed November 2020</t>
  </si>
  <si>
    <t xml:space="preserve">Initial work has been undertaken with Trading Standards alongside compliance work for Covid Compliance. This will continue to be progressed in 2021/22 (EHB17) </t>
  </si>
  <si>
    <t>Collection affected by recovery action being suspended during the year due to Govt restrictions.</t>
  </si>
  <si>
    <t>Both CSCs were closed on 23 March 2020 due to lockdown. Burton CSC re-opened between 12 October and 5 November 2020 and have remained closed since then.</t>
  </si>
  <si>
    <t>4.04 days</t>
  </si>
  <si>
    <t>4.48 days</t>
  </si>
  <si>
    <t>35.96% estimated as not all data received</t>
  </si>
  <si>
    <t>45.10% estimated</t>
  </si>
  <si>
    <t>133kg - estimated as not all data received</t>
  </si>
  <si>
    <t>503kg - estimated</t>
  </si>
  <si>
    <t>The Housing Options Team made 73 initial decisions during the quarter, with an average decision time of 0.00</t>
  </si>
  <si>
    <t>0.34 days</t>
  </si>
  <si>
    <t>The MTFS was approved by Council in February 2021.</t>
  </si>
  <si>
    <t xml:space="preserve">Local Government Finance Reviews largely on hold due to Pandemic.  Response made in respect of proposals to change the Prudential Code. </t>
  </si>
  <si>
    <t>A range of online events, promotions and workshops have been carried out in Q4 including family arts workshops and the distribution of promotional items to partners and businesses in support of the Stay Local campaign.</t>
  </si>
  <si>
    <t>Approved deferral at March 2021 Cabinet awaiting outcome of Green Paper on Public Procurement Regulations.</t>
  </si>
  <si>
    <t>4 Applications all within time = 100%</t>
  </si>
  <si>
    <t>70 Applications all within time = 100%</t>
  </si>
  <si>
    <t>162 Applications of which 160 within time = 99%</t>
  </si>
  <si>
    <t>Exceeded MHCLG top quartile 97%</t>
  </si>
  <si>
    <t>Equalled MHCLG top quartile 95%</t>
  </si>
  <si>
    <t>Equalled MHCLG top quartile 98%</t>
  </si>
  <si>
    <t>The refreshed Digital Strategy was approved by Cabinet in October 2020.</t>
  </si>
  <si>
    <t>Fully achieved</t>
  </si>
  <si>
    <t>Referendum being held on 6th May 2021</t>
  </si>
  <si>
    <t>87% targets achieved</t>
  </si>
  <si>
    <t>5 events delivered</t>
  </si>
  <si>
    <t>Detailed report on the performance of the leisure Services contractor (Everyone Active) was presented to CMT, LDL, LAG, LOAG, IAAG and the AVFM Scrutiny Committee during February / March 2021</t>
  </si>
  <si>
    <t xml:space="preserve">Benchmarking completed during February 2021. The exercise considered : Contract Management Operations Benchmarking and Liaison with Partner Organisations; Sport / Leisure Value for Money ; and The impact of the coronavirus on the leisure services industry. </t>
  </si>
  <si>
    <t>2 events</t>
  </si>
  <si>
    <t>As per Quarter 2 report, this target was deferred to allow for the outcome of the Stronger Towns work to be factored in to the long term service delivery approach</t>
  </si>
  <si>
    <t>Completed</t>
  </si>
  <si>
    <t>Target deferred as part of Q1 Review due to  coronavirus situation</t>
  </si>
  <si>
    <t>The Making Tax Digital Module of Agresso was implemented during Quarter 3 and the first VAT return submitted in accordance with the requirements.</t>
  </si>
  <si>
    <t>Target deleted as part of Q1 Review due to coronavirus situation</t>
  </si>
  <si>
    <t>Target deferred as part of Q1 Review due to coronavirus situation</t>
  </si>
  <si>
    <t>Government consultations on Extended Producer Responsibility and Deposit Return Scheme published in March 2021, with a 12-week response period. 
The consultation on Consistency has yet to be released.</t>
  </si>
  <si>
    <t>A full response will be provided within this timeframe.</t>
  </si>
  <si>
    <t>Grounds Maintenance tender process underway</t>
  </si>
  <si>
    <t>Data has been presented to the Deputy Leader illustrating the energy usage for water, gas and electric. This data demonstrates peak usage times and high user locations. Alongside this were presented a number of possible strategic pathways for the enhancement of buildings to reduce the Council's carbon footprint. The report also advocated a series of possible "quick wins" that can be built into the Climate Change action plan.</t>
  </si>
  <si>
    <t>Completed and in use</t>
  </si>
  <si>
    <t>Parks Development Plan approved at Cabinet in December</t>
  </si>
  <si>
    <t>Review delayed due to impact of Covid-19 on staffing resources.  Due to be completed as soon as possible.</t>
  </si>
  <si>
    <t>Work completed on all properties by 31st March with the exception of a replacement window at 75 Horninglow Road (fitted 26th April 2021) and works to Winshill Medical Centre and Pharmacy (Date TBC)</t>
  </si>
  <si>
    <t>COVID-19 has prevented individuals from booking events at the Market Hall. Despite some nervousness, the road map set out by central government has enabled some organisers to make enquires for booking events in 2021/22 that would have taken place in 20/21</t>
  </si>
  <si>
    <t xml:space="preserve">24 support diagnostics have been registered, there are further engagements that have not yet been quantified, however the target number of 20 has been achieved. </t>
  </si>
  <si>
    <t>There were 5 key to key occasions in the quarter with an average of 3.2 days.</t>
  </si>
  <si>
    <t xml:space="preserve">Ongoing compliance checks in businesses in partnership with Police and County Council. Initiatives undertaken in retailers located in the area of interest (Shobnall/Anglesey/Horninglow); supermarket initiative checking covid compliance; and licensed premises checks. </t>
  </si>
  <si>
    <t>9 focused initiatives were completed across 20/21 with many small pieces of work also completed by the CCE Team as a result of their patrols. Work has continued with schools to provide them with educational materials but this was hampered at the start of quarter 4 due to schools being closed as a result of COVID-19.</t>
  </si>
  <si>
    <t>Following an update to the system used by GeoPlace before Christmas no official rating has been issued. However GeoPlace's dashboard shows that the LLPG data is rated as gold for ESBC related categories.</t>
  </si>
  <si>
    <t>Review has been undertaken of rest centres to ensure provision of a range of facilities continue to be available in the case of an incident. This review included COVID-19 suitability questions, requesting confirmation of floor spaces, capacities etc. The review resulted in a net increase of 3 additional locations (with 1 location temporarily unavailable due to covid impacts). All locations have been mapped onto Resilience Direct to allow overlay against incident specific information (e.g. flood areas) to allow prompt and effective identification of suitable rest centres to be activated when an emergency arises.</t>
  </si>
  <si>
    <t xml:space="preserve">In quarter 3 we delivered a number of online activities and events to engage cultural audiences. We also engaged local residents and business in the 'Stay Local' campaign.  </t>
  </si>
  <si>
    <t>Target exceeded</t>
  </si>
  <si>
    <t>Strategic and technical support and advice is being provided to Oadby and Wigston Borough Council regarding their future service delivery options. First invoice raised to OWBC in Quarter 4.</t>
  </si>
  <si>
    <t>£83,831
Collection during the year has been affected by the impact of Covid-19 on businesses.</t>
  </si>
  <si>
    <t xml:space="preserve">Recovery of overpayments was suspended during the pandemic, making it doubly difficult to reduce balances outstanding.
This is the first year for this target and we regard the actual performance to be very good, considering these amounts are owed by debtors with little excess income in which to clear the amounts due. </t>
  </si>
  <si>
    <t>The formal procurement exercise was delayed due to the complexities associated with widening the scope to include electronic vehicles and to commission professional advice to help with the detailed analysis of the various funding approaches that were being tested. 
Cabinet resolved to approve the award of the fleet contract to the preferred bidder in February 2021.</t>
  </si>
  <si>
    <t>The CCTV procurement process was put on hold following a Scrutiny report on CCTV at the end of 2020, and the setting of a 21/22 Corporate plan target to bring forward a report on the current CCTV provision (VFM66).</t>
  </si>
  <si>
    <t>1.93 days</t>
  </si>
  <si>
    <t>0.73 days</t>
  </si>
  <si>
    <t>10 briefings delivered</t>
  </si>
  <si>
    <t>Recommendations for two areas of improvement reported to CMT &amp; LDL in March</t>
  </si>
  <si>
    <t>Recommendations reported to CMT &amp; LDL in March.</t>
  </si>
  <si>
    <t>The outturn is 2.25 days when covid is included.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</si>
</sst>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8" formatCode="&quot;£&quot;#,##0.00;[Red]\-&quot;£&quot;#,##0.00"/>
    <numFmt numFmtId="164" formatCode="mmm\ yyyy"/>
  </numFmts>
  <fonts count="63">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sz val="12"/>
      <color theme="0"/>
      <name val="Arial"/>
      <family val="2"/>
    </font>
    <font>
      <b/>
      <sz val="12"/>
      <name val="Arial"/>
      <family val="2"/>
    </font>
    <font>
      <sz val="12"/>
      <color theme="1"/>
      <name val="Calibri"/>
      <family val="2"/>
      <scheme val="minor"/>
    </font>
    <font>
      <sz val="11"/>
      <name val="Calibri"/>
      <family val="2"/>
      <scheme val="minor"/>
    </font>
    <font>
      <sz val="12"/>
      <name val="Arial"/>
      <family val="2"/>
    </font>
    <font>
      <sz val="12"/>
      <color rgb="FF000000"/>
      <name val="Arial"/>
      <family val="2"/>
    </font>
    <font>
      <sz val="12"/>
      <color theme="1"/>
      <name val="Arial"/>
      <family val="2"/>
    </font>
    <font>
      <i/>
      <sz val="12"/>
      <color rgb="FFFF0000"/>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u/>
      <sz val="28"/>
      <name val="Arial"/>
      <family val="2"/>
    </font>
    <font>
      <b/>
      <sz val="11"/>
      <color theme="1"/>
      <name val="Calibri"/>
      <family val="2"/>
      <scheme val="minor"/>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b/>
      <u/>
      <sz val="11"/>
      <color theme="1"/>
      <name val="Calibri"/>
      <family val="2"/>
      <scheme val="minor"/>
    </font>
    <font>
      <b/>
      <sz val="12"/>
      <color rgb="FFFF0000"/>
      <name val="Arial"/>
      <family val="2"/>
    </font>
    <font>
      <i/>
      <sz val="12"/>
      <color theme="1"/>
      <name val="Arial"/>
      <family val="2"/>
    </font>
    <font>
      <b/>
      <i/>
      <sz val="48"/>
      <color theme="4"/>
      <name val="Arial"/>
      <family val="2"/>
    </font>
    <font>
      <b/>
      <sz val="12"/>
      <color theme="4"/>
      <name val="Arial"/>
      <family val="2"/>
    </font>
    <font>
      <b/>
      <i/>
      <sz val="12"/>
      <name val="Arial"/>
      <family val="2"/>
    </font>
    <font>
      <i/>
      <sz val="12"/>
      <color rgb="FF000000"/>
      <name val="Arial"/>
      <family val="2"/>
    </font>
    <font>
      <sz val="12"/>
      <color rgb="FFFF0000"/>
      <name val="Arial"/>
      <family val="2"/>
    </font>
  </fonts>
  <fills count="26">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rgb="FF002060"/>
        <bgColor indexed="64"/>
      </patternFill>
    </fill>
    <fill>
      <patternFill patternType="solid">
        <fgColor theme="0"/>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00863D"/>
        <bgColor indexed="64"/>
      </patternFill>
    </fill>
    <fill>
      <patternFill patternType="solid">
        <fgColor rgb="FF009900"/>
        <bgColor indexed="64"/>
      </patternFill>
    </fill>
    <fill>
      <patternFill patternType="solid">
        <fgColor theme="9" tint="0.59999389629810485"/>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
      <patternFill patternType="solid">
        <fgColor rgb="FFDBE5F1"/>
        <bgColor indexed="64"/>
      </patternFill>
    </fill>
    <fill>
      <patternFill patternType="solid">
        <fgColor theme="2" tint="-9.9978637043366805E-2"/>
        <bgColor indexed="64"/>
      </patternFill>
    </fill>
    <fill>
      <patternFill patternType="solid">
        <fgColor rgb="FF003366"/>
        <bgColor indexed="64"/>
      </patternFill>
    </fill>
    <fill>
      <patternFill patternType="solid">
        <fgColor rgb="FFC00000"/>
        <bgColor indexed="64"/>
      </patternFill>
    </fill>
  </fills>
  <borders count="73">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medium">
        <color theme="0"/>
      </left>
      <right style="medium">
        <color theme="0"/>
      </right>
      <top style="medium">
        <color theme="0"/>
      </top>
      <bottom style="medium">
        <color theme="0"/>
      </bottom>
      <diagonal/>
    </border>
  </borders>
  <cellStyleXfs count="3">
    <xf numFmtId="0" fontId="0" fillId="0" borderId="0"/>
    <xf numFmtId="0" fontId="19" fillId="0" borderId="0" applyNumberFormat="0" applyFill="0" applyBorder="0" applyAlignment="0" applyProtection="0">
      <alignment vertical="top"/>
      <protection locked="0"/>
    </xf>
    <xf numFmtId="0" fontId="41" fillId="0" borderId="0"/>
  </cellStyleXfs>
  <cellXfs count="456">
    <xf numFmtId="0" fontId="0" fillId="0" borderId="0" xfId="0"/>
    <xf numFmtId="0" fontId="8" fillId="7" borderId="0" xfId="0" applyFont="1" applyFill="1" applyAlignment="1" applyProtection="1">
      <alignment horizontal="left" vertical="top"/>
    </xf>
    <xf numFmtId="0" fontId="7" fillId="7" borderId="0" xfId="0" applyFont="1" applyFill="1" applyAlignment="1" applyProtection="1">
      <alignment horizontal="left" wrapText="1"/>
    </xf>
    <xf numFmtId="0" fontId="1" fillId="7" borderId="0" xfId="0" applyFont="1" applyFill="1" applyAlignment="1" applyProtection="1">
      <alignment horizontal="left" wrapText="1"/>
    </xf>
    <xf numFmtId="0" fontId="8" fillId="7" borderId="0" xfId="0" applyFont="1" applyFill="1" applyAlignment="1" applyProtection="1">
      <alignment wrapText="1"/>
    </xf>
    <xf numFmtId="0" fontId="8" fillId="7" borderId="0" xfId="0" applyFont="1" applyFill="1" applyAlignment="1" applyProtection="1"/>
    <xf numFmtId="1" fontId="8" fillId="7" borderId="0" xfId="0" applyNumberFormat="1" applyFont="1" applyFill="1" applyAlignment="1" applyProtection="1">
      <alignment vertical="center"/>
    </xf>
    <xf numFmtId="0" fontId="12" fillId="6" borderId="0" xfId="0" applyFont="1" applyFill="1" applyBorder="1" applyAlignment="1">
      <alignment vertical="center" wrapText="1"/>
    </xf>
    <xf numFmtId="0" fontId="10" fillId="7" borderId="0" xfId="0" applyFont="1" applyFill="1" applyAlignment="1" applyProtection="1">
      <alignment horizontal="center" vertical="center"/>
    </xf>
    <xf numFmtId="10" fontId="19" fillId="7" borderId="0" xfId="1" applyNumberFormat="1" applyFill="1" applyBorder="1" applyAlignment="1" applyProtection="1">
      <alignment horizontal="center" vertical="center"/>
    </xf>
    <xf numFmtId="0" fontId="0" fillId="0" borderId="0" xfId="0" applyAlignment="1">
      <alignment vertical="center"/>
    </xf>
    <xf numFmtId="0" fontId="26" fillId="15" borderId="0" xfId="0" applyFont="1" applyFill="1"/>
    <xf numFmtId="0" fontId="21" fillId="15" borderId="0" xfId="0" applyFont="1" applyFill="1"/>
    <xf numFmtId="9" fontId="21" fillId="15" borderId="0" xfId="0" applyNumberFormat="1" applyFont="1" applyFill="1"/>
    <xf numFmtId="0" fontId="23" fillId="15" borderId="0" xfId="1" applyFont="1" applyFill="1" applyBorder="1" applyAlignment="1" applyProtection="1">
      <alignment horizontal="left"/>
    </xf>
    <xf numFmtId="0" fontId="1" fillId="15" borderId="0" xfId="0" applyFont="1" applyFill="1"/>
    <xf numFmtId="0" fontId="13" fillId="15" borderId="0" xfId="0" applyFont="1" applyFill="1"/>
    <xf numFmtId="0" fontId="23" fillId="15" borderId="0" xfId="1" applyFont="1" applyFill="1" applyBorder="1" applyAlignment="1" applyProtection="1">
      <alignment horizontal="center"/>
    </xf>
    <xf numFmtId="9" fontId="1" fillId="15" borderId="0" xfId="0" applyNumberFormat="1" applyFont="1" applyFill="1"/>
    <xf numFmtId="9" fontId="13" fillId="15" borderId="0" xfId="0" applyNumberFormat="1" applyFont="1" applyFill="1"/>
    <xf numFmtId="10" fontId="13" fillId="15" borderId="0" xfId="0" applyNumberFormat="1" applyFont="1" applyFill="1" applyBorder="1" applyAlignment="1">
      <alignment horizontal="center" vertical="center"/>
    </xf>
    <xf numFmtId="0" fontId="25" fillId="15" borderId="0" xfId="0" applyFont="1" applyFill="1" applyBorder="1"/>
    <xf numFmtId="0" fontId="24" fillId="15" borderId="0" xfId="0" applyFont="1" applyFill="1"/>
    <xf numFmtId="0" fontId="27" fillId="15" borderId="0" xfId="0" applyFont="1" applyFill="1"/>
    <xf numFmtId="9" fontId="14" fillId="15" borderId="0" xfId="0" applyNumberFormat="1" applyFont="1" applyFill="1"/>
    <xf numFmtId="0" fontId="14" fillId="15" borderId="0" xfId="0" applyFont="1" applyFill="1" applyBorder="1"/>
    <xf numFmtId="9" fontId="28" fillId="15" borderId="7" xfId="0" applyNumberFormat="1" applyFont="1" applyFill="1" applyBorder="1" applyAlignment="1">
      <alignment horizontal="center"/>
    </xf>
    <xf numFmtId="0" fontId="28" fillId="15" borderId="7" xfId="0" applyFont="1" applyFill="1" applyBorder="1"/>
    <xf numFmtId="10" fontId="14" fillId="15" borderId="7" xfId="0" applyNumberFormat="1" applyFont="1" applyFill="1" applyBorder="1" applyAlignment="1">
      <alignment horizontal="center" vertical="center"/>
    </xf>
    <xf numFmtId="9" fontId="28" fillId="15" borderId="0" xfId="0" applyNumberFormat="1" applyFont="1" applyFill="1" applyBorder="1" applyAlignment="1">
      <alignment horizontal="center"/>
    </xf>
    <xf numFmtId="0" fontId="29" fillId="15" borderId="0" xfId="0" applyFont="1" applyFill="1" applyBorder="1"/>
    <xf numFmtId="9" fontId="14" fillId="15" borderId="0" xfId="0" applyNumberFormat="1" applyFont="1" applyFill="1" applyBorder="1" applyAlignment="1">
      <alignment horizontal="center" vertical="center"/>
    </xf>
    <xf numFmtId="9" fontId="14" fillId="15" borderId="0" xfId="0" applyNumberFormat="1" applyFont="1" applyFill="1" applyBorder="1"/>
    <xf numFmtId="0" fontId="14" fillId="15" borderId="0" xfId="0" applyFont="1" applyFill="1"/>
    <xf numFmtId="9" fontId="28" fillId="15" borderId="0" xfId="0" applyNumberFormat="1" applyFont="1" applyFill="1"/>
    <xf numFmtId="0" fontId="28" fillId="15" borderId="0" xfId="0" applyFont="1" applyFill="1" applyBorder="1"/>
    <xf numFmtId="9" fontId="19" fillId="7" borderId="0" xfId="1" applyNumberFormat="1" applyFill="1" applyBorder="1" applyAlignment="1" applyProtection="1">
      <alignment horizontal="center" vertical="center"/>
    </xf>
    <xf numFmtId="0" fontId="0" fillId="7" borderId="0" xfId="0" applyFill="1" applyAlignment="1">
      <alignment vertical="center"/>
    </xf>
    <xf numFmtId="0" fontId="30" fillId="7" borderId="0" xfId="1" applyFont="1" applyFill="1" applyBorder="1" applyAlignment="1" applyProtection="1">
      <alignment horizontal="center" vertical="center"/>
    </xf>
    <xf numFmtId="9" fontId="0" fillId="7" borderId="0" xfId="0" applyNumberFormat="1" applyFill="1" applyAlignment="1">
      <alignment vertical="center"/>
    </xf>
    <xf numFmtId="0" fontId="33" fillId="7" borderId="36" xfId="0" applyFont="1" applyFill="1" applyBorder="1" applyAlignment="1">
      <alignment horizontal="center" vertical="center" wrapText="1"/>
    </xf>
    <xf numFmtId="9" fontId="33" fillId="7" borderId="36" xfId="0" applyNumberFormat="1" applyFont="1" applyFill="1" applyBorder="1" applyAlignment="1">
      <alignment horizontal="center" vertical="center" wrapText="1"/>
    </xf>
    <xf numFmtId="0" fontId="33" fillId="7" borderId="37" xfId="0" applyFont="1" applyFill="1" applyBorder="1" applyAlignment="1">
      <alignment horizontal="center" vertical="center" wrapText="1"/>
    </xf>
    <xf numFmtId="10" fontId="33" fillId="7" borderId="38" xfId="0" applyNumberFormat="1" applyFont="1" applyFill="1" applyBorder="1" applyAlignment="1">
      <alignment horizontal="center" vertical="center" wrapText="1"/>
    </xf>
    <xf numFmtId="0" fontId="1" fillId="7" borderId="0" xfId="0" applyFont="1" applyFill="1" applyAlignment="1">
      <alignment vertical="center"/>
    </xf>
    <xf numFmtId="0" fontId="12" fillId="6" borderId="39" xfId="0" applyFont="1" applyFill="1" applyBorder="1" applyAlignment="1">
      <alignment vertical="center" wrapText="1"/>
    </xf>
    <xf numFmtId="9" fontId="12" fillId="6" borderId="0" xfId="0" applyNumberFormat="1" applyFont="1" applyFill="1" applyBorder="1" applyAlignment="1">
      <alignment vertical="center" wrapText="1"/>
    </xf>
    <xf numFmtId="0" fontId="12" fillId="6" borderId="40" xfId="0" applyFont="1" applyFill="1" applyBorder="1" applyAlignment="1">
      <alignment vertical="center" wrapText="1"/>
    </xf>
    <xf numFmtId="0" fontId="1" fillId="0" borderId="0" xfId="0" applyFont="1" applyAlignment="1">
      <alignment vertical="center"/>
    </xf>
    <xf numFmtId="0" fontId="7" fillId="7" borderId="0" xfId="0" applyFont="1" applyFill="1" applyAlignment="1">
      <alignment vertical="center"/>
    </xf>
    <xf numFmtId="0" fontId="34" fillId="7" borderId="41" xfId="0" applyFont="1" applyFill="1" applyBorder="1" applyAlignment="1">
      <alignment horizontal="right" vertical="center" wrapText="1"/>
    </xf>
    <xf numFmtId="0" fontId="35" fillId="7" borderId="36" xfId="0" applyFont="1" applyFill="1" applyBorder="1" applyAlignment="1">
      <alignment horizontal="center" vertical="center" wrapText="1"/>
    </xf>
    <xf numFmtId="10" fontId="33" fillId="7" borderId="36" xfId="0" applyNumberFormat="1" applyFont="1" applyFill="1" applyBorder="1" applyAlignment="1">
      <alignment horizontal="center" vertical="center" wrapText="1"/>
    </xf>
    <xf numFmtId="0" fontId="35" fillId="7" borderId="37" xfId="0" applyFont="1" applyFill="1" applyBorder="1" applyAlignment="1">
      <alignment horizontal="center" vertical="center" wrapText="1"/>
    </xf>
    <xf numFmtId="0" fontId="7" fillId="0" borderId="0" xfId="0" applyFont="1" applyAlignment="1">
      <alignment vertical="center"/>
    </xf>
    <xf numFmtId="0" fontId="12" fillId="6" borderId="39" xfId="0" applyFont="1" applyFill="1" applyBorder="1" applyAlignment="1">
      <alignment horizontal="left" vertical="center" wrapText="1"/>
    </xf>
    <xf numFmtId="0" fontId="33" fillId="6" borderId="0" xfId="0" applyFont="1" applyFill="1" applyBorder="1" applyAlignment="1">
      <alignment vertical="center" wrapText="1"/>
    </xf>
    <xf numFmtId="10" fontId="33" fillId="6" borderId="0" xfId="0" applyNumberFormat="1" applyFont="1" applyFill="1" applyBorder="1" applyAlignment="1">
      <alignment vertical="center" wrapText="1"/>
    </xf>
    <xf numFmtId="10" fontId="33" fillId="6" borderId="40" xfId="0" applyNumberFormat="1" applyFont="1" applyFill="1" applyBorder="1" applyAlignment="1">
      <alignment vertical="center" wrapText="1"/>
    </xf>
    <xf numFmtId="1" fontId="35" fillId="7" borderId="42" xfId="0" applyNumberFormat="1" applyFont="1" applyFill="1" applyBorder="1" applyAlignment="1">
      <alignment horizontal="center" vertical="center" wrapText="1"/>
    </xf>
    <xf numFmtId="9" fontId="0" fillId="0" borderId="0" xfId="0" applyNumberFormat="1" applyAlignment="1">
      <alignment vertical="center"/>
    </xf>
    <xf numFmtId="0" fontId="33" fillId="7" borderId="44" xfId="0" applyFont="1" applyFill="1" applyBorder="1" applyAlignment="1">
      <alignment horizontal="center" vertical="center" wrapText="1"/>
    </xf>
    <xf numFmtId="10" fontId="33" fillId="7" borderId="44" xfId="0" applyNumberFormat="1" applyFont="1" applyFill="1" applyBorder="1" applyAlignment="1">
      <alignment horizontal="center" vertical="center" wrapText="1"/>
    </xf>
    <xf numFmtId="0" fontId="35" fillId="7" borderId="45" xfId="0" applyFont="1" applyFill="1" applyBorder="1" applyAlignment="1">
      <alignment horizontal="center" vertical="center" wrapText="1"/>
    </xf>
    <xf numFmtId="10" fontId="33" fillId="7" borderId="45" xfId="0" applyNumberFormat="1" applyFont="1" applyFill="1" applyBorder="1" applyAlignment="1">
      <alignment horizontal="center" vertical="center" wrapText="1"/>
    </xf>
    <xf numFmtId="0" fontId="10" fillId="7" borderId="0" xfId="0" applyFont="1" applyFill="1" applyBorder="1" applyAlignment="1" applyProtection="1">
      <alignment horizontal="center" vertical="center"/>
    </xf>
    <xf numFmtId="0" fontId="34" fillId="0" borderId="43" xfId="0" applyFont="1" applyFill="1" applyBorder="1" applyAlignment="1">
      <alignment horizontal="right" vertical="center" wrapText="1"/>
    </xf>
    <xf numFmtId="0" fontId="35" fillId="0" borderId="36" xfId="0" applyFont="1" applyFill="1" applyBorder="1" applyAlignment="1">
      <alignment horizontal="center" vertical="center" wrapText="1"/>
    </xf>
    <xf numFmtId="10" fontId="33" fillId="0" borderId="36" xfId="0" applyNumberFormat="1" applyFont="1" applyFill="1" applyBorder="1" applyAlignment="1">
      <alignment horizontal="center" vertical="center" wrapText="1"/>
    </xf>
    <xf numFmtId="1" fontId="35" fillId="0" borderId="42" xfId="0" applyNumberFormat="1" applyFont="1" applyFill="1" applyBorder="1" applyAlignment="1">
      <alignment horizontal="center" vertical="center" wrapText="1"/>
    </xf>
    <xf numFmtId="10" fontId="33" fillId="0" borderId="38" xfId="0" applyNumberFormat="1" applyFont="1" applyFill="1" applyBorder="1" applyAlignment="1">
      <alignment horizontal="center" vertical="center" wrapText="1"/>
    </xf>
    <xf numFmtId="0" fontId="35" fillId="0" borderId="45" xfId="0" applyFont="1" applyFill="1" applyBorder="1" applyAlignment="1">
      <alignment horizontal="center" vertical="center" wrapText="1"/>
    </xf>
    <xf numFmtId="10" fontId="33" fillId="0" borderId="45" xfId="0" applyNumberFormat="1" applyFont="1" applyFill="1" applyBorder="1" applyAlignment="1">
      <alignment horizontal="center" vertical="center" wrapText="1"/>
    </xf>
    <xf numFmtId="0" fontId="35" fillId="0" borderId="42" xfId="0" applyFont="1" applyFill="1" applyBorder="1" applyAlignment="1">
      <alignment horizontal="center" vertical="center" wrapText="1"/>
    </xf>
    <xf numFmtId="0" fontId="21" fillId="18" borderId="0" xfId="0" applyFont="1" applyFill="1"/>
    <xf numFmtId="0" fontId="1" fillId="18" borderId="0" xfId="0" applyFont="1" applyFill="1"/>
    <xf numFmtId="0" fontId="13" fillId="18" borderId="0" xfId="0" applyFont="1" applyFill="1"/>
    <xf numFmtId="0" fontId="23" fillId="18" borderId="0" xfId="1" applyFont="1" applyFill="1" applyBorder="1" applyAlignment="1" applyProtection="1">
      <alignment horizontal="center"/>
    </xf>
    <xf numFmtId="10" fontId="13" fillId="18" borderId="0" xfId="0" applyNumberFormat="1" applyFont="1" applyFill="1" applyBorder="1" applyAlignment="1">
      <alignment horizontal="center" vertical="center"/>
    </xf>
    <xf numFmtId="0" fontId="24" fillId="18" borderId="0" xfId="0" applyFont="1" applyFill="1"/>
    <xf numFmtId="0" fontId="36" fillId="18" borderId="0" xfId="0" applyFont="1" applyFill="1"/>
    <xf numFmtId="0" fontId="7" fillId="18" borderId="0" xfId="0" applyFont="1" applyFill="1"/>
    <xf numFmtId="0" fontId="27" fillId="18" borderId="0" xfId="0" applyFont="1" applyFill="1"/>
    <xf numFmtId="0" fontId="14" fillId="18" borderId="0" xfId="0" applyFont="1" applyFill="1"/>
    <xf numFmtId="0" fontId="14" fillId="18" borderId="0" xfId="0" applyFont="1" applyFill="1" applyBorder="1"/>
    <xf numFmtId="0" fontId="28" fillId="18" borderId="7" xfId="0" applyFont="1" applyFill="1" applyBorder="1" applyAlignment="1">
      <alignment horizontal="center"/>
    </xf>
    <xf numFmtId="0" fontId="28" fillId="18" borderId="7" xfId="0" applyFont="1" applyFill="1" applyBorder="1"/>
    <xf numFmtId="10" fontId="14" fillId="18" borderId="7" xfId="0" applyNumberFormat="1" applyFont="1" applyFill="1" applyBorder="1" applyAlignment="1">
      <alignment horizontal="center" vertical="center"/>
    </xf>
    <xf numFmtId="0" fontId="28" fillId="18" borderId="0" xfId="0" applyFont="1" applyFill="1" applyBorder="1" applyAlignment="1">
      <alignment horizontal="center"/>
    </xf>
    <xf numFmtId="0" fontId="29" fillId="18" borderId="0" xfId="0" applyFont="1" applyFill="1" applyBorder="1"/>
    <xf numFmtId="10" fontId="14" fillId="18" borderId="0" xfId="0" applyNumberFormat="1" applyFont="1" applyFill="1" applyBorder="1" applyAlignment="1">
      <alignment horizontal="center" vertical="center"/>
    </xf>
    <xf numFmtId="0" fontId="28" fillId="18" borderId="0" xfId="0" applyFont="1" applyFill="1"/>
    <xf numFmtId="0" fontId="28" fillId="18" borderId="0" xfId="0" applyFont="1" applyFill="1" applyBorder="1"/>
    <xf numFmtId="0" fontId="7" fillId="18" borderId="0" xfId="0" applyFont="1" applyFill="1" applyBorder="1"/>
    <xf numFmtId="0" fontId="1" fillId="18" borderId="0" xfId="0" applyFont="1" applyFill="1" applyBorder="1"/>
    <xf numFmtId="0" fontId="27" fillId="18" borderId="0" xfId="0" applyFont="1" applyFill="1" applyBorder="1"/>
    <xf numFmtId="0" fontId="38" fillId="0" borderId="0" xfId="1" applyFont="1" applyFill="1" applyBorder="1" applyAlignment="1" applyProtection="1">
      <alignment horizontal="left"/>
    </xf>
    <xf numFmtId="0" fontId="39" fillId="7" borderId="0" xfId="0" applyFont="1" applyFill="1" applyProtection="1"/>
    <xf numFmtId="0" fontId="39" fillId="7" borderId="0" xfId="0" applyFont="1" applyFill="1" applyAlignment="1" applyProtection="1">
      <alignment horizontal="left" vertical="top" wrapText="1"/>
    </xf>
    <xf numFmtId="0" fontId="42" fillId="7" borderId="0" xfId="0" applyFont="1" applyFill="1" applyProtection="1"/>
    <xf numFmtId="0" fontId="42" fillId="0" borderId="0" xfId="0" applyFont="1" applyProtection="1"/>
    <xf numFmtId="0" fontId="10" fillId="7" borderId="0" xfId="0" applyFont="1" applyFill="1" applyBorder="1" applyAlignment="1" applyProtection="1">
      <alignment horizontal="center" vertical="center" wrapText="1"/>
    </xf>
    <xf numFmtId="1" fontId="4" fillId="16" borderId="7" xfId="0" applyNumberFormat="1" applyFont="1" applyFill="1" applyBorder="1" applyAlignment="1" applyProtection="1">
      <alignment horizontal="center" vertical="center" wrapText="1"/>
    </xf>
    <xf numFmtId="0" fontId="44" fillId="7" borderId="7" xfId="0" applyFont="1" applyFill="1" applyBorder="1" applyAlignment="1" applyProtection="1">
      <alignment horizontal="center" vertical="center" wrapText="1"/>
    </xf>
    <xf numFmtId="0" fontId="45" fillId="7" borderId="7" xfId="0" applyFont="1" applyFill="1" applyBorder="1" applyAlignment="1" applyProtection="1">
      <alignment horizontal="center" vertical="center"/>
    </xf>
    <xf numFmtId="0" fontId="0" fillId="7" borderId="0" xfId="0" applyFill="1" applyProtection="1"/>
    <xf numFmtId="0" fontId="46" fillId="7" borderId="52" xfId="0" applyFont="1" applyFill="1" applyBorder="1" applyAlignment="1" applyProtection="1">
      <alignment horizontal="center" vertical="center" wrapText="1"/>
    </xf>
    <xf numFmtId="0" fontId="0" fillId="0" borderId="0" xfId="0" applyProtection="1"/>
    <xf numFmtId="0" fontId="47" fillId="7" borderId="0" xfId="0" applyFont="1" applyFill="1" applyProtection="1"/>
    <xf numFmtId="0" fontId="45" fillId="0" borderId="7" xfId="0" applyFont="1" applyFill="1" applyBorder="1" applyAlignment="1" applyProtection="1">
      <alignment horizontal="center" vertical="center"/>
    </xf>
    <xf numFmtId="0" fontId="44" fillId="7" borderId="52" xfId="0" applyFont="1" applyFill="1" applyBorder="1" applyAlignment="1" applyProtection="1">
      <alignment horizontal="center" vertical="center" wrapText="1"/>
    </xf>
    <xf numFmtId="0" fontId="48" fillId="7" borderId="0" xfId="0" applyFont="1" applyFill="1" applyAlignment="1" applyProtection="1">
      <alignment horizontal="center" vertical="center"/>
    </xf>
    <xf numFmtId="0" fontId="49" fillId="7" borderId="50" xfId="0" applyFont="1" applyFill="1" applyBorder="1" applyAlignment="1" applyProtection="1">
      <alignment horizontal="center" vertical="center"/>
    </xf>
    <xf numFmtId="0" fontId="18" fillId="7" borderId="0" xfId="0" applyFont="1" applyFill="1" applyBorder="1" applyAlignment="1" applyProtection="1">
      <alignment horizontal="left" vertical="top"/>
    </xf>
    <xf numFmtId="0" fontId="18" fillId="7" borderId="0" xfId="0" applyFont="1" applyFill="1" applyBorder="1" applyAlignment="1" applyProtection="1">
      <alignment horizontal="left" vertical="center"/>
    </xf>
    <xf numFmtId="0" fontId="18" fillId="7" borderId="0" xfId="0" applyFont="1" applyFill="1" applyBorder="1" applyAlignment="1" applyProtection="1">
      <alignment horizontal="center" vertical="center"/>
    </xf>
    <xf numFmtId="0" fontId="0" fillId="7" borderId="0" xfId="0" applyFill="1" applyBorder="1" applyAlignment="1" applyProtection="1">
      <alignment horizontal="center" vertical="center" wrapText="1"/>
    </xf>
    <xf numFmtId="0" fontId="0" fillId="7" borderId="0" xfId="0" applyFill="1" applyBorder="1" applyAlignment="1" applyProtection="1">
      <alignment wrapText="1"/>
    </xf>
    <xf numFmtId="0" fontId="0" fillId="0" borderId="0" xfId="0" applyBorder="1" applyAlignment="1" applyProtection="1">
      <alignment wrapText="1"/>
    </xf>
    <xf numFmtId="0" fontId="45" fillId="7" borderId="10" xfId="0" applyFont="1" applyFill="1" applyBorder="1" applyAlignment="1" applyProtection="1">
      <alignment horizontal="center" vertical="center"/>
    </xf>
    <xf numFmtId="1" fontId="4" fillId="16" borderId="50" xfId="0" applyNumberFormat="1" applyFont="1" applyFill="1" applyBorder="1" applyAlignment="1" applyProtection="1">
      <alignment horizontal="center" vertical="center" wrapText="1"/>
    </xf>
    <xf numFmtId="0" fontId="50" fillId="0" borderId="53" xfId="0" applyFont="1" applyFill="1" applyBorder="1" applyAlignment="1" applyProtection="1">
      <alignment horizontal="center" vertical="center"/>
    </xf>
    <xf numFmtId="0" fontId="51" fillId="7" borderId="0" xfId="0" applyFont="1" applyFill="1" applyProtection="1"/>
    <xf numFmtId="0" fontId="51" fillId="0" borderId="0" xfId="0" applyFont="1" applyProtection="1"/>
    <xf numFmtId="0" fontId="4" fillId="7" borderId="0" xfId="0" applyFont="1" applyFill="1" applyBorder="1" applyAlignment="1" applyProtection="1">
      <alignment horizontal="left" vertical="top" wrapText="1"/>
    </xf>
    <xf numFmtId="0" fontId="4" fillId="7" borderId="0" xfId="0" applyFont="1" applyFill="1" applyBorder="1" applyAlignment="1" applyProtection="1">
      <alignment horizontal="center" vertical="center" wrapText="1"/>
    </xf>
    <xf numFmtId="0" fontId="4" fillId="7" borderId="0" xfId="0" applyFont="1" applyFill="1" applyBorder="1" applyAlignment="1" applyProtection="1">
      <alignment horizontal="left" vertical="center" wrapText="1"/>
    </xf>
    <xf numFmtId="0" fontId="52" fillId="7" borderId="0" xfId="0" applyFont="1" applyFill="1" applyBorder="1" applyAlignment="1" applyProtection="1">
      <alignment horizontal="center" vertical="center" wrapText="1"/>
    </xf>
    <xf numFmtId="0" fontId="50" fillId="0" borderId="8" xfId="0" applyFont="1" applyFill="1" applyBorder="1" applyAlignment="1" applyProtection="1">
      <alignment horizontal="center" vertical="center"/>
    </xf>
    <xf numFmtId="0" fontId="0" fillId="7" borderId="0" xfId="0" applyFill="1" applyAlignment="1" applyProtection="1">
      <alignment horizontal="left" vertical="top" wrapText="1"/>
    </xf>
    <xf numFmtId="0" fontId="0" fillId="0" borderId="0" xfId="0" applyAlignment="1" applyProtection="1">
      <alignment horizontal="left" vertical="top" wrapText="1"/>
    </xf>
    <xf numFmtId="17" fontId="43" fillId="21" borderId="50" xfId="0" applyNumberFormat="1" applyFont="1" applyFill="1" applyBorder="1" applyAlignment="1" applyProtection="1">
      <alignment horizontal="center" vertical="center" wrapText="1"/>
    </xf>
    <xf numFmtId="17" fontId="43" fillId="21" borderId="51" xfId="0" applyNumberFormat="1" applyFont="1" applyFill="1" applyBorder="1" applyAlignment="1" applyProtection="1">
      <alignment horizontal="center" vertical="center" wrapText="1"/>
    </xf>
    <xf numFmtId="17" fontId="43" fillId="21" borderId="7" xfId="0" applyNumberFormat="1" applyFont="1" applyFill="1" applyBorder="1" applyAlignment="1" applyProtection="1">
      <alignment horizontal="center" vertical="center" wrapText="1"/>
    </xf>
    <xf numFmtId="0" fontId="53" fillId="19" borderId="50" xfId="0" applyFont="1" applyFill="1" applyBorder="1" applyAlignment="1" applyProtection="1">
      <alignment horizontal="left" vertical="center" wrapText="1"/>
    </xf>
    <xf numFmtId="0" fontId="54" fillId="20" borderId="7" xfId="0" applyFont="1" applyFill="1" applyBorder="1" applyAlignment="1" applyProtection="1">
      <alignment horizontal="left" vertical="center" wrapText="1"/>
    </xf>
    <xf numFmtId="0" fontId="54" fillId="20" borderId="50" xfId="0" applyFont="1" applyFill="1" applyBorder="1" applyAlignment="1" applyProtection="1">
      <alignment horizontal="left" vertical="center" wrapText="1"/>
    </xf>
    <xf numFmtId="0" fontId="44" fillId="7" borderId="50" xfId="0" applyFont="1" applyFill="1" applyBorder="1" applyAlignment="1" applyProtection="1">
      <alignment horizontal="center" vertical="center" wrapText="1"/>
    </xf>
    <xf numFmtId="0" fontId="45" fillId="7" borderId="50" xfId="0" applyFont="1" applyFill="1" applyBorder="1" applyAlignment="1" applyProtection="1">
      <alignment horizontal="center" vertical="center"/>
    </xf>
    <xf numFmtId="0" fontId="40" fillId="6" borderId="7" xfId="0" applyFont="1" applyFill="1" applyBorder="1" applyAlignment="1" applyProtection="1">
      <alignment horizontal="center" vertical="center" wrapText="1"/>
    </xf>
    <xf numFmtId="49" fontId="12" fillId="6" borderId="7" xfId="2" applyNumberFormat="1" applyFont="1" applyFill="1" applyBorder="1" applyAlignment="1" applyProtection="1">
      <alignment horizontal="center" vertical="center" wrapText="1"/>
    </xf>
    <xf numFmtId="0" fontId="0" fillId="7" borderId="0" xfId="0" applyFill="1"/>
    <xf numFmtId="0" fontId="37" fillId="7" borderId="0" xfId="0" applyFont="1" applyFill="1"/>
    <xf numFmtId="0" fontId="0" fillId="0" borderId="0" xfId="0" applyFill="1"/>
    <xf numFmtId="0" fontId="55" fillId="0" borderId="0" xfId="0" applyFont="1" applyFill="1"/>
    <xf numFmtId="0" fontId="19" fillId="7" borderId="0" xfId="1" applyFill="1" applyAlignment="1" applyProtection="1"/>
    <xf numFmtId="0" fontId="6" fillId="0" borderId="1" xfId="0" applyFont="1" applyBorder="1" applyAlignment="1" applyProtection="1">
      <alignment horizontal="left" vertical="center" wrapText="1" indent="1"/>
    </xf>
    <xf numFmtId="0" fontId="0" fillId="0" borderId="1" xfId="0" applyBorder="1" applyAlignment="1" applyProtection="1">
      <alignment horizontal="center" vertical="center" wrapText="1"/>
    </xf>
    <xf numFmtId="0" fontId="0" fillId="0" borderId="1" xfId="0" applyBorder="1" applyAlignment="1" applyProtection="1">
      <alignment horizontal="left" vertical="center" wrapText="1" inden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49" fontId="0" fillId="0" borderId="1" xfId="0" applyNumberFormat="1" applyBorder="1" applyAlignment="1" applyProtection="1">
      <alignment horizontal="center" vertical="center" wrapText="1"/>
    </xf>
    <xf numFmtId="0" fontId="0" fillId="0" borderId="0" xfId="0" applyAlignment="1" applyProtection="1">
      <alignment wrapText="1"/>
    </xf>
    <xf numFmtId="0" fontId="4" fillId="5" borderId="1" xfId="0" applyFont="1" applyFill="1" applyBorder="1" applyAlignment="1" applyProtection="1">
      <alignment horizontal="left" vertical="center" wrapText="1" indent="1"/>
    </xf>
    <xf numFmtId="0" fontId="4" fillId="8" borderId="1" xfId="0" applyFont="1" applyFill="1" applyBorder="1" applyAlignment="1" applyProtection="1">
      <alignment horizontal="center" vertical="center" wrapText="1"/>
    </xf>
    <xf numFmtId="0" fontId="4" fillId="8" borderId="1" xfId="0" applyFont="1" applyFill="1" applyBorder="1" applyAlignment="1" applyProtection="1">
      <alignment horizontal="left" vertical="center" wrapText="1" indent="1"/>
    </xf>
    <xf numFmtId="0" fontId="4" fillId="8" borderId="2" xfId="0" applyFont="1" applyFill="1" applyBorder="1" applyAlignment="1" applyProtection="1">
      <alignment horizontal="center" vertical="center" wrapText="1"/>
    </xf>
    <xf numFmtId="0" fontId="4" fillId="5" borderId="3" xfId="0" applyFont="1" applyFill="1" applyBorder="1" applyAlignment="1" applyProtection="1">
      <alignment horizontal="center" vertical="center" wrapText="1"/>
    </xf>
    <xf numFmtId="49" fontId="4" fillId="5" borderId="1" xfId="0" applyNumberFormat="1" applyFont="1" applyFill="1" applyBorder="1" applyAlignment="1" applyProtection="1">
      <alignment horizontal="center" vertical="center" wrapText="1"/>
    </xf>
    <xf numFmtId="0" fontId="1" fillId="0" borderId="0" xfId="0" applyFont="1" applyAlignment="1" applyProtection="1">
      <alignment wrapText="1"/>
    </xf>
    <xf numFmtId="17" fontId="3" fillId="3" borderId="3" xfId="0" applyNumberFormat="1" applyFont="1" applyFill="1" applyBorder="1" applyAlignment="1" applyProtection="1">
      <alignment horizontal="center" vertical="center" wrapText="1"/>
    </xf>
    <xf numFmtId="49" fontId="3" fillId="3" borderId="1" xfId="0" applyNumberFormat="1" applyFont="1" applyFill="1" applyBorder="1" applyAlignment="1" applyProtection="1">
      <alignment horizontal="center" vertical="center" wrapText="1"/>
    </xf>
    <xf numFmtId="17" fontId="2" fillId="3" borderId="3" xfId="0" applyNumberFormat="1"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0" fillId="0" borderId="63" xfId="0" applyBorder="1"/>
    <xf numFmtId="0" fontId="0" fillId="0" borderId="64" xfId="0" applyBorder="1"/>
    <xf numFmtId="0" fontId="0" fillId="0" borderId="65" xfId="0" applyBorder="1"/>
    <xf numFmtId="0" fontId="0" fillId="0" borderId="66" xfId="0" applyBorder="1"/>
    <xf numFmtId="0" fontId="0" fillId="0" borderId="67" xfId="0" applyBorder="1"/>
    <xf numFmtId="0" fontId="0" fillId="0" borderId="68" xfId="0" applyBorder="1"/>
    <xf numFmtId="0" fontId="0" fillId="0" borderId="69" xfId="0" applyBorder="1"/>
    <xf numFmtId="0" fontId="0" fillId="0" borderId="70" xfId="0" applyBorder="1"/>
    <xf numFmtId="0" fontId="0" fillId="0" borderId="71" xfId="0" applyBorder="1"/>
    <xf numFmtId="0" fontId="35" fillId="7" borderId="42" xfId="0" applyFont="1" applyFill="1" applyBorder="1" applyAlignment="1">
      <alignment horizontal="center" vertical="center" wrapText="1"/>
    </xf>
    <xf numFmtId="164" fontId="4" fillId="6" borderId="6" xfId="0" applyNumberFormat="1" applyFont="1" applyFill="1" applyBorder="1" applyAlignment="1" applyProtection="1">
      <alignment horizontal="center" vertical="center" wrapText="1"/>
      <protection locked="0"/>
    </xf>
    <xf numFmtId="17" fontId="9" fillId="7" borderId="54" xfId="0" applyNumberFormat="1" applyFont="1" applyFill="1" applyBorder="1" applyAlignment="1" applyProtection="1">
      <alignment horizontal="left" vertical="center" wrapText="1" indent="1"/>
      <protection locked="0"/>
    </xf>
    <xf numFmtId="17" fontId="9" fillId="7" borderId="5" xfId="0" applyNumberFormat="1" applyFont="1" applyFill="1" applyBorder="1" applyAlignment="1" applyProtection="1">
      <alignment horizontal="left" vertical="center" wrapText="1" indent="1"/>
      <protection locked="0"/>
    </xf>
    <xf numFmtId="17" fontId="9" fillId="7" borderId="5" xfId="0" applyNumberFormat="1" applyFont="1" applyFill="1" applyBorder="1" applyAlignment="1" applyProtection="1">
      <alignment horizontal="center" vertical="center" wrapText="1"/>
      <protection locked="0"/>
    </xf>
    <xf numFmtId="17" fontId="9" fillId="7" borderId="55" xfId="0" applyNumberFormat="1" applyFont="1" applyFill="1" applyBorder="1" applyAlignment="1" applyProtection="1">
      <alignment horizontal="left" vertical="center" wrapText="1" indent="1"/>
      <protection locked="0"/>
    </xf>
    <xf numFmtId="17" fontId="10" fillId="7" borderId="54" xfId="0" applyNumberFormat="1" applyFont="1" applyFill="1" applyBorder="1" applyAlignment="1" applyProtection="1">
      <alignment horizontal="left" vertical="center" wrapText="1" indent="1"/>
      <protection locked="0"/>
    </xf>
    <xf numFmtId="17" fontId="10" fillId="7" borderId="5" xfId="0" applyNumberFormat="1" applyFont="1" applyFill="1" applyBorder="1" applyAlignment="1" applyProtection="1">
      <alignment horizontal="left" vertical="center" wrapText="1" indent="1"/>
      <protection locked="0"/>
    </xf>
    <xf numFmtId="17" fontId="10" fillId="7" borderId="55" xfId="0" applyNumberFormat="1" applyFont="1" applyFill="1" applyBorder="1" applyAlignment="1" applyProtection="1">
      <alignment horizontal="left" vertical="center" wrapText="1" indent="1"/>
      <protection locked="0"/>
    </xf>
    <xf numFmtId="0" fontId="9" fillId="7" borderId="54" xfId="0" applyFont="1" applyFill="1" applyBorder="1" applyAlignment="1" applyProtection="1">
      <alignment horizontal="left" vertical="center" wrapText="1" indent="1"/>
      <protection locked="0"/>
    </xf>
    <xf numFmtId="0" fontId="9" fillId="7" borderId="5" xfId="0" applyFont="1" applyFill="1" applyBorder="1" applyAlignment="1" applyProtection="1">
      <alignment horizontal="left" vertical="center" wrapText="1" indent="1"/>
      <protection locked="0"/>
    </xf>
    <xf numFmtId="0" fontId="9" fillId="7" borderId="55" xfId="0" applyFont="1" applyFill="1" applyBorder="1" applyAlignment="1" applyProtection="1">
      <alignment horizontal="left" vertical="center" wrapText="1" indent="1"/>
      <protection locked="0"/>
    </xf>
    <xf numFmtId="0" fontId="11" fillId="7" borderId="55" xfId="0" applyFont="1" applyFill="1" applyBorder="1" applyAlignment="1" applyProtection="1">
      <alignment horizontal="left" vertical="center" wrapText="1" indent="1"/>
      <protection locked="0"/>
    </xf>
    <xf numFmtId="0" fontId="10" fillId="7" borderId="54" xfId="0" applyFont="1" applyFill="1" applyBorder="1" applyAlignment="1" applyProtection="1">
      <alignment horizontal="left" vertical="center" wrapText="1" indent="1"/>
      <protection locked="0"/>
    </xf>
    <xf numFmtId="0" fontId="10" fillId="7" borderId="5" xfId="0" applyFont="1" applyFill="1" applyBorder="1" applyAlignment="1" applyProtection="1">
      <alignment horizontal="left" vertical="center" wrapText="1" indent="1"/>
      <protection locked="0"/>
    </xf>
    <xf numFmtId="0" fontId="10" fillId="7" borderId="55" xfId="0" applyFont="1" applyFill="1" applyBorder="1" applyAlignment="1" applyProtection="1">
      <alignment horizontal="left" vertical="center" wrapText="1" indent="1"/>
      <protection locked="0"/>
    </xf>
    <xf numFmtId="0" fontId="0" fillId="0" borderId="4"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9" fontId="10" fillId="7" borderId="5" xfId="0" applyNumberFormat="1" applyFont="1" applyFill="1" applyBorder="1" applyAlignment="1" applyProtection="1">
      <alignment horizontal="left" vertical="center" wrapText="1" indent="1"/>
      <protection locked="0"/>
    </xf>
    <xf numFmtId="10" fontId="9" fillId="7" borderId="54" xfId="0" applyNumberFormat="1" applyFont="1" applyFill="1" applyBorder="1" applyAlignment="1" applyProtection="1">
      <alignment horizontal="left" vertical="center" wrapText="1" indent="1"/>
      <protection locked="0"/>
    </xf>
    <xf numFmtId="9" fontId="9" fillId="7" borderId="54" xfId="0" applyNumberFormat="1" applyFont="1" applyFill="1" applyBorder="1" applyAlignment="1" applyProtection="1">
      <alignment horizontal="left" vertical="center" wrapText="1" indent="1"/>
      <protection locked="0"/>
    </xf>
    <xf numFmtId="9" fontId="9" fillId="7" borderId="5" xfId="0" applyNumberFormat="1" applyFont="1" applyFill="1" applyBorder="1" applyAlignment="1" applyProtection="1">
      <alignment horizontal="left" vertical="center" wrapText="1" indent="1"/>
      <protection locked="0"/>
    </xf>
    <xf numFmtId="0" fontId="2" fillId="4" borderId="72" xfId="0" applyFont="1" applyFill="1" applyBorder="1" applyAlignment="1" applyProtection="1">
      <alignment horizontal="left" vertical="center" wrapText="1"/>
    </xf>
    <xf numFmtId="0" fontId="2" fillId="22" borderId="72" xfId="0" applyFont="1" applyFill="1" applyBorder="1" applyAlignment="1" applyProtection="1">
      <alignment horizontal="center" vertical="center" wrapText="1"/>
    </xf>
    <xf numFmtId="0" fontId="2" fillId="2" borderId="72" xfId="0" applyFont="1" applyFill="1" applyBorder="1" applyAlignment="1" applyProtection="1">
      <alignment vertical="center" wrapText="1"/>
    </xf>
    <xf numFmtId="0" fontId="2" fillId="3" borderId="72" xfId="0" applyFont="1" applyFill="1" applyBorder="1" applyAlignment="1" applyProtection="1">
      <alignment vertical="center" wrapText="1"/>
    </xf>
    <xf numFmtId="49" fontId="2" fillId="3" borderId="72" xfId="0" applyNumberFormat="1" applyFont="1" applyFill="1" applyBorder="1" applyAlignment="1" applyProtection="1">
      <alignment horizontal="center" vertical="center" wrapText="1"/>
    </xf>
    <xf numFmtId="0" fontId="12" fillId="5" borderId="0" xfId="0" applyFont="1" applyFill="1" applyBorder="1" applyAlignment="1" applyProtection="1">
      <alignment horizontal="left" vertical="center"/>
    </xf>
    <xf numFmtId="0" fontId="12" fillId="5" borderId="0" xfId="0" applyFont="1" applyFill="1" applyBorder="1" applyAlignment="1" applyProtection="1">
      <alignment horizontal="center" vertical="center"/>
    </xf>
    <xf numFmtId="0" fontId="4" fillId="5" borderId="0" xfId="0" applyFont="1" applyFill="1" applyBorder="1" applyAlignment="1" applyProtection="1">
      <alignment horizontal="center" vertical="center" wrapText="1"/>
    </xf>
    <xf numFmtId="0" fontId="13" fillId="7" borderId="0" xfId="0" applyFont="1" applyFill="1" applyAlignment="1" applyProtection="1">
      <alignment horizontal="center" vertical="center"/>
    </xf>
    <xf numFmtId="0" fontId="12" fillId="5" borderId="0" xfId="0" applyFont="1" applyFill="1" applyBorder="1" applyAlignment="1" applyProtection="1">
      <alignment vertical="center"/>
    </xf>
    <xf numFmtId="0" fontId="12" fillId="5" borderId="0" xfId="0" applyFont="1" applyFill="1" applyBorder="1" applyAlignment="1" applyProtection="1">
      <alignment horizontal="left" vertical="center" wrapText="1"/>
    </xf>
    <xf numFmtId="0" fontId="12" fillId="5" borderId="0" xfId="0" applyFont="1" applyFill="1" applyBorder="1" applyAlignment="1" applyProtection="1">
      <alignment horizontal="center" vertical="center" wrapText="1"/>
    </xf>
    <xf numFmtId="10" fontId="12" fillId="5" borderId="0" xfId="0" applyNumberFormat="1" applyFont="1" applyFill="1" applyBorder="1" applyAlignment="1" applyProtection="1">
      <alignment horizontal="center" vertical="center" wrapText="1"/>
    </xf>
    <xf numFmtId="0" fontId="13" fillId="7" borderId="0" xfId="0" applyFont="1" applyFill="1" applyAlignment="1" applyProtection="1">
      <alignment vertical="center"/>
    </xf>
    <xf numFmtId="0" fontId="2" fillId="7" borderId="0" xfId="0" applyFont="1" applyFill="1" applyAlignment="1" applyProtection="1">
      <alignment vertical="center"/>
    </xf>
    <xf numFmtId="0" fontId="2" fillId="7" borderId="0" xfId="0" applyFont="1" applyFill="1" applyAlignment="1" applyProtection="1">
      <alignment horizontal="center" vertical="center"/>
    </xf>
    <xf numFmtId="0" fontId="15" fillId="7" borderId="0" xfId="0" applyFont="1" applyFill="1" applyAlignment="1" applyProtection="1">
      <alignment horizontal="center" vertical="center"/>
    </xf>
    <xf numFmtId="0" fontId="16" fillId="7" borderId="0" xfId="0" applyFont="1" applyFill="1" applyAlignment="1" applyProtection="1">
      <alignment horizontal="center" vertical="center"/>
    </xf>
    <xf numFmtId="10" fontId="16" fillId="7" borderId="0" xfId="0" applyNumberFormat="1" applyFont="1" applyFill="1" applyAlignment="1" applyProtection="1">
      <alignment horizontal="center" vertical="center"/>
    </xf>
    <xf numFmtId="0" fontId="15" fillId="7" borderId="0" xfId="0" applyFont="1" applyFill="1" applyAlignment="1" applyProtection="1">
      <alignment vertical="center"/>
    </xf>
    <xf numFmtId="0" fontId="4" fillId="6" borderId="10" xfId="0" applyFont="1" applyFill="1" applyBorder="1" applyAlignment="1" applyProtection="1">
      <alignment vertical="center" wrapText="1"/>
    </xf>
    <xf numFmtId="0" fontId="10" fillId="6" borderId="12" xfId="0" applyFont="1" applyFill="1" applyBorder="1" applyAlignment="1" applyProtection="1">
      <alignment horizontal="center" vertical="center"/>
    </xf>
    <xf numFmtId="0" fontId="10" fillId="6" borderId="18" xfId="0" applyFont="1" applyFill="1" applyBorder="1" applyAlignment="1" applyProtection="1">
      <alignment horizontal="center" vertical="center"/>
    </xf>
    <xf numFmtId="0" fontId="4" fillId="6" borderId="7" xfId="0" applyFont="1" applyFill="1" applyBorder="1" applyAlignment="1" applyProtection="1">
      <alignment horizontal="left" vertical="center"/>
    </xf>
    <xf numFmtId="0" fontId="10" fillId="6" borderId="0" xfId="0" applyFont="1" applyFill="1" applyAlignment="1" applyProtection="1">
      <alignment horizontal="center" vertical="center"/>
    </xf>
    <xf numFmtId="10" fontId="10" fillId="6" borderId="0" xfId="0" applyNumberFormat="1" applyFont="1" applyFill="1" applyAlignment="1" applyProtection="1">
      <alignment horizontal="center" vertical="center"/>
    </xf>
    <xf numFmtId="0" fontId="5" fillId="3" borderId="14" xfId="0" applyFont="1" applyFill="1" applyBorder="1" applyAlignment="1" applyProtection="1">
      <alignment horizontal="center" vertical="center" wrapText="1"/>
    </xf>
    <xf numFmtId="0" fontId="5" fillId="7" borderId="0" xfId="0" applyFont="1" applyFill="1" applyBorder="1" applyAlignment="1" applyProtection="1">
      <alignment vertical="center" wrapText="1"/>
    </xf>
    <xf numFmtId="0" fontId="5" fillId="7" borderId="0" xfId="0" applyFont="1" applyFill="1" applyBorder="1" applyAlignment="1" applyProtection="1">
      <alignment horizontal="center" vertical="center" wrapText="1"/>
    </xf>
    <xf numFmtId="0" fontId="15" fillId="7" borderId="0" xfId="0" applyFont="1" applyFill="1" applyBorder="1" applyAlignment="1" applyProtection="1">
      <alignment horizontal="center" vertical="center"/>
    </xf>
    <xf numFmtId="0" fontId="15" fillId="7" borderId="0" xfId="0" applyFont="1" applyFill="1" applyBorder="1" applyAlignment="1" applyProtection="1">
      <alignment vertical="center"/>
    </xf>
    <xf numFmtId="0" fontId="5" fillId="12" borderId="14" xfId="0" applyFont="1" applyFill="1" applyBorder="1" applyAlignment="1" applyProtection="1">
      <alignment vertical="center" wrapText="1"/>
    </xf>
    <xf numFmtId="0" fontId="2" fillId="0" borderId="14" xfId="0" applyFont="1" applyFill="1" applyBorder="1" applyAlignment="1" applyProtection="1">
      <alignment horizontal="center" vertical="center" wrapText="1"/>
    </xf>
    <xf numFmtId="10" fontId="2" fillId="0" borderId="14" xfId="0" applyNumberFormat="1" applyFont="1" applyFill="1" applyBorder="1" applyAlignment="1" applyProtection="1">
      <alignment horizontal="center" vertical="center" wrapText="1"/>
    </xf>
    <xf numFmtId="0" fontId="5"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0" fontId="17" fillId="0" borderId="0"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xf>
    <xf numFmtId="0" fontId="5" fillId="10" borderId="14" xfId="0" applyFont="1" applyFill="1" applyBorder="1" applyAlignment="1" applyProtection="1">
      <alignment horizontal="left" vertical="center"/>
    </xf>
    <xf numFmtId="0" fontId="5" fillId="0" borderId="14" xfId="0" applyFont="1" applyFill="1" applyBorder="1" applyAlignment="1" applyProtection="1">
      <alignment horizontal="center" vertical="center" wrapText="1"/>
    </xf>
    <xf numFmtId="10" fontId="2" fillId="7" borderId="0" xfId="0" applyNumberFormat="1" applyFont="1" applyFill="1" applyBorder="1" applyAlignment="1" applyProtection="1">
      <alignment horizontal="center" vertical="center" wrapText="1"/>
    </xf>
    <xf numFmtId="10" fontId="17" fillId="7" borderId="0" xfId="0" applyNumberFormat="1" applyFont="1" applyFill="1" applyBorder="1" applyAlignment="1" applyProtection="1">
      <alignment horizontal="center" vertical="center" wrapText="1"/>
    </xf>
    <xf numFmtId="0" fontId="4" fillId="11" borderId="14" xfId="0" applyFont="1" applyFill="1" applyBorder="1" applyAlignment="1" applyProtection="1">
      <alignment vertical="center" wrapText="1"/>
    </xf>
    <xf numFmtId="0" fontId="2" fillId="7" borderId="0" xfId="0" applyFont="1" applyFill="1" applyBorder="1" applyAlignment="1" applyProtection="1">
      <alignment horizontal="center" vertical="center" wrapText="1"/>
    </xf>
    <xf numFmtId="9" fontId="2" fillId="7" borderId="0" xfId="0" applyNumberFormat="1" applyFont="1" applyFill="1" applyBorder="1" applyAlignment="1" applyProtection="1">
      <alignment horizontal="center" vertical="center" wrapText="1"/>
    </xf>
    <xf numFmtId="0" fontId="5" fillId="0" borderId="14" xfId="0" applyFont="1" applyFill="1" applyBorder="1" applyAlignment="1" applyProtection="1">
      <alignment vertical="center" wrapText="1"/>
    </xf>
    <xf numFmtId="10" fontId="2" fillId="0" borderId="14" xfId="0" applyNumberFormat="1" applyFont="1" applyFill="1" applyBorder="1" applyAlignment="1" applyProtection="1">
      <alignment horizontal="center" vertical="center"/>
    </xf>
    <xf numFmtId="10" fontId="2" fillId="7" borderId="0" xfId="0" applyNumberFormat="1" applyFont="1" applyFill="1" applyBorder="1" applyAlignment="1" applyProtection="1">
      <alignment horizontal="center" vertical="center"/>
    </xf>
    <xf numFmtId="0" fontId="10" fillId="7" borderId="14" xfId="0" applyFont="1" applyFill="1" applyBorder="1" applyAlignment="1" applyProtection="1">
      <alignment vertical="center" wrapText="1"/>
    </xf>
    <xf numFmtId="10" fontId="10" fillId="7" borderId="14" xfId="0" applyNumberFormat="1" applyFont="1" applyFill="1" applyBorder="1" applyAlignment="1" applyProtection="1">
      <alignment horizontal="center" vertical="center"/>
    </xf>
    <xf numFmtId="10" fontId="10" fillId="7" borderId="0" xfId="0" applyNumberFormat="1" applyFont="1" applyFill="1" applyBorder="1" applyAlignment="1" applyProtection="1">
      <alignment horizontal="center" vertical="center"/>
    </xf>
    <xf numFmtId="0" fontId="20" fillId="7" borderId="14" xfId="0" applyFont="1" applyFill="1" applyBorder="1" applyAlignment="1" applyProtection="1">
      <alignment vertical="center" wrapText="1"/>
    </xf>
    <xf numFmtId="0" fontId="2" fillId="7" borderId="14" xfId="0" applyFont="1" applyFill="1" applyBorder="1" applyAlignment="1" applyProtection="1">
      <alignment horizontal="center" vertical="center"/>
    </xf>
    <xf numFmtId="0" fontId="15" fillId="7" borderId="0" xfId="0" applyFont="1" applyFill="1" applyAlignment="1" applyProtection="1">
      <alignment horizontal="left" vertical="center" wrapText="1"/>
    </xf>
    <xf numFmtId="10" fontId="15" fillId="7" borderId="0" xfId="0" applyNumberFormat="1" applyFont="1" applyFill="1" applyAlignment="1" applyProtection="1">
      <alignment horizontal="center" vertical="center"/>
    </xf>
    <xf numFmtId="0" fontId="4" fillId="6" borderId="19" xfId="0" applyFont="1" applyFill="1" applyBorder="1" applyAlignment="1" applyProtection="1">
      <alignment vertical="center"/>
    </xf>
    <xf numFmtId="0" fontId="4" fillId="6" borderId="12" xfId="0" applyFont="1" applyFill="1" applyBorder="1" applyAlignment="1" applyProtection="1">
      <alignment horizontal="center" vertical="center"/>
    </xf>
    <xf numFmtId="0" fontId="4" fillId="6" borderId="18" xfId="0" applyFont="1" applyFill="1" applyBorder="1" applyAlignment="1" applyProtection="1">
      <alignment horizontal="center" vertical="center"/>
    </xf>
    <xf numFmtId="0" fontId="4" fillId="6" borderId="13" xfId="0" applyFont="1" applyFill="1" applyBorder="1" applyAlignment="1" applyProtection="1">
      <alignment horizontal="left" vertical="center"/>
    </xf>
    <xf numFmtId="0" fontId="20" fillId="7" borderId="0" xfId="0" applyFont="1" applyFill="1" applyBorder="1" applyAlignment="1" applyProtection="1">
      <alignment horizontal="left" vertical="center" wrapText="1"/>
    </xf>
    <xf numFmtId="10" fontId="15" fillId="7" borderId="0" xfId="0" applyNumberFormat="1" applyFont="1" applyFill="1" applyBorder="1" applyAlignment="1" applyProtection="1">
      <alignment horizontal="center" vertical="center"/>
    </xf>
    <xf numFmtId="0" fontId="20" fillId="7" borderId="0" xfId="0" applyFont="1" applyFill="1" applyBorder="1" applyAlignment="1" applyProtection="1">
      <alignment vertical="center" wrapText="1"/>
    </xf>
    <xf numFmtId="0" fontId="4" fillId="6" borderId="11" xfId="0" applyFont="1" applyFill="1" applyBorder="1" applyAlignment="1" applyProtection="1">
      <alignment vertical="center"/>
    </xf>
    <xf numFmtId="0" fontId="4" fillId="6" borderId="8" xfId="0" applyFont="1" applyFill="1" applyBorder="1" applyAlignment="1" applyProtection="1">
      <alignment horizontal="center" vertical="center"/>
    </xf>
    <xf numFmtId="0" fontId="10" fillId="6" borderId="8" xfId="0" applyFont="1" applyFill="1" applyBorder="1" applyAlignment="1" applyProtection="1">
      <alignment horizontal="center" vertical="center"/>
    </xf>
    <xf numFmtId="0" fontId="4" fillId="6" borderId="9" xfId="0" applyFont="1" applyFill="1" applyBorder="1" applyAlignment="1" applyProtection="1">
      <alignment horizontal="center" vertical="center"/>
    </xf>
    <xf numFmtId="0" fontId="2" fillId="0" borderId="20" xfId="0" applyFont="1" applyFill="1" applyBorder="1" applyAlignment="1" applyProtection="1">
      <alignment horizontal="center" vertical="center" wrapText="1"/>
    </xf>
    <xf numFmtId="0" fontId="20" fillId="7" borderId="21" xfId="0" applyFont="1" applyFill="1" applyBorder="1" applyAlignment="1" applyProtection="1">
      <alignment vertical="center" wrapText="1"/>
    </xf>
    <xf numFmtId="0" fontId="14" fillId="7" borderId="0" xfId="0" applyFont="1" applyFill="1" applyAlignment="1" applyProtection="1">
      <alignment horizontal="center" vertical="center"/>
    </xf>
    <xf numFmtId="0" fontId="8" fillId="6" borderId="0" xfId="0" applyFont="1" applyFill="1" applyAlignment="1" applyProtection="1">
      <alignment horizontal="center" vertical="center"/>
    </xf>
    <xf numFmtId="0" fontId="12" fillId="6" borderId="0" xfId="0" applyFont="1" applyFill="1" applyBorder="1" applyAlignment="1" applyProtection="1">
      <alignment horizontal="left" vertical="center"/>
    </xf>
    <xf numFmtId="0" fontId="12" fillId="6" borderId="0" xfId="0" applyFont="1" applyFill="1" applyBorder="1" applyAlignment="1" applyProtection="1">
      <alignment horizontal="center" vertical="center"/>
    </xf>
    <xf numFmtId="0" fontId="4" fillId="6" borderId="0" xfId="0" applyFont="1" applyFill="1" applyBorder="1" applyAlignment="1" applyProtection="1">
      <alignment horizontal="center" vertical="center" wrapText="1"/>
    </xf>
    <xf numFmtId="0" fontId="4" fillId="6" borderId="0" xfId="0" applyFont="1" applyFill="1" applyBorder="1" applyAlignment="1" applyProtection="1">
      <alignment vertical="center" wrapText="1"/>
    </xf>
    <xf numFmtId="0" fontId="12" fillId="6" borderId="0"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10" fontId="12" fillId="6" borderId="0" xfId="0" applyNumberFormat="1" applyFont="1" applyFill="1" applyBorder="1" applyAlignment="1" applyProtection="1">
      <alignment horizontal="center" vertical="center" wrapText="1"/>
    </xf>
    <xf numFmtId="0" fontId="4" fillId="14" borderId="46" xfId="0" applyFont="1" applyFill="1" applyBorder="1" applyAlignment="1" applyProtection="1">
      <alignment vertical="center" wrapText="1"/>
    </xf>
    <xf numFmtId="0" fontId="10" fillId="14" borderId="46" xfId="0" applyFont="1" applyFill="1" applyBorder="1" applyAlignment="1" applyProtection="1">
      <alignment horizontal="center" vertical="center"/>
    </xf>
    <xf numFmtId="0" fontId="10" fillId="14" borderId="46" xfId="0" applyFont="1" applyFill="1" applyBorder="1" applyAlignment="1" applyProtection="1">
      <alignment vertical="center"/>
    </xf>
    <xf numFmtId="0" fontId="5" fillId="9" borderId="46" xfId="0" applyFont="1" applyFill="1" applyBorder="1" applyAlignment="1" applyProtection="1">
      <alignment vertical="center" wrapText="1"/>
    </xf>
    <xf numFmtId="0" fontId="5" fillId="9" borderId="46" xfId="0" applyFont="1" applyFill="1" applyBorder="1" applyAlignment="1" applyProtection="1">
      <alignment horizontal="center" vertical="center" wrapText="1"/>
    </xf>
    <xf numFmtId="0" fontId="5" fillId="17" borderId="46" xfId="0" applyFont="1" applyFill="1" applyBorder="1" applyAlignment="1" applyProtection="1">
      <alignment vertical="center" wrapText="1"/>
    </xf>
    <xf numFmtId="0" fontId="2" fillId="0" borderId="46" xfId="0" applyFont="1" applyFill="1" applyBorder="1" applyAlignment="1" applyProtection="1">
      <alignment horizontal="center" vertical="center" wrapText="1"/>
    </xf>
    <xf numFmtId="10" fontId="2" fillId="0" borderId="46" xfId="0" applyNumberFormat="1" applyFont="1" applyFill="1" applyBorder="1" applyAlignment="1" applyProtection="1">
      <alignment horizontal="center" vertical="center" wrapText="1"/>
    </xf>
    <xf numFmtId="10" fontId="2" fillId="0" borderId="46" xfId="0" applyNumberFormat="1" applyFont="1" applyFill="1" applyBorder="1" applyAlignment="1" applyProtection="1">
      <alignment vertical="center" wrapText="1"/>
    </xf>
    <xf numFmtId="10" fontId="2" fillId="7" borderId="0" xfId="0" applyNumberFormat="1" applyFont="1" applyFill="1" applyBorder="1" applyAlignment="1" applyProtection="1">
      <alignment vertical="center" wrapText="1"/>
    </xf>
    <xf numFmtId="0" fontId="5" fillId="11" borderId="46" xfId="0" applyFont="1" applyFill="1" applyBorder="1" applyAlignment="1" applyProtection="1">
      <alignment vertical="center" wrapText="1"/>
    </xf>
    <xf numFmtId="0" fontId="4" fillId="11" borderId="46" xfId="0" applyFont="1" applyFill="1" applyBorder="1" applyAlignment="1" applyProtection="1">
      <alignment vertical="center" wrapText="1"/>
    </xf>
    <xf numFmtId="0" fontId="5" fillId="0" borderId="46" xfId="0" applyFont="1" applyFill="1" applyBorder="1" applyAlignment="1" applyProtection="1">
      <alignment vertical="center" wrapText="1"/>
    </xf>
    <xf numFmtId="10" fontId="2" fillId="0" borderId="46" xfId="0" applyNumberFormat="1" applyFont="1" applyFill="1" applyBorder="1" applyAlignment="1" applyProtection="1">
      <alignment horizontal="center" vertical="center"/>
    </xf>
    <xf numFmtId="10" fontId="2" fillId="7" borderId="0" xfId="0" applyNumberFormat="1" applyFont="1" applyFill="1" applyBorder="1" applyAlignment="1" applyProtection="1">
      <alignment vertical="center"/>
    </xf>
    <xf numFmtId="0" fontId="10" fillId="7" borderId="46" xfId="0" applyFont="1" applyFill="1" applyBorder="1" applyAlignment="1" applyProtection="1">
      <alignment vertical="center" wrapText="1"/>
    </xf>
    <xf numFmtId="10" fontId="10" fillId="7" borderId="46" xfId="0" applyNumberFormat="1" applyFont="1" applyFill="1" applyBorder="1" applyAlignment="1" applyProtection="1">
      <alignment horizontal="center" vertical="center"/>
    </xf>
    <xf numFmtId="10" fontId="10" fillId="7" borderId="0" xfId="0" applyNumberFormat="1" applyFont="1" applyFill="1" applyBorder="1" applyAlignment="1" applyProtection="1">
      <alignment vertical="center"/>
    </xf>
    <xf numFmtId="0" fontId="20" fillId="7" borderId="46" xfId="0" applyFont="1" applyFill="1" applyBorder="1" applyAlignment="1" applyProtection="1">
      <alignment vertical="center" wrapText="1"/>
    </xf>
    <xf numFmtId="0" fontId="2" fillId="7" borderId="46" xfId="0" applyFont="1" applyFill="1" applyBorder="1" applyAlignment="1" applyProtection="1">
      <alignment horizontal="center" vertical="center"/>
    </xf>
    <xf numFmtId="0" fontId="10" fillId="7" borderId="0" xfId="0" applyFont="1" applyFill="1" applyBorder="1" applyAlignment="1" applyProtection="1">
      <alignment vertical="center"/>
    </xf>
    <xf numFmtId="0" fontId="4" fillId="7" borderId="0" xfId="0" applyFont="1" applyFill="1" applyBorder="1" applyAlignment="1" applyProtection="1">
      <alignment horizontal="left" vertical="center"/>
    </xf>
    <xf numFmtId="0" fontId="14" fillId="7" borderId="0" xfId="0" applyFont="1" applyFill="1" applyBorder="1" applyAlignment="1" applyProtection="1">
      <alignment horizontal="center" vertical="center"/>
    </xf>
    <xf numFmtId="0" fontId="4" fillId="7" borderId="0" xfId="0" applyFont="1" applyFill="1" applyBorder="1" applyAlignment="1" applyProtection="1">
      <alignment horizontal="center" vertical="center"/>
    </xf>
    <xf numFmtId="0" fontId="8" fillId="7" borderId="0" xfId="0" applyFont="1" applyFill="1" applyBorder="1" applyAlignment="1" applyProtection="1">
      <alignment horizontal="center" vertical="center"/>
    </xf>
    <xf numFmtId="0" fontId="4" fillId="14" borderId="46" xfId="0" applyFont="1" applyFill="1" applyBorder="1" applyAlignment="1" applyProtection="1">
      <alignment vertical="center"/>
    </xf>
    <xf numFmtId="0" fontId="58" fillId="2" borderId="72" xfId="0" applyFont="1" applyFill="1" applyBorder="1" applyAlignment="1" applyProtection="1">
      <alignment horizontal="center" vertical="center" wrapText="1"/>
    </xf>
    <xf numFmtId="0" fontId="59" fillId="2" borderId="72" xfId="0" applyFont="1" applyFill="1" applyBorder="1" applyAlignment="1" applyProtection="1">
      <alignment vertical="center" wrapText="1"/>
    </xf>
    <xf numFmtId="0" fontId="4" fillId="6" borderId="1" xfId="0" applyFont="1" applyFill="1" applyBorder="1" applyAlignment="1" applyProtection="1">
      <alignment horizontal="left" vertical="center" wrapText="1" indent="1"/>
    </xf>
    <xf numFmtId="10" fontId="7" fillId="7" borderId="0" xfId="0" applyNumberFormat="1" applyFont="1" applyFill="1" applyAlignment="1">
      <alignment vertical="center"/>
    </xf>
    <xf numFmtId="49" fontId="60" fillId="3" borderId="72" xfId="0" applyNumberFormat="1" applyFont="1" applyFill="1" applyBorder="1" applyAlignment="1" applyProtection="1">
      <alignment horizontal="center" vertical="center" wrapText="1"/>
    </xf>
    <xf numFmtId="49" fontId="5" fillId="3" borderId="72" xfId="0" applyNumberFormat="1" applyFont="1" applyFill="1" applyBorder="1" applyAlignment="1" applyProtection="1">
      <alignment horizontal="center" vertical="center" wrapText="1"/>
    </xf>
    <xf numFmtId="0" fontId="4" fillId="6" borderId="2" xfId="0" applyFont="1" applyFill="1" applyBorder="1" applyAlignment="1" applyProtection="1">
      <alignment vertical="center" wrapText="1"/>
    </xf>
    <xf numFmtId="164" fontId="4" fillId="24" borderId="6" xfId="0" applyNumberFormat="1" applyFont="1" applyFill="1" applyBorder="1" applyAlignment="1" applyProtection="1">
      <alignment horizontal="center" vertical="center" wrapText="1"/>
    </xf>
    <xf numFmtId="164" fontId="4" fillId="6" borderId="6" xfId="0" applyNumberFormat="1" applyFont="1" applyFill="1" applyBorder="1" applyAlignment="1" applyProtection="1">
      <alignment horizontal="center" vertical="center" wrapText="1"/>
    </xf>
    <xf numFmtId="0" fontId="2" fillId="23" borderId="72" xfId="0" applyFont="1" applyFill="1" applyBorder="1" applyAlignment="1" applyProtection="1">
      <alignment horizontal="center" vertical="center" wrapText="1"/>
    </xf>
    <xf numFmtId="17" fontId="10" fillId="7" borderId="5" xfId="0" applyNumberFormat="1" applyFont="1" applyFill="1" applyBorder="1" applyAlignment="1" applyProtection="1">
      <alignment horizontal="left" vertical="center" wrapText="1"/>
    </xf>
    <xf numFmtId="17" fontId="10" fillId="7" borderId="55" xfId="0" applyNumberFormat="1" applyFont="1" applyFill="1" applyBorder="1" applyAlignment="1" applyProtection="1">
      <alignment horizontal="left" vertical="center" wrapText="1"/>
    </xf>
    <xf numFmtId="17" fontId="9" fillId="7" borderId="54" xfId="0" applyNumberFormat="1" applyFont="1" applyFill="1" applyBorder="1" applyAlignment="1" applyProtection="1">
      <alignment horizontal="left" vertical="center" wrapText="1" indent="1"/>
    </xf>
    <xf numFmtId="17" fontId="9" fillId="7" borderId="5" xfId="0" applyNumberFormat="1" applyFont="1" applyFill="1" applyBorder="1" applyAlignment="1" applyProtection="1">
      <alignment horizontal="left" vertical="center" wrapText="1" indent="1"/>
    </xf>
    <xf numFmtId="17" fontId="9" fillId="7" borderId="5" xfId="0" applyNumberFormat="1" applyFont="1" applyFill="1" applyBorder="1" applyAlignment="1" applyProtection="1">
      <alignment horizontal="center" vertical="center" wrapText="1"/>
    </xf>
    <xf numFmtId="17" fontId="9" fillId="7" borderId="55" xfId="0" applyNumberFormat="1" applyFont="1" applyFill="1" applyBorder="1" applyAlignment="1" applyProtection="1">
      <alignment horizontal="left" vertical="center" wrapText="1" indent="1"/>
    </xf>
    <xf numFmtId="17" fontId="10" fillId="7" borderId="54" xfId="0" applyNumberFormat="1" applyFont="1" applyFill="1" applyBorder="1" applyAlignment="1" applyProtection="1">
      <alignment horizontal="left" vertical="center" wrapText="1" indent="1"/>
    </xf>
    <xf numFmtId="17" fontId="10" fillId="7" borderId="5" xfId="0" applyNumberFormat="1" applyFont="1" applyFill="1" applyBorder="1" applyAlignment="1" applyProtection="1">
      <alignment horizontal="left" vertical="center" wrapText="1" indent="1"/>
    </xf>
    <xf numFmtId="17" fontId="10" fillId="7" borderId="55" xfId="0" applyNumberFormat="1" applyFont="1" applyFill="1" applyBorder="1" applyAlignment="1" applyProtection="1">
      <alignment horizontal="left" vertical="center" wrapText="1" indent="1"/>
    </xf>
    <xf numFmtId="17" fontId="10" fillId="0" borderId="5" xfId="0" applyNumberFormat="1" applyFont="1" applyFill="1" applyBorder="1" applyAlignment="1" applyProtection="1">
      <alignment horizontal="left" vertical="center" wrapText="1"/>
    </xf>
    <xf numFmtId="17" fontId="10" fillId="0" borderId="55" xfId="0" applyNumberFormat="1" applyFont="1" applyFill="1" applyBorder="1" applyAlignment="1" applyProtection="1">
      <alignment horizontal="left" vertical="center" wrapText="1"/>
    </xf>
    <xf numFmtId="17" fontId="8" fillId="7" borderId="5" xfId="0" applyNumberFormat="1" applyFont="1" applyFill="1" applyBorder="1" applyAlignment="1" applyProtection="1">
      <alignment horizontal="left" vertical="center" wrapText="1"/>
    </xf>
    <xf numFmtId="9" fontId="10" fillId="7" borderId="5" xfId="0" applyNumberFormat="1" applyFont="1" applyFill="1" applyBorder="1" applyAlignment="1" applyProtection="1">
      <alignment horizontal="left" vertical="center" wrapText="1" indent="1"/>
    </xf>
    <xf numFmtId="9" fontId="10" fillId="7" borderId="54" xfId="0" applyNumberFormat="1" applyFont="1" applyFill="1" applyBorder="1" applyAlignment="1" applyProtection="1">
      <alignment horizontal="left" vertical="center" wrapText="1" indent="1"/>
    </xf>
    <xf numFmtId="0" fontId="10" fillId="7" borderId="5" xfId="0" applyFont="1" applyFill="1" applyBorder="1" applyAlignment="1" applyProtection="1">
      <alignment horizontal="left" vertical="center" wrapText="1"/>
    </xf>
    <xf numFmtId="0" fontId="10" fillId="7" borderId="55" xfId="0" applyFont="1" applyFill="1" applyBorder="1" applyAlignment="1" applyProtection="1">
      <alignment horizontal="left" vertical="center" wrapText="1"/>
    </xf>
    <xf numFmtId="0" fontId="9" fillId="7" borderId="54" xfId="0" applyFont="1" applyFill="1" applyBorder="1" applyAlignment="1" applyProtection="1">
      <alignment horizontal="left" vertical="center" wrapText="1" indent="1"/>
    </xf>
    <xf numFmtId="0" fontId="9" fillId="7" borderId="5" xfId="0" applyFont="1" applyFill="1" applyBorder="1" applyAlignment="1" applyProtection="1">
      <alignment horizontal="left" vertical="center" wrapText="1" indent="1"/>
    </xf>
    <xf numFmtId="0" fontId="9" fillId="7" borderId="55" xfId="0" applyFont="1" applyFill="1" applyBorder="1" applyAlignment="1" applyProtection="1">
      <alignment horizontal="left" vertical="center" wrapText="1" indent="1"/>
    </xf>
    <xf numFmtId="10" fontId="10" fillId="7" borderId="5" xfId="0" applyNumberFormat="1" applyFont="1" applyFill="1" applyBorder="1" applyAlignment="1" applyProtection="1">
      <alignment horizontal="left" vertical="center" wrapText="1"/>
    </xf>
    <xf numFmtId="9" fontId="10" fillId="7" borderId="5" xfId="0" applyNumberFormat="1" applyFont="1" applyFill="1" applyBorder="1" applyAlignment="1" applyProtection="1">
      <alignment horizontal="left" vertical="center" wrapText="1"/>
    </xf>
    <xf numFmtId="10" fontId="9" fillId="7" borderId="54" xfId="0" applyNumberFormat="1" applyFont="1" applyFill="1" applyBorder="1" applyAlignment="1" applyProtection="1">
      <alignment horizontal="left" vertical="center" wrapText="1" indent="1"/>
    </xf>
    <xf numFmtId="9" fontId="9" fillId="7" borderId="5" xfId="0" applyNumberFormat="1" applyFont="1" applyFill="1" applyBorder="1" applyAlignment="1" applyProtection="1">
      <alignment horizontal="left" vertical="center" wrapText="1" indent="1"/>
    </xf>
    <xf numFmtId="8" fontId="10" fillId="7" borderId="5" xfId="0" applyNumberFormat="1" applyFont="1" applyFill="1" applyBorder="1" applyAlignment="1" applyProtection="1">
      <alignment horizontal="left" vertical="center" wrapText="1"/>
    </xf>
    <xf numFmtId="6" fontId="10" fillId="7" borderId="5" xfId="0" applyNumberFormat="1" applyFont="1" applyFill="1" applyBorder="1" applyAlignment="1" applyProtection="1">
      <alignment horizontal="left" vertical="center" wrapText="1"/>
    </xf>
    <xf numFmtId="8" fontId="9" fillId="7" borderId="54" xfId="0" applyNumberFormat="1" applyFont="1" applyFill="1" applyBorder="1" applyAlignment="1" applyProtection="1">
      <alignment horizontal="left" vertical="center" wrapText="1" indent="1"/>
    </xf>
    <xf numFmtId="6" fontId="9" fillId="7" borderId="5" xfId="0" applyNumberFormat="1" applyFont="1" applyFill="1" applyBorder="1" applyAlignment="1" applyProtection="1">
      <alignment horizontal="left" vertical="center" wrapText="1" indent="1"/>
    </xf>
    <xf numFmtId="9" fontId="9" fillId="7" borderId="54" xfId="0" applyNumberFormat="1" applyFont="1" applyFill="1" applyBorder="1" applyAlignment="1" applyProtection="1">
      <alignment horizontal="left" vertical="center" wrapText="1" indent="1"/>
    </xf>
    <xf numFmtId="0" fontId="10" fillId="0" borderId="55" xfId="0" applyFont="1" applyFill="1" applyBorder="1" applyAlignment="1" applyProtection="1">
      <alignment horizontal="left" vertical="center" wrapText="1"/>
    </xf>
    <xf numFmtId="0" fontId="57" fillId="7" borderId="5" xfId="0" applyFont="1" applyFill="1" applyBorder="1" applyAlignment="1" applyProtection="1">
      <alignment horizontal="left" vertical="center" wrapText="1"/>
    </xf>
    <xf numFmtId="0" fontId="8" fillId="7" borderId="55" xfId="0" applyFont="1" applyFill="1" applyBorder="1" applyAlignment="1" applyProtection="1">
      <alignment horizontal="left" vertical="center" wrapText="1" indent="1"/>
    </xf>
    <xf numFmtId="0" fontId="11" fillId="7" borderId="54" xfId="0" applyFont="1" applyFill="1" applyBorder="1" applyAlignment="1" applyProtection="1">
      <alignment horizontal="left" vertical="center" wrapText="1" indent="1"/>
    </xf>
    <xf numFmtId="0" fontId="11" fillId="7" borderId="5" xfId="0" applyFont="1" applyFill="1" applyBorder="1" applyAlignment="1" applyProtection="1">
      <alignment horizontal="left" vertical="center" wrapText="1" indent="1"/>
    </xf>
    <xf numFmtId="0" fontId="11" fillId="7" borderId="55" xfId="0" applyFont="1" applyFill="1" applyBorder="1" applyAlignment="1" applyProtection="1">
      <alignment horizontal="left" vertical="center" wrapText="1" indent="1"/>
    </xf>
    <xf numFmtId="0" fontId="10" fillId="7" borderId="5" xfId="0" applyNumberFormat="1" applyFont="1" applyFill="1" applyBorder="1" applyAlignment="1" applyProtection="1">
      <alignment horizontal="left" vertical="center" wrapText="1"/>
    </xf>
    <xf numFmtId="2" fontId="10" fillId="7" borderId="5" xfId="0" applyNumberFormat="1" applyFont="1" applyFill="1" applyBorder="1" applyAlignment="1" applyProtection="1">
      <alignment horizontal="left" vertical="center" wrapText="1"/>
    </xf>
    <xf numFmtId="1" fontId="10" fillId="7" borderId="5" xfId="0" applyNumberFormat="1" applyFont="1" applyFill="1" applyBorder="1" applyAlignment="1" applyProtection="1">
      <alignment horizontal="left" vertical="center" wrapText="1" indent="1"/>
    </xf>
    <xf numFmtId="1" fontId="10" fillId="7" borderId="54" xfId="0" applyNumberFormat="1" applyFont="1" applyFill="1" applyBorder="1" applyAlignment="1" applyProtection="1">
      <alignment horizontal="left" vertical="center" wrapText="1" indent="1"/>
    </xf>
    <xf numFmtId="0" fontId="10" fillId="7" borderId="54" xfId="0" applyFont="1" applyFill="1" applyBorder="1" applyAlignment="1" applyProtection="1">
      <alignment horizontal="left" vertical="center" wrapText="1" indent="1"/>
    </xf>
    <xf numFmtId="0" fontId="10" fillId="7" borderId="5" xfId="0" applyFont="1" applyFill="1" applyBorder="1" applyAlignment="1" applyProtection="1">
      <alignment horizontal="left" vertical="center" wrapText="1" indent="1"/>
    </xf>
    <xf numFmtId="0" fontId="10" fillId="7" borderId="55" xfId="0" applyFont="1" applyFill="1" applyBorder="1" applyAlignment="1" applyProtection="1">
      <alignment horizontal="left" vertical="center" wrapText="1" indent="1"/>
    </xf>
    <xf numFmtId="0" fontId="0" fillId="0" borderId="4" xfId="0" applyBorder="1" applyAlignment="1" applyProtection="1">
      <alignment horizontal="left" vertical="center" wrapText="1"/>
    </xf>
    <xf numFmtId="0" fontId="0" fillId="0" borderId="1" xfId="0" applyBorder="1" applyAlignment="1" applyProtection="1">
      <alignment horizontal="left" vertical="center" wrapText="1"/>
    </xf>
    <xf numFmtId="9" fontId="10" fillId="7" borderId="54" xfId="0" applyNumberFormat="1" applyFont="1" applyFill="1" applyBorder="1" applyAlignment="1" applyProtection="1">
      <alignment horizontal="left" vertical="center" wrapText="1" indent="1"/>
      <protection locked="0"/>
    </xf>
    <xf numFmtId="17" fontId="9" fillId="7" borderId="5" xfId="0" quotePrefix="1" applyNumberFormat="1" applyFont="1" applyFill="1" applyBorder="1" applyAlignment="1" applyProtection="1">
      <alignment horizontal="left" vertical="center" wrapText="1" indent="1"/>
    </xf>
    <xf numFmtId="17" fontId="9" fillId="7" borderId="54" xfId="0" quotePrefix="1" applyNumberFormat="1" applyFont="1" applyFill="1" applyBorder="1" applyAlignment="1" applyProtection="1">
      <alignment horizontal="left" vertical="center" wrapText="1" indent="1"/>
    </xf>
    <xf numFmtId="9" fontId="61" fillId="7" borderId="54" xfId="0" applyNumberFormat="1" applyFont="1" applyFill="1" applyBorder="1" applyAlignment="1" applyProtection="1">
      <alignment horizontal="left" vertical="center" wrapText="1" indent="1"/>
    </xf>
    <xf numFmtId="2" fontId="9" fillId="7" borderId="54" xfId="0" applyNumberFormat="1" applyFont="1" applyFill="1" applyBorder="1" applyAlignment="1" applyProtection="1">
      <alignment horizontal="left" vertical="center" wrapText="1" indent="1"/>
    </xf>
    <xf numFmtId="0" fontId="10" fillId="7" borderId="54" xfId="0" applyNumberFormat="1" applyFont="1" applyFill="1" applyBorder="1" applyAlignment="1" applyProtection="1">
      <alignment horizontal="center" vertical="center" wrapText="1"/>
    </xf>
    <xf numFmtId="17" fontId="19" fillId="7" borderId="55" xfId="1" applyNumberFormat="1" applyFill="1" applyBorder="1" applyAlignment="1" applyProtection="1">
      <alignment horizontal="left" vertical="center" wrapText="1" indent="1"/>
    </xf>
    <xf numFmtId="10" fontId="10" fillId="7" borderId="54" xfId="0" applyNumberFormat="1" applyFont="1" applyFill="1" applyBorder="1" applyAlignment="1" applyProtection="1">
      <alignment horizontal="left" vertical="center" wrapText="1" indent="1"/>
    </xf>
    <xf numFmtId="8" fontId="10" fillId="7" borderId="54" xfId="0" applyNumberFormat="1" applyFont="1" applyFill="1" applyBorder="1" applyAlignment="1" applyProtection="1">
      <alignment horizontal="left" vertical="center" wrapText="1" indent="1"/>
    </xf>
    <xf numFmtId="0" fontId="11" fillId="7" borderId="5" xfId="0" applyFont="1" applyFill="1" applyBorder="1" applyAlignment="1" applyProtection="1">
      <alignment horizontal="left" vertical="center" wrapText="1" indent="1"/>
      <protection locked="0"/>
    </xf>
    <xf numFmtId="17" fontId="62" fillId="7" borderId="55" xfId="0" applyNumberFormat="1" applyFont="1" applyFill="1" applyBorder="1" applyAlignment="1" applyProtection="1">
      <alignment horizontal="left" vertical="center" wrapText="1" indent="1"/>
    </xf>
    <xf numFmtId="17" fontId="10" fillId="7" borderId="5" xfId="0" applyNumberFormat="1" applyFont="1" applyFill="1" applyBorder="1" applyAlignment="1" applyProtection="1">
      <alignment horizontal="center" vertical="center" wrapText="1"/>
    </xf>
    <xf numFmtId="0" fontId="9" fillId="7" borderId="5" xfId="0" applyFont="1" applyFill="1" applyBorder="1" applyAlignment="1" applyProtection="1">
      <alignment horizontal="center" vertical="center" wrapText="1"/>
    </xf>
    <xf numFmtId="17" fontId="8" fillId="7" borderId="54" xfId="0" applyNumberFormat="1" applyFont="1" applyFill="1" applyBorder="1" applyAlignment="1" applyProtection="1">
      <alignment horizontal="left" vertical="center" wrapText="1" indent="1"/>
    </xf>
    <xf numFmtId="0" fontId="10" fillId="7" borderId="54" xfId="0" applyNumberFormat="1" applyFont="1" applyFill="1" applyBorder="1" applyAlignment="1" applyProtection="1">
      <alignment horizontal="left" vertical="center" wrapText="1" indent="1"/>
    </xf>
    <xf numFmtId="0" fontId="10" fillId="7" borderId="5" xfId="0" applyNumberFormat="1" applyFont="1" applyFill="1" applyBorder="1" applyAlignment="1" applyProtection="1">
      <alignment horizontal="left" vertical="center" wrapText="1" indent="1"/>
    </xf>
    <xf numFmtId="0" fontId="11" fillId="7" borderId="5" xfId="0" applyFont="1" applyFill="1" applyBorder="1" applyAlignment="1" applyProtection="1">
      <alignment horizontal="center" vertical="center" wrapText="1"/>
    </xf>
    <xf numFmtId="0" fontId="9" fillId="7" borderId="61" xfId="0" applyFont="1" applyFill="1" applyBorder="1" applyAlignment="1" applyProtection="1">
      <alignment horizontal="left" vertical="center" wrapText="1" indent="1"/>
    </xf>
    <xf numFmtId="0" fontId="9" fillId="7" borderId="62" xfId="0" applyFont="1" applyFill="1" applyBorder="1" applyAlignment="1" applyProtection="1">
      <alignment horizontal="left" vertical="center" wrapText="1" indent="1"/>
    </xf>
    <xf numFmtId="0" fontId="11" fillId="7" borderId="54" xfId="0" applyFont="1" applyFill="1" applyBorder="1" applyAlignment="1" applyProtection="1">
      <alignment horizontal="center" vertical="center" wrapText="1"/>
    </xf>
    <xf numFmtId="6" fontId="9" fillId="7" borderId="54" xfId="0" applyNumberFormat="1" applyFont="1" applyFill="1" applyBorder="1" applyAlignment="1" applyProtection="1">
      <alignment horizontal="left" vertical="center" wrapText="1" indent="1"/>
    </xf>
    <xf numFmtId="0" fontId="10" fillId="7" borderId="5" xfId="0" applyFont="1" applyFill="1" applyBorder="1" applyAlignment="1" applyProtection="1">
      <alignment horizontal="center" vertical="center" wrapText="1"/>
    </xf>
    <xf numFmtId="10" fontId="9" fillId="7" borderId="5" xfId="0" applyNumberFormat="1" applyFont="1" applyFill="1" applyBorder="1" applyAlignment="1" applyProtection="1">
      <alignment horizontal="left" vertical="center" wrapText="1" indent="1"/>
      <protection locked="0"/>
    </xf>
    <xf numFmtId="3" fontId="9" fillId="7" borderId="5" xfId="0" applyNumberFormat="1" applyFont="1" applyFill="1" applyBorder="1" applyAlignment="1" applyProtection="1">
      <alignment horizontal="left" vertical="center" wrapText="1" indent="1"/>
      <protection locked="0"/>
    </xf>
    <xf numFmtId="0" fontId="8" fillId="7" borderId="5" xfId="0" applyFont="1" applyFill="1" applyBorder="1" applyAlignment="1" applyProtection="1">
      <alignment horizontal="left" vertical="center" wrapText="1" indent="1"/>
      <protection locked="0"/>
    </xf>
    <xf numFmtId="0" fontId="8" fillId="7" borderId="55" xfId="0" applyFont="1" applyFill="1" applyBorder="1" applyAlignment="1" applyProtection="1">
      <alignment horizontal="left" vertical="center" wrapText="1" indent="1"/>
      <protection locked="0"/>
    </xf>
    <xf numFmtId="1" fontId="10" fillId="7" borderId="5" xfId="0" applyNumberFormat="1" applyFont="1" applyFill="1" applyBorder="1" applyAlignment="1" applyProtection="1">
      <alignment horizontal="left" vertical="center" wrapText="1" indent="1"/>
      <protection locked="0"/>
    </xf>
    <xf numFmtId="10" fontId="10" fillId="7" borderId="54" xfId="0" applyNumberFormat="1" applyFont="1" applyFill="1" applyBorder="1" applyAlignment="1" applyProtection="1">
      <alignment horizontal="left" vertical="center" wrapText="1" indent="1"/>
      <protection locked="0"/>
    </xf>
    <xf numFmtId="10" fontId="10" fillId="7" borderId="5" xfId="0" applyNumberFormat="1" applyFont="1" applyFill="1" applyBorder="1" applyAlignment="1" applyProtection="1">
      <alignment horizontal="left" vertical="center" wrapText="1" indent="1"/>
      <protection locked="0"/>
    </xf>
    <xf numFmtId="6" fontId="9" fillId="7" borderId="54" xfId="0" applyNumberFormat="1" applyFont="1" applyFill="1" applyBorder="1" applyAlignment="1" applyProtection="1">
      <alignment horizontal="left" vertical="center" wrapText="1" indent="1"/>
      <protection locked="0"/>
    </xf>
    <xf numFmtId="17" fontId="8" fillId="7" borderId="55" xfId="0" applyNumberFormat="1" applyFont="1" applyFill="1" applyBorder="1" applyAlignment="1" applyProtection="1">
      <alignment horizontal="left" vertical="center" wrapText="1" indent="1"/>
      <protection locked="0"/>
    </xf>
    <xf numFmtId="0" fontId="18" fillId="7" borderId="0" xfId="0" applyFont="1" applyFill="1" applyBorder="1" applyAlignment="1" applyProtection="1">
      <alignment vertical="center"/>
    </xf>
    <xf numFmtId="0" fontId="4" fillId="24" borderId="1"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protection locked="0"/>
    </xf>
    <xf numFmtId="0" fontId="22" fillId="7" borderId="30" xfId="0" applyFont="1" applyFill="1" applyBorder="1" applyAlignment="1">
      <alignment horizontal="center" vertical="center" wrapText="1"/>
    </xf>
    <xf numFmtId="0" fontId="22" fillId="7" borderId="35" xfId="0" applyFont="1" applyFill="1" applyBorder="1" applyAlignment="1">
      <alignment horizontal="center" vertical="center" wrapText="1"/>
    </xf>
    <xf numFmtId="0" fontId="31" fillId="16" borderId="31" xfId="0" applyFont="1" applyFill="1" applyBorder="1" applyAlignment="1">
      <alignment horizontal="center" vertical="center" wrapText="1"/>
    </xf>
    <xf numFmtId="0" fontId="31" fillId="16" borderId="32" xfId="0" applyFont="1" applyFill="1" applyBorder="1" applyAlignment="1">
      <alignment horizontal="center" vertical="center" wrapText="1"/>
    </xf>
    <xf numFmtId="0" fontId="32" fillId="10" borderId="33" xfId="0" applyFont="1" applyFill="1" applyBorder="1" applyAlignment="1">
      <alignment horizontal="center" vertical="center" wrapText="1"/>
    </xf>
    <xf numFmtId="0" fontId="32" fillId="10" borderId="34" xfId="0" applyFont="1" applyFill="1" applyBorder="1" applyAlignment="1">
      <alignment horizontal="center" vertical="center" wrapText="1"/>
    </xf>
    <xf numFmtId="0" fontId="31" fillId="11" borderId="44" xfId="0" applyFont="1" applyFill="1" applyBorder="1" applyAlignment="1">
      <alignment horizontal="center" vertical="center" wrapText="1"/>
    </xf>
    <xf numFmtId="10" fontId="2" fillId="0" borderId="14" xfId="0" applyNumberFormat="1" applyFont="1" applyFill="1" applyBorder="1" applyAlignment="1" applyProtection="1">
      <alignment horizontal="center" vertical="center" wrapText="1"/>
    </xf>
    <xf numFmtId="10" fontId="18" fillId="11" borderId="14" xfId="0" applyNumberFormat="1" applyFont="1" applyFill="1" applyBorder="1" applyAlignment="1" applyProtection="1">
      <alignment horizontal="center" vertical="center" wrapText="1"/>
    </xf>
    <xf numFmtId="0" fontId="5" fillId="13" borderId="15" xfId="0" applyFont="1" applyFill="1" applyBorder="1" applyAlignment="1" applyProtection="1">
      <alignment vertical="center" wrapText="1"/>
    </xf>
    <xf numFmtId="0" fontId="5" fillId="13" borderId="16" xfId="0" applyFont="1" applyFill="1" applyBorder="1" applyAlignment="1" applyProtection="1">
      <alignment vertical="center" wrapText="1"/>
    </xf>
    <xf numFmtId="0" fontId="5" fillId="13" borderId="17" xfId="0" applyFont="1" applyFill="1" applyBorder="1" applyAlignment="1" applyProtection="1">
      <alignment vertical="center" wrapText="1"/>
    </xf>
    <xf numFmtId="0" fontId="5" fillId="0" borderId="20" xfId="0" applyFont="1" applyFill="1" applyBorder="1" applyAlignment="1" applyProtection="1">
      <alignment horizontal="center" vertical="center" wrapText="1"/>
    </xf>
    <xf numFmtId="0" fontId="5" fillId="0" borderId="56" xfId="0" applyFont="1" applyFill="1" applyBorder="1" applyAlignment="1" applyProtection="1">
      <alignment horizontal="center" vertical="center" wrapText="1"/>
    </xf>
    <xf numFmtId="0" fontId="5" fillId="0" borderId="57" xfId="0" applyFont="1" applyFill="1" applyBorder="1" applyAlignment="1" applyProtection="1">
      <alignment horizontal="center" vertical="center" wrapText="1"/>
    </xf>
    <xf numFmtId="10" fontId="2" fillId="0" borderId="15" xfId="0" applyNumberFormat="1" applyFont="1" applyFill="1" applyBorder="1" applyAlignment="1" applyProtection="1">
      <alignment horizontal="center" vertical="center" wrapText="1"/>
    </xf>
    <xf numFmtId="10" fontId="2" fillId="0" borderId="16" xfId="0" applyNumberFormat="1" applyFont="1" applyFill="1" applyBorder="1" applyAlignment="1" applyProtection="1">
      <alignment horizontal="center" vertical="center" wrapText="1"/>
    </xf>
    <xf numFmtId="10" fontId="2" fillId="0" borderId="17" xfId="0" applyNumberFormat="1" applyFont="1" applyFill="1" applyBorder="1" applyAlignment="1" applyProtection="1">
      <alignment horizontal="center" vertical="center" wrapText="1"/>
    </xf>
    <xf numFmtId="10" fontId="17" fillId="10" borderId="15" xfId="0" applyNumberFormat="1" applyFont="1" applyFill="1" applyBorder="1" applyAlignment="1" applyProtection="1">
      <alignment horizontal="center" vertical="center" wrapText="1"/>
    </xf>
    <xf numFmtId="10" fontId="17" fillId="10" borderId="16" xfId="0" applyNumberFormat="1" applyFont="1" applyFill="1" applyBorder="1" applyAlignment="1" applyProtection="1">
      <alignment horizontal="center" vertical="center" wrapText="1"/>
    </xf>
    <xf numFmtId="10" fontId="17" fillId="10" borderId="17" xfId="0" applyNumberFormat="1" applyFont="1" applyFill="1" applyBorder="1" applyAlignment="1" applyProtection="1">
      <alignment horizontal="center" vertical="center" wrapText="1"/>
    </xf>
    <xf numFmtId="10" fontId="17" fillId="12" borderId="14" xfId="0" applyNumberFormat="1" applyFont="1" applyFill="1" applyBorder="1" applyAlignment="1" applyProtection="1">
      <alignment horizontal="center" vertical="center" wrapText="1"/>
    </xf>
    <xf numFmtId="10" fontId="17" fillId="10" borderId="14" xfId="0" applyNumberFormat="1" applyFont="1" applyFill="1" applyBorder="1" applyAlignment="1" applyProtection="1">
      <alignment horizontal="center" vertical="center" wrapText="1"/>
    </xf>
    <xf numFmtId="10" fontId="18" fillId="11" borderId="0" xfId="0" applyNumberFormat="1" applyFont="1" applyFill="1" applyAlignment="1" applyProtection="1">
      <alignment horizontal="center" vertical="center"/>
    </xf>
    <xf numFmtId="0" fontId="18" fillId="11" borderId="0" xfId="0" applyFont="1" applyFill="1" applyAlignment="1" applyProtection="1">
      <alignment horizontal="center" vertical="center"/>
    </xf>
    <xf numFmtId="10" fontId="18" fillId="12" borderId="0" xfId="0" applyNumberFormat="1" applyFont="1" applyFill="1" applyAlignment="1" applyProtection="1">
      <alignment horizontal="center" vertical="center"/>
    </xf>
    <xf numFmtId="0" fontId="18" fillId="12" borderId="0" xfId="0" applyFont="1" applyFill="1" applyAlignment="1" applyProtection="1">
      <alignment horizontal="center" vertical="center"/>
    </xf>
    <xf numFmtId="10" fontId="24" fillId="25" borderId="0" xfId="0" applyNumberFormat="1" applyFont="1" applyFill="1" applyAlignment="1" applyProtection="1">
      <alignment horizontal="center" vertical="center"/>
    </xf>
    <xf numFmtId="0" fontId="24" fillId="25" borderId="0" xfId="0" applyFont="1" applyFill="1" applyAlignment="1" applyProtection="1">
      <alignment horizontal="center" vertical="center"/>
    </xf>
    <xf numFmtId="0" fontId="22" fillId="15" borderId="22" xfId="0" applyFont="1" applyFill="1" applyBorder="1" applyAlignment="1">
      <alignment horizontal="left" vertical="center" wrapText="1"/>
    </xf>
    <xf numFmtId="0" fontId="22" fillId="15" borderId="23" xfId="0" applyFont="1" applyFill="1" applyBorder="1" applyAlignment="1">
      <alignment horizontal="left" vertical="center" wrapText="1"/>
    </xf>
    <xf numFmtId="0" fontId="22" fillId="15" borderId="24" xfId="0" applyFont="1" applyFill="1" applyBorder="1" applyAlignment="1">
      <alignment horizontal="left" vertical="center" wrapText="1"/>
    </xf>
    <xf numFmtId="0" fontId="22" fillId="15" borderId="25" xfId="0" applyFont="1" applyFill="1" applyBorder="1" applyAlignment="1">
      <alignment horizontal="left" vertical="center" wrapText="1"/>
    </xf>
    <xf numFmtId="0" fontId="22" fillId="15" borderId="0" xfId="0" applyFont="1" applyFill="1" applyBorder="1" applyAlignment="1">
      <alignment horizontal="left" vertical="center" wrapText="1"/>
    </xf>
    <xf numFmtId="0" fontId="22" fillId="15" borderId="26" xfId="0" applyFont="1" applyFill="1" applyBorder="1" applyAlignment="1">
      <alignment horizontal="left" vertical="center" wrapText="1"/>
    </xf>
    <xf numFmtId="0" fontId="22" fillId="15" borderId="27" xfId="0" applyFont="1" applyFill="1" applyBorder="1" applyAlignment="1">
      <alignment horizontal="left" vertical="center" wrapText="1"/>
    </xf>
    <xf numFmtId="0" fontId="22" fillId="15" borderId="28" xfId="0" applyFont="1" applyFill="1" applyBorder="1" applyAlignment="1">
      <alignment horizontal="left" vertical="center" wrapText="1"/>
    </xf>
    <xf numFmtId="0" fontId="22" fillId="15" borderId="29" xfId="0" applyFont="1" applyFill="1" applyBorder="1" applyAlignment="1">
      <alignment horizontal="left" vertical="center" wrapText="1"/>
    </xf>
    <xf numFmtId="10" fontId="2" fillId="0" borderId="47" xfId="0" applyNumberFormat="1" applyFont="1" applyFill="1" applyBorder="1" applyAlignment="1" applyProtection="1">
      <alignment vertical="center" wrapText="1"/>
    </xf>
    <xf numFmtId="10" fontId="2" fillId="0" borderId="48" xfId="0" applyNumberFormat="1" applyFont="1" applyFill="1" applyBorder="1" applyAlignment="1" applyProtection="1">
      <alignment vertical="center" wrapText="1"/>
    </xf>
    <xf numFmtId="10" fontId="2" fillId="0" borderId="49" xfId="0" applyNumberFormat="1" applyFont="1" applyFill="1" applyBorder="1" applyAlignment="1" applyProtection="1">
      <alignment vertical="center" wrapText="1"/>
    </xf>
    <xf numFmtId="10" fontId="17" fillId="10" borderId="47" xfId="0" applyNumberFormat="1" applyFont="1" applyFill="1" applyBorder="1" applyAlignment="1" applyProtection="1">
      <alignment horizontal="center" vertical="center" wrapText="1"/>
    </xf>
    <xf numFmtId="10" fontId="17" fillId="10" borderId="48" xfId="0" applyNumberFormat="1" applyFont="1" applyFill="1" applyBorder="1" applyAlignment="1" applyProtection="1">
      <alignment horizontal="center" vertical="center" wrapText="1"/>
    </xf>
    <xf numFmtId="10" fontId="17" fillId="10" borderId="49" xfId="0" applyNumberFormat="1" applyFont="1" applyFill="1" applyBorder="1" applyAlignment="1" applyProtection="1">
      <alignment horizontal="center" vertical="center" wrapText="1"/>
    </xf>
    <xf numFmtId="0" fontId="5" fillId="10" borderId="47" xfId="0" applyFont="1" applyFill="1" applyBorder="1" applyAlignment="1" applyProtection="1">
      <alignment vertical="center" wrapText="1"/>
    </xf>
    <xf numFmtId="0" fontId="5" fillId="10" borderId="48" xfId="0" applyFont="1" applyFill="1" applyBorder="1" applyAlignment="1" applyProtection="1">
      <alignment vertical="center" wrapText="1"/>
    </xf>
    <xf numFmtId="0" fontId="5" fillId="10" borderId="49" xfId="0" applyFont="1" applyFill="1" applyBorder="1" applyAlignment="1" applyProtection="1">
      <alignment vertical="center" wrapText="1"/>
    </xf>
    <xf numFmtId="0" fontId="5" fillId="0" borderId="58" xfId="0" applyFont="1" applyFill="1" applyBorder="1" applyAlignment="1" applyProtection="1">
      <alignment horizontal="center" vertical="center" wrapText="1"/>
    </xf>
    <xf numFmtId="0" fontId="5" fillId="0" borderId="59" xfId="0" applyFont="1" applyFill="1" applyBorder="1" applyAlignment="1" applyProtection="1">
      <alignment horizontal="center" vertical="center" wrapText="1"/>
    </xf>
    <xf numFmtId="0" fontId="5" fillId="0" borderId="60" xfId="0" applyFont="1" applyFill="1" applyBorder="1" applyAlignment="1" applyProtection="1">
      <alignment horizontal="center" vertical="center" wrapText="1"/>
    </xf>
    <xf numFmtId="10" fontId="2" fillId="0" borderId="46" xfId="0" applyNumberFormat="1" applyFont="1" applyFill="1" applyBorder="1" applyAlignment="1" applyProtection="1">
      <alignment horizontal="center" vertical="center" wrapText="1"/>
    </xf>
    <xf numFmtId="10" fontId="17" fillId="11" borderId="46" xfId="0" applyNumberFormat="1" applyFont="1" applyFill="1" applyBorder="1" applyAlignment="1" applyProtection="1">
      <alignment horizontal="center" vertical="center" wrapText="1"/>
    </xf>
    <xf numFmtId="10" fontId="2" fillId="0" borderId="47" xfId="0" applyNumberFormat="1" applyFont="1" applyFill="1" applyBorder="1" applyAlignment="1" applyProtection="1">
      <alignment horizontal="center" vertical="center" wrapText="1"/>
    </xf>
    <xf numFmtId="10" fontId="2" fillId="0" borderId="48" xfId="0" applyNumberFormat="1" applyFont="1" applyFill="1" applyBorder="1" applyAlignment="1" applyProtection="1">
      <alignment horizontal="center" vertical="center" wrapText="1"/>
    </xf>
    <xf numFmtId="10" fontId="2" fillId="0" borderId="49" xfId="0" applyNumberFormat="1" applyFont="1" applyFill="1" applyBorder="1" applyAlignment="1" applyProtection="1">
      <alignment horizontal="center" vertical="center" wrapText="1"/>
    </xf>
    <xf numFmtId="10" fontId="17" fillId="17" borderId="46" xfId="0" applyNumberFormat="1" applyFont="1" applyFill="1" applyBorder="1" applyAlignment="1" applyProtection="1">
      <alignment horizontal="center" vertical="center" wrapText="1"/>
    </xf>
    <xf numFmtId="10" fontId="18" fillId="11" borderId="46" xfId="0" applyNumberFormat="1" applyFont="1" applyFill="1" applyBorder="1" applyAlignment="1" applyProtection="1">
      <alignment horizontal="center" vertical="center" wrapText="1"/>
    </xf>
    <xf numFmtId="0" fontId="22" fillId="18" borderId="22" xfId="0" applyFont="1" applyFill="1" applyBorder="1" applyAlignment="1">
      <alignment horizontal="left" vertical="center" wrapText="1"/>
    </xf>
    <xf numFmtId="0" fontId="22" fillId="18" borderId="23" xfId="0" applyFont="1" applyFill="1" applyBorder="1" applyAlignment="1">
      <alignment horizontal="left" vertical="center" wrapText="1"/>
    </xf>
    <xf numFmtId="0" fontId="22" fillId="18" borderId="24" xfId="0" applyFont="1" applyFill="1" applyBorder="1" applyAlignment="1">
      <alignment horizontal="left" vertical="center" wrapText="1"/>
    </xf>
    <xf numFmtId="0" fontId="22" fillId="18" borderId="25" xfId="0" applyFont="1" applyFill="1" applyBorder="1" applyAlignment="1">
      <alignment horizontal="left" vertical="center" wrapText="1"/>
    </xf>
    <xf numFmtId="0" fontId="22" fillId="18" borderId="0" xfId="0" applyFont="1" applyFill="1" applyBorder="1" applyAlignment="1">
      <alignment horizontal="left" vertical="center" wrapText="1"/>
    </xf>
    <xf numFmtId="0" fontId="22" fillId="18" borderId="26" xfId="0" applyFont="1" applyFill="1" applyBorder="1" applyAlignment="1">
      <alignment horizontal="left" vertical="center" wrapText="1"/>
    </xf>
    <xf numFmtId="0" fontId="22" fillId="18" borderId="27" xfId="0" applyFont="1" applyFill="1" applyBorder="1" applyAlignment="1">
      <alignment horizontal="left" vertical="center" wrapText="1"/>
    </xf>
    <xf numFmtId="0" fontId="22" fillId="18" borderId="28" xfId="0" applyFont="1" applyFill="1" applyBorder="1" applyAlignment="1">
      <alignment horizontal="left" vertical="center" wrapText="1"/>
    </xf>
    <xf numFmtId="0" fontId="22" fillId="18" borderId="29" xfId="0" applyFont="1" applyFill="1" applyBorder="1" applyAlignment="1">
      <alignment horizontal="left" vertical="center" wrapText="1"/>
    </xf>
  </cellXfs>
  <cellStyles count="3">
    <cellStyle name="Hyperlink" xfId="1" builtinId="8"/>
    <cellStyle name="Normal" xfId="0" builtinId="0"/>
    <cellStyle name="Normal 2 2" xfId="2"/>
  </cellStyles>
  <dxfs count="4251">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CC0000"/>
      <color rgb="FF339933"/>
      <color rgb="FFFF3300"/>
      <color rgb="FF003366"/>
      <color rgb="FF99CCFF"/>
      <color rgb="FF006600"/>
      <color rgb="FF0099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0.90666666666666673</c:v>
                </c:pt>
                <c:pt idx="1">
                  <c:v>0.91764705882352937</c:v>
                </c:pt>
                <c:pt idx="2">
                  <c:v>0.90322580645161299</c:v>
                </c:pt>
                <c:pt idx="3">
                  <c:v>0.88297872340425532</c:v>
                </c:pt>
              </c:numCache>
            </c:numRef>
          </c:val>
          <c:smooth val="0"/>
          <c:extLst xmlns:c16r2="http://schemas.microsoft.com/office/drawing/2015/06/char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5.3333333333333337E-2</c:v>
                </c:pt>
                <c:pt idx="1">
                  <c:v>4.7058823529411764E-2</c:v>
                </c:pt>
                <c:pt idx="2">
                  <c:v>3.2258064516129031E-2</c:v>
                </c:pt>
                <c:pt idx="3">
                  <c:v>4.2553191489361701E-2</c:v>
                </c:pt>
              </c:numCache>
            </c:numRef>
          </c:val>
          <c:smooth val="0"/>
          <c:extLst xmlns:c16r2="http://schemas.microsoft.com/office/drawing/2015/06/char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0.04</c:v>
                </c:pt>
                <c:pt idx="1">
                  <c:v>3.5294117647058823E-2</c:v>
                </c:pt>
                <c:pt idx="2">
                  <c:v>6.4516129032258063E-2</c:v>
                </c:pt>
                <c:pt idx="3">
                  <c:v>7.4468085106382975E-2</c:v>
                </c:pt>
              </c:numCache>
            </c:numRef>
          </c:val>
          <c:smooth val="0"/>
          <c:extLst xmlns:c16r2="http://schemas.microsoft.com/office/drawing/2015/06/char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340184952"/>
        <c:axId val="442323040"/>
      </c:lineChart>
      <c:catAx>
        <c:axId val="340184952"/>
        <c:scaling>
          <c:orientation val="minMax"/>
        </c:scaling>
        <c:delete val="0"/>
        <c:axPos val="b"/>
        <c:numFmt formatCode="General" sourceLinked="0"/>
        <c:majorTickMark val="out"/>
        <c:minorTickMark val="none"/>
        <c:tickLblPos val="nextTo"/>
        <c:txPr>
          <a:bodyPr/>
          <a:lstStyle/>
          <a:p>
            <a:pPr>
              <a:defRPr lang="en-US"/>
            </a:pPr>
            <a:endParaRPr lang="en-US"/>
          </a:p>
        </c:txPr>
        <c:crossAx val="442323040"/>
        <c:crosses val="autoZero"/>
        <c:auto val="1"/>
        <c:lblAlgn val="ctr"/>
        <c:lblOffset val="100"/>
        <c:noMultiLvlLbl val="0"/>
      </c:catAx>
      <c:valAx>
        <c:axId val="44232304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018495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91-448C-94F6-A903985AC43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91-448C-94F6-A903985AC43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0.87804878048780488</c:v>
                </c:pt>
                <c:pt idx="1">
                  <c:v>4.878048780487805E-2</c:v>
                </c:pt>
                <c:pt idx="2">
                  <c:v>7.3170731707317083E-2</c:v>
                </c:pt>
              </c:numCache>
            </c:numRef>
          </c:val>
          <c:extLst xmlns:c16r2="http://schemas.microsoft.com/office/drawing/2015/06/char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cat>
            <c:multiLvlStrRef>
              <c:f>'2b. Charts by Priority'!$AY$39:$AY$41</c:f>
            </c:multiLvlStrRef>
          </c:cat>
          <c:val>
            <c:numRef>
              <c:f>'2b. Charts by Priority'!$BA$39:$BA$41</c:f>
            </c:numRef>
          </c:val>
          <c:extLst xmlns:c16r2="http://schemas.microsoft.com/office/drawing/2015/06/char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cat>
            <c:multiLvlStrRef>
              <c:f>'2b. Charts by Priority'!$AY$55:$AY$57</c:f>
            </c:multiLvlStrRef>
          </c:cat>
          <c:val>
            <c:numRef>
              <c:f>'2b. Charts by Priority'!$BA$55:$BA$57</c:f>
            </c:numRef>
          </c:val>
          <c:extLst xmlns:c16r2="http://schemas.microsoft.com/office/drawing/2015/06/char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76D-4A4D-AF29-27A678BFA3C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76D-4A4D-AF29-27A678BFA3C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76D-4A4D-AF29-27A678BFA3C0}"/>
              </c:ext>
            </c:extLst>
          </c:dPt>
          <c:dLbls>
            <c:spPr>
              <a:noFill/>
              <a:ln>
                <a:noFill/>
              </a:ln>
              <a:effectLst/>
            </c:spPr>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'2b. Charts by Priority'!$AY$7:$AY$9</c:f>
              <c:strCache>
                <c:ptCount val="3"/>
                <c:pt idx="0">
                  <c:v>Green</c:v>
                </c:pt>
                <c:pt idx="1">
                  <c:v>Amber</c:v>
                </c:pt>
                <c:pt idx="2">
                  <c:v>Red</c:v>
                </c:pt>
              </c:strCache>
            </c:strRef>
          </c:cat>
          <c:val>
            <c:numRef>
              <c:f>'2b. Charts by Priority'!$BB$7:$BB$9</c:f>
              <c:numCache>
                <c:formatCode>0.00%</c:formatCode>
                <c:ptCount val="3"/>
                <c:pt idx="0">
                  <c:v>0.90322580645161299</c:v>
                </c:pt>
                <c:pt idx="1">
                  <c:v>3.2258064516129031E-2</c:v>
                </c:pt>
                <c:pt idx="2">
                  <c:v>6.4516129032258063E-2</c:v>
                </c:pt>
              </c:numCache>
            </c:numRef>
          </c:val>
          <c:extLst xmlns:c16r2="http://schemas.microsoft.com/office/drawing/2015/06/chart">
            <c:ext xmlns:c16="http://schemas.microsoft.com/office/drawing/2014/chart" uri="{C3380CC4-5D6E-409C-BE32-E72D297353CC}">
              <c16:uniqueId val="{00000003-A76D-4A4D-AF29-27A678BFA3C0}"/>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51C-4A11-9328-12E5957BA4B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51C-4A11-9328-12E5957BA4B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0.88297872340425532</c:v>
                </c:pt>
                <c:pt idx="1">
                  <c:v>4.2553191489361701E-2</c:v>
                </c:pt>
                <c:pt idx="2">
                  <c:v>7.4468085106382975E-2</c:v>
                </c:pt>
              </c:numCache>
            </c:numRef>
          </c:val>
          <c:extLst xmlns:c16r2="http://schemas.microsoft.com/office/drawing/2015/06/char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41-4598-B934-C23B09C1EA2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41-4598-B934-C23B09C1EA2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0.82978723404255317</c:v>
                </c:pt>
                <c:pt idx="1">
                  <c:v>6.3829787234042548E-2</c:v>
                </c:pt>
                <c:pt idx="2">
                  <c:v>0.10638297872340424</c:v>
                </c:pt>
              </c:numCache>
            </c:numRef>
          </c:val>
          <c:extLst xmlns:c16r2="http://schemas.microsoft.com/office/drawing/2015/06/char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A41-4000-A8E2-478BCE1665A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A41-4000-A8E2-478BCE1665A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0.85416666666666663</c:v>
                </c:pt>
                <c:pt idx="1">
                  <c:v>2.0833333333333332E-2</c:v>
                </c:pt>
                <c:pt idx="2">
                  <c:v>0.125</c:v>
                </c:pt>
              </c:numCache>
            </c:numRef>
          </c:val>
          <c:extLst xmlns:c16r2="http://schemas.microsoft.com/office/drawing/2015/06/char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cat>
            <c:multiLvlStrRef>
              <c:f>'2b. Charts by Priority'!$AY$39:$AY$41</c:f>
            </c:multiLvlStrRef>
          </c:cat>
          <c:val>
            <c:numRef>
              <c:f>'2b. Charts by Priority'!$BB$39:$BB$41</c:f>
            </c:numRef>
          </c:val>
          <c:extLst xmlns:c16r2="http://schemas.microsoft.com/office/drawing/2015/06/char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ENVIRONMENT AND HEALTH &amp; WELL BEING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cat>
            <c:multiLvlStrRef>
              <c:f>'2b. Charts by Priority'!$AY$39:$AY$41</c:f>
            </c:multiLvlStrRef>
          </c:cat>
          <c:val>
            <c:numRef>
              <c:f>'2b. Charts by Priority'!$BC$39:$BC$41</c:f>
            </c:numRef>
          </c:val>
          <c:extLst xmlns:c16r2="http://schemas.microsoft.com/office/drawing/2015/06/char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cat>
            <c:multiLvlStrRef>
              <c:f>'2b. Charts by Priority'!$AY$55:$AY$57</c:f>
            </c:multiLvlStrRef>
          </c:cat>
          <c:val>
            <c:numRef>
              <c:f>'2b. Charts by Priority'!$BB$55:$BB$57</c:f>
            </c:numRef>
          </c:val>
          <c:extLst xmlns:c16r2="http://schemas.microsoft.com/office/drawing/2015/06/char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0.86486486486486491</c:v>
                </c:pt>
                <c:pt idx="1">
                  <c:v>0.87804878048780488</c:v>
                </c:pt>
                <c:pt idx="2">
                  <c:v>0.82978723404255317</c:v>
                </c:pt>
                <c:pt idx="3">
                  <c:v>0.85416666666666663</c:v>
                </c:pt>
              </c:numCache>
            </c:numRef>
          </c:val>
          <c:smooth val="0"/>
          <c:extLst xmlns:c16r2="http://schemas.microsoft.com/office/drawing/2015/06/char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5.4054054054054057E-2</c:v>
                </c:pt>
                <c:pt idx="1">
                  <c:v>4.878048780487805E-2</c:v>
                </c:pt>
                <c:pt idx="2">
                  <c:v>6.3829787234042548E-2</c:v>
                </c:pt>
                <c:pt idx="3">
                  <c:v>2.0833333333333332E-2</c:v>
                </c:pt>
              </c:numCache>
            </c:numRef>
          </c:val>
          <c:smooth val="0"/>
          <c:extLst xmlns:c16r2="http://schemas.microsoft.com/office/drawing/2015/06/char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8.1081081081081086E-2</c:v>
                </c:pt>
                <c:pt idx="1">
                  <c:v>7.3170731707317083E-2</c:v>
                </c:pt>
                <c:pt idx="2">
                  <c:v>0.10638297872340424</c:v>
                </c:pt>
                <c:pt idx="3">
                  <c:v>0.125</c:v>
                </c:pt>
              </c:numCache>
            </c:numRef>
          </c:val>
          <c:smooth val="0"/>
          <c:extLst xmlns:c16r2="http://schemas.microsoft.com/office/drawing/2015/06/char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442392456"/>
        <c:axId val="442984152"/>
      </c:lineChart>
      <c:catAx>
        <c:axId val="442392456"/>
        <c:scaling>
          <c:orientation val="minMax"/>
        </c:scaling>
        <c:delete val="0"/>
        <c:axPos val="b"/>
        <c:numFmt formatCode="General" sourceLinked="0"/>
        <c:majorTickMark val="out"/>
        <c:minorTickMark val="none"/>
        <c:tickLblPos val="nextTo"/>
        <c:txPr>
          <a:bodyPr/>
          <a:lstStyle/>
          <a:p>
            <a:pPr>
              <a:defRPr lang="en-US"/>
            </a:pPr>
            <a:endParaRPr lang="en-US"/>
          </a:p>
        </c:txPr>
        <c:crossAx val="442984152"/>
        <c:crosses val="autoZero"/>
        <c:auto val="1"/>
        <c:lblAlgn val="ctr"/>
        <c:lblOffset val="100"/>
        <c:noMultiLvlLbl val="0"/>
      </c:catAx>
      <c:valAx>
        <c:axId val="44298415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4239245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cat>
            <c:multiLvlStrRef>
              <c:f>'2b. Charts by Priority'!$AY$55:$AY$57</c:f>
            </c:multiLvlStrRef>
          </c:cat>
          <c:val>
            <c:numRef>
              <c:f>'2b. Charts by Priority'!$BC$55:$BC$57</c:f>
            </c:numRef>
          </c:val>
          <c:extLst xmlns:c16r2="http://schemas.microsoft.com/office/drawing/2015/06/char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'3b.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Portfolio'!$AZ$7:$BC$7</c:f>
              <c:numCache>
                <c:formatCode>0.00%</c:formatCode>
                <c:ptCount val="4"/>
                <c:pt idx="0">
                  <c:v>0.84615384615384626</c:v>
                </c:pt>
                <c:pt idx="1">
                  <c:v>0.8666666666666667</c:v>
                </c:pt>
                <c:pt idx="2">
                  <c:v>0.84210526315789469</c:v>
                </c:pt>
                <c:pt idx="3">
                  <c:v>0.78947368421052633</c:v>
                </c:pt>
              </c:numCache>
            </c:numRef>
          </c:val>
          <c:smooth val="0"/>
          <c:extLst xmlns:c16r2="http://schemas.microsoft.com/office/drawing/2015/06/chart">
            <c:ext xmlns:c16="http://schemas.microsoft.com/office/drawing/2014/chart" uri="{C3380CC4-5D6E-409C-BE32-E72D297353CC}">
              <c16:uniqueId val="{00000000-A7AA-4C01-967B-CC6BF4FF1F5B}"/>
            </c:ext>
          </c:extLst>
        </c:ser>
        <c:ser>
          <c:idx val="1"/>
          <c:order val="1"/>
          <c:tx>
            <c:strRef>
              <c:f>'3b.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BB1-4423-AA2D-71C03F81381C}"/>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Portfolio'!$AZ$8:$BC$8</c:f>
              <c:numCache>
                <c:formatCode>0.00%</c:formatCode>
                <c:ptCount val="4"/>
                <c:pt idx="0">
                  <c:v>0</c:v>
                </c:pt>
                <c:pt idx="1">
                  <c:v>0</c:v>
                </c:pt>
                <c:pt idx="2">
                  <c:v>0</c:v>
                </c:pt>
                <c:pt idx="3">
                  <c:v>5.2631578947368418E-2</c:v>
                </c:pt>
              </c:numCache>
            </c:numRef>
          </c:val>
          <c:smooth val="0"/>
          <c:extLst xmlns:c16r2="http://schemas.microsoft.com/office/drawing/2015/06/chart">
            <c:ext xmlns:c16="http://schemas.microsoft.com/office/drawing/2014/chart" uri="{C3380CC4-5D6E-409C-BE32-E72D297353CC}">
              <c16:uniqueId val="{00000002-A7AA-4C01-967B-CC6BF4FF1F5B}"/>
            </c:ext>
          </c:extLst>
        </c:ser>
        <c:ser>
          <c:idx val="2"/>
          <c:order val="2"/>
          <c:tx>
            <c:strRef>
              <c:f>'3b.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BB1-4423-AA2D-71C03F81381C}"/>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Portfolio'!$AZ$9:$BC$9</c:f>
              <c:numCache>
                <c:formatCode>0.00%</c:formatCode>
                <c:ptCount val="4"/>
                <c:pt idx="0">
                  <c:v>0.15384615384615385</c:v>
                </c:pt>
                <c:pt idx="1">
                  <c:v>0.13333333333333333</c:v>
                </c:pt>
                <c:pt idx="2">
                  <c:v>0.15789473684210525</c:v>
                </c:pt>
                <c:pt idx="3">
                  <c:v>0.15789473684210525</c:v>
                </c:pt>
              </c:numCache>
            </c:numRef>
          </c:val>
          <c:smooth val="0"/>
          <c:extLst xmlns:c16r2="http://schemas.microsoft.com/office/drawing/2015/06/char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340421000"/>
        <c:axId val="340417472"/>
      </c:lineChart>
      <c:catAx>
        <c:axId val="340421000"/>
        <c:scaling>
          <c:orientation val="minMax"/>
        </c:scaling>
        <c:delete val="0"/>
        <c:axPos val="b"/>
        <c:numFmt formatCode="General" sourceLinked="1"/>
        <c:majorTickMark val="out"/>
        <c:minorTickMark val="none"/>
        <c:tickLblPos val="nextTo"/>
        <c:txPr>
          <a:bodyPr/>
          <a:lstStyle/>
          <a:p>
            <a:pPr>
              <a:defRPr lang="en-US"/>
            </a:pPr>
            <a:endParaRPr lang="en-US"/>
          </a:p>
        </c:txPr>
        <c:crossAx val="340417472"/>
        <c:crosses val="autoZero"/>
        <c:auto val="1"/>
        <c:lblAlgn val="ctr"/>
        <c:lblOffset val="100"/>
        <c:noMultiLvlLbl val="0"/>
      </c:catAx>
      <c:valAx>
        <c:axId val="34041747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042100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 &amp; HOUSING</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Portfolio'!$AZ$23:$BC$23</c:f>
              <c:numCache>
                <c:formatCode>0.00%</c:formatCode>
                <c:ptCount val="4"/>
                <c:pt idx="0">
                  <c:v>1</c:v>
                </c:pt>
                <c:pt idx="1">
                  <c:v>0.93333333333333335</c:v>
                </c:pt>
                <c:pt idx="2">
                  <c:v>0.9</c:v>
                </c:pt>
                <c:pt idx="3">
                  <c:v>0.93548387096774199</c:v>
                </c:pt>
              </c:numCache>
            </c:numRef>
          </c:val>
          <c:smooth val="0"/>
          <c:extLst xmlns:c16r2="http://schemas.microsoft.com/office/drawing/2015/06/chart">
            <c:ext xmlns:c16="http://schemas.microsoft.com/office/drawing/2014/chart" uri="{C3380CC4-5D6E-409C-BE32-E72D297353CC}">
              <c16:uniqueId val="{00000002-4EC1-42D6-A9C5-700482F9C12B}"/>
            </c:ext>
          </c:extLst>
        </c:ser>
        <c:ser>
          <c:idx val="1"/>
          <c:order val="1"/>
          <c:tx>
            <c:strRef>
              <c:f>'3b.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Portfolio'!$AZ$24:$BC$24</c:f>
              <c:numCache>
                <c:formatCode>0.00%</c:formatCode>
                <c:ptCount val="4"/>
                <c:pt idx="0">
                  <c:v>0</c:v>
                </c:pt>
                <c:pt idx="1">
                  <c:v>6.6666666666666666E-2</c:v>
                </c:pt>
                <c:pt idx="2">
                  <c:v>6.6666666666666666E-2</c:v>
                </c:pt>
                <c:pt idx="3">
                  <c:v>0</c:v>
                </c:pt>
              </c:numCache>
            </c:numRef>
          </c:val>
          <c:smooth val="0"/>
          <c:extLst xmlns:c16r2="http://schemas.microsoft.com/office/drawing/2015/06/chart">
            <c:ext xmlns:c16="http://schemas.microsoft.com/office/drawing/2014/chart" uri="{C3380CC4-5D6E-409C-BE32-E72D297353CC}">
              <c16:uniqueId val="{00000005-4EC1-42D6-A9C5-700482F9C12B}"/>
            </c:ext>
          </c:extLst>
        </c:ser>
        <c:ser>
          <c:idx val="2"/>
          <c:order val="2"/>
          <c:tx>
            <c:strRef>
              <c:f>'3b.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Portfolio'!$AZ$25:$BC$25</c:f>
              <c:numCache>
                <c:formatCode>0.00%</c:formatCode>
                <c:ptCount val="4"/>
                <c:pt idx="0">
                  <c:v>0</c:v>
                </c:pt>
                <c:pt idx="1">
                  <c:v>0</c:v>
                </c:pt>
                <c:pt idx="2">
                  <c:v>3.3333333333333333E-2</c:v>
                </c:pt>
                <c:pt idx="3">
                  <c:v>6.4516129032258063E-2</c:v>
                </c:pt>
              </c:numCache>
            </c:numRef>
          </c:val>
          <c:smooth val="0"/>
          <c:extLst xmlns:c16r2="http://schemas.microsoft.com/office/drawing/2015/06/char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297617080"/>
        <c:axId val="444433136"/>
      </c:lineChart>
      <c:catAx>
        <c:axId val="297617080"/>
        <c:scaling>
          <c:orientation val="minMax"/>
        </c:scaling>
        <c:delete val="0"/>
        <c:axPos val="b"/>
        <c:numFmt formatCode="General" sourceLinked="0"/>
        <c:majorTickMark val="out"/>
        <c:minorTickMark val="none"/>
        <c:tickLblPos val="nextTo"/>
        <c:txPr>
          <a:bodyPr/>
          <a:lstStyle/>
          <a:p>
            <a:pPr>
              <a:defRPr lang="en-US"/>
            </a:pPr>
            <a:endParaRPr lang="en-US"/>
          </a:p>
        </c:txPr>
        <c:crossAx val="444433136"/>
        <c:crosses val="autoZero"/>
        <c:auto val="1"/>
        <c:lblAlgn val="ctr"/>
        <c:lblOffset val="100"/>
        <c:noMultiLvlLbl val="0"/>
      </c:catAx>
      <c:valAx>
        <c:axId val="44443313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29761708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b="1" i="0" u="sng" baseline="0">
                <a:effectLst/>
                <a:latin typeface="Arial" panose="020B0604020202020204" pitchFamily="34" charset="0"/>
                <a:cs typeface="Arial" panose="020B0604020202020204" pitchFamily="34" charset="0"/>
              </a:rPr>
              <a:t>LEISURE, CULTURE &amp; TOURISM</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Portfolio'!$AZ$39:$BC$39</c:f>
              <c:numCache>
                <c:formatCode>0.00%</c:formatCode>
                <c:ptCount val="4"/>
                <c:pt idx="0">
                  <c:v>0</c:v>
                </c:pt>
                <c:pt idx="1">
                  <c:v>0</c:v>
                </c:pt>
                <c:pt idx="2">
                  <c:v>0.83333333333333326</c:v>
                </c:pt>
                <c:pt idx="3">
                  <c:v>0.83333333333333337</c:v>
                </c:pt>
              </c:numCache>
            </c:numRef>
          </c:val>
          <c:smooth val="0"/>
          <c:extLst xmlns:c16r2="http://schemas.microsoft.com/office/drawing/2015/06/chart">
            <c:ext xmlns:c16="http://schemas.microsoft.com/office/drawing/2014/chart" uri="{C3380CC4-5D6E-409C-BE32-E72D297353CC}">
              <c16:uniqueId val="{00000002-E215-4B0B-B47F-FB16DB6996D9}"/>
            </c:ext>
          </c:extLst>
        </c:ser>
        <c:ser>
          <c:idx val="1"/>
          <c:order val="1"/>
          <c:tx>
            <c:strRef>
              <c:f>'3b.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Portfolio'!$AZ$40:$BC$40</c:f>
              <c:numCache>
                <c:formatCode>0.00%</c:formatCode>
                <c:ptCount val="4"/>
                <c:pt idx="0">
                  <c:v>0</c:v>
                </c:pt>
                <c:pt idx="1">
                  <c:v>0</c:v>
                </c:pt>
                <c:pt idx="2">
                  <c:v>0</c:v>
                </c:pt>
                <c:pt idx="3">
                  <c:v>8.3333333333333329E-2</c:v>
                </c:pt>
              </c:numCache>
            </c:numRef>
          </c:val>
          <c:smooth val="0"/>
          <c:extLst xmlns:c16r2="http://schemas.microsoft.com/office/drawing/2015/06/chart">
            <c:ext xmlns:c16="http://schemas.microsoft.com/office/drawing/2014/chart" uri="{C3380CC4-5D6E-409C-BE32-E72D297353CC}">
              <c16:uniqueId val="{00000005-E215-4B0B-B47F-FB16DB6996D9}"/>
            </c:ext>
          </c:extLst>
        </c:ser>
        <c:ser>
          <c:idx val="2"/>
          <c:order val="2"/>
          <c:tx>
            <c:strRef>
              <c:f>'3b.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215-4B0B-B47F-FB16DB6996D9}"/>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215-4B0B-B47F-FB16DB6996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Portfolio'!$AZ$41:$BC$41</c:f>
              <c:numCache>
                <c:formatCode>0.00%</c:formatCode>
                <c:ptCount val="4"/>
                <c:pt idx="0">
                  <c:v>0</c:v>
                </c:pt>
                <c:pt idx="1">
                  <c:v>0</c:v>
                </c:pt>
                <c:pt idx="2">
                  <c:v>0.16666666666666666</c:v>
                </c:pt>
                <c:pt idx="3">
                  <c:v>8.3333333333333329E-2</c:v>
                </c:pt>
              </c:numCache>
            </c:numRef>
          </c:val>
          <c:smooth val="0"/>
          <c:extLst xmlns:c16r2="http://schemas.microsoft.com/office/drawing/2015/06/char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444436272"/>
        <c:axId val="444436664"/>
      </c:lineChart>
      <c:catAx>
        <c:axId val="444436272"/>
        <c:scaling>
          <c:orientation val="minMax"/>
        </c:scaling>
        <c:delete val="0"/>
        <c:axPos val="b"/>
        <c:numFmt formatCode="General" sourceLinked="0"/>
        <c:majorTickMark val="out"/>
        <c:minorTickMark val="none"/>
        <c:tickLblPos val="nextTo"/>
        <c:txPr>
          <a:bodyPr/>
          <a:lstStyle/>
          <a:p>
            <a:pPr>
              <a:defRPr lang="en-US"/>
            </a:pPr>
            <a:endParaRPr lang="en-US"/>
          </a:p>
        </c:txPr>
        <c:crossAx val="444436664"/>
        <c:crosses val="autoZero"/>
        <c:auto val="1"/>
        <c:lblAlgn val="ctr"/>
        <c:lblOffset val="100"/>
        <c:noMultiLvlLbl val="0"/>
      </c:catAx>
      <c:valAx>
        <c:axId val="44443666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4443627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600" b="1" i="0" u="sng" baseline="0">
                <a:effectLst/>
              </a:rPr>
              <a:t>REGENERATION &amp; PLANNING POLICY</a:t>
            </a:r>
            <a:endParaRPr lang="en-GB" sz="1100" u="sng">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Portfolio'!$AZ$55:$BC$55</c:f>
              <c:numCache>
                <c:formatCode>0.00%</c:formatCode>
                <c:ptCount val="4"/>
                <c:pt idx="0">
                  <c:v>0.94736842105263153</c:v>
                </c:pt>
                <c:pt idx="1">
                  <c:v>1</c:v>
                </c:pt>
                <c:pt idx="2">
                  <c:v>1</c:v>
                </c:pt>
                <c:pt idx="3">
                  <c:v>0.95454545454545459</c:v>
                </c:pt>
              </c:numCache>
            </c:numRef>
          </c:val>
          <c:smooth val="0"/>
          <c:extLst xmlns:c16r2="http://schemas.microsoft.com/office/drawing/2015/06/chart">
            <c:ext xmlns:c16="http://schemas.microsoft.com/office/drawing/2014/chart" uri="{C3380CC4-5D6E-409C-BE32-E72D297353CC}">
              <c16:uniqueId val="{00000002-422E-4855-963A-4506A3413D88}"/>
            </c:ext>
          </c:extLst>
        </c:ser>
        <c:ser>
          <c:idx val="1"/>
          <c:order val="1"/>
          <c:tx>
            <c:strRef>
              <c:f>'3b.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22E-4855-963A-4506A3413D88}"/>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Portfolio'!$AZ$56:$BC$56</c:f>
              <c:numCache>
                <c:formatCode>0.00%</c:formatCode>
                <c:ptCount val="4"/>
                <c:pt idx="0">
                  <c:v>5.2631578947368418E-2</c:v>
                </c:pt>
                <c:pt idx="1">
                  <c:v>0</c:v>
                </c:pt>
                <c:pt idx="2">
                  <c:v>0</c:v>
                </c:pt>
                <c:pt idx="3">
                  <c:v>4.5454545454545456E-2</c:v>
                </c:pt>
              </c:numCache>
            </c:numRef>
          </c:val>
          <c:smooth val="0"/>
          <c:extLst xmlns:c16r2="http://schemas.microsoft.com/office/drawing/2015/06/chart">
            <c:ext xmlns:c16="http://schemas.microsoft.com/office/drawing/2014/chart" uri="{C3380CC4-5D6E-409C-BE32-E72D297353CC}">
              <c16:uniqueId val="{00000007-422E-4855-963A-4506A3413D88}"/>
            </c:ext>
          </c:extLst>
        </c:ser>
        <c:ser>
          <c:idx val="2"/>
          <c:order val="2"/>
          <c:tx>
            <c:strRef>
              <c:f>'3b.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Portfolio'!$AZ$57:$BC$57</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444435488"/>
        <c:axId val="444432352"/>
      </c:lineChart>
      <c:catAx>
        <c:axId val="444435488"/>
        <c:scaling>
          <c:orientation val="minMax"/>
        </c:scaling>
        <c:delete val="0"/>
        <c:axPos val="b"/>
        <c:numFmt formatCode="General" sourceLinked="0"/>
        <c:majorTickMark val="out"/>
        <c:minorTickMark val="none"/>
        <c:tickLblPos val="nextTo"/>
        <c:txPr>
          <a:bodyPr/>
          <a:lstStyle/>
          <a:p>
            <a:pPr>
              <a:defRPr lang="en-US"/>
            </a:pPr>
            <a:endParaRPr lang="en-US"/>
          </a:p>
        </c:txPr>
        <c:crossAx val="444432352"/>
        <c:crosses val="autoZero"/>
        <c:auto val="1"/>
        <c:lblAlgn val="ctr"/>
        <c:lblOffset val="100"/>
        <c:noMultiLvlLbl val="0"/>
      </c:catAx>
      <c:valAx>
        <c:axId val="444432352"/>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4443548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endParaRPr lang="en-GB" u="none"/>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Portfolio'!$AZ$6</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55F9-476C-B40B-AE40098D7A18}"/>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5F9-476C-B40B-AE40098D7A18}"/>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Portfolio'!$AZ$7:$AZ$9</c:f>
              <c:numCache>
                <c:formatCode>0.00%</c:formatCode>
                <c:ptCount val="3"/>
                <c:pt idx="0">
                  <c:v>0.84615384615384626</c:v>
                </c:pt>
                <c:pt idx="1">
                  <c:v>0</c:v>
                </c:pt>
                <c:pt idx="2">
                  <c:v>0.15384615384615385</c:v>
                </c:pt>
              </c:numCache>
            </c:numRef>
          </c:val>
          <c:extLst xmlns:c16r2="http://schemas.microsoft.com/office/drawing/2015/06/char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a:t>ENVIRONMENT</a:t>
            </a:r>
            <a:r>
              <a:rPr lang="en-US" baseline="0"/>
              <a:t> &amp; HOUSING</a:t>
            </a:r>
            <a:endParaRPr lang="en-US"/>
          </a:p>
          <a:p>
            <a:pPr algn="ctr">
              <a:defRPr lang="en-US"/>
            </a:pPr>
            <a:r>
              <a:rPr lang="en-US"/>
              <a:t>- 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1-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Portfolio'!$AZ$23</c:f>
              <c:numCache>
                <c:formatCode>0.00%</c:formatCode>
                <c:ptCount val="1"/>
                <c:pt idx="0">
                  <c:v>1</c:v>
                </c:pt>
              </c:numCache>
            </c:numRef>
          </c:val>
          <c:extLst xmlns:c16r2="http://schemas.microsoft.com/office/drawing/2015/06/chart">
            <c:ext xmlns:c16="http://schemas.microsoft.com/office/drawing/2014/chart" uri="{C3380CC4-5D6E-409C-BE32-E72D297353CC}">
              <c16:uniqueId val="{00000002-9322-4A15-8F9B-7E05C26A6F5F}"/>
            </c:ext>
          </c:extLst>
        </c:ser>
        <c:ser>
          <c:idx val="1"/>
          <c:order val="1"/>
          <c:tx>
            <c:strRef>
              <c:f>'3b. Charts by Portfolio'!$AY$24</c:f>
              <c:strCache>
                <c:ptCount val="1"/>
                <c:pt idx="0">
                  <c:v>Amber</c:v>
                </c:pt>
              </c:strCache>
            </c:strRef>
          </c:tx>
          <c:dPt>
            <c:idx val="0"/>
            <c:bubble3D val="0"/>
            <c:spPr>
              <a:solidFill>
                <a:srgbClr val="FFC000"/>
              </a:solidFill>
            </c:spPr>
            <c:extLst xmlns:c16r2="http://schemas.microsoft.com/office/drawing/2015/06/chart">
              <c:ext xmlns:c16="http://schemas.microsoft.com/office/drawing/2014/chart" uri="{C3380CC4-5D6E-409C-BE32-E72D297353CC}">
                <c16:uniqueId val="{00000004-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Portfolio'!$AZ$24</c:f>
              <c:numCache>
                <c:formatCode>0.00%</c:formatCode>
                <c:ptCount val="1"/>
                <c:pt idx="0">
                  <c:v>0</c:v>
                </c:pt>
              </c:numCache>
            </c:numRef>
          </c:val>
          <c:extLst xmlns:c16r2="http://schemas.microsoft.com/office/drawing/2015/06/chart">
            <c:ext xmlns:c16="http://schemas.microsoft.com/office/drawing/2014/chart" uri="{C3380CC4-5D6E-409C-BE32-E72D297353CC}">
              <c16:uniqueId val="{00000005-9322-4A15-8F9B-7E05C26A6F5F}"/>
            </c:ext>
          </c:extLst>
        </c:ser>
        <c:ser>
          <c:idx val="2"/>
          <c:order val="2"/>
          <c:tx>
            <c:strRef>
              <c:f>'3b. Charts by Portfolio'!$AY$25</c:f>
              <c:strCache>
                <c:ptCount val="1"/>
                <c:pt idx="0">
                  <c:v>Red</c:v>
                </c:pt>
              </c:strCache>
            </c:strRef>
          </c:tx>
          <c:dPt>
            <c:idx val="0"/>
            <c:bubble3D val="0"/>
            <c:spPr>
              <a:solidFill>
                <a:srgbClr val="FF0000"/>
              </a:solidFill>
            </c:spPr>
            <c:extLst xmlns:c16r2="http://schemas.microsoft.com/office/drawing/2015/06/chart">
              <c:ext xmlns:c16="http://schemas.microsoft.com/office/drawing/2014/chart" uri="{C3380CC4-5D6E-409C-BE32-E72D297353CC}">
                <c16:uniqueId val="{00000007-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Portfolio'!$AZ$25</c:f>
              <c:numCache>
                <c:formatCode>0.00%</c:formatCode>
                <c:ptCount val="1"/>
                <c:pt idx="0">
                  <c:v>0</c:v>
                </c:pt>
              </c:numCache>
            </c:numRef>
          </c:val>
          <c:extLst xmlns:c16r2="http://schemas.microsoft.com/office/drawing/2015/06/chart">
            <c:ext xmlns:c16="http://schemas.microsoft.com/office/drawing/2014/chart" uri="{C3380CC4-5D6E-409C-BE32-E72D297353CC}">
              <c16:uniqueId val="{00000008-9322-4A15-8F9B-7E05C26A6F5F}"/>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US"/>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Portfolio'!$AZ$38</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E2F-48C6-9FCA-4594776C5E5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E2F-48C6-9FCA-4594776C5E5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Portfolio'!$AZ$39:$AZ$41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REGENERATION &amp; PLANNING POLICY</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Portfolio'!$AZ$54</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E56-4E55-85E3-CA2CD9C61B4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E56-4E55-85E3-CA2CD9C61B4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Portfolio'!$AZ$55:$AZ$57</c:f>
              <c:numCache>
                <c:formatCode>0.00%</c:formatCode>
                <c:ptCount val="3"/>
                <c:pt idx="0">
                  <c:v>0.94736842105263153</c:v>
                </c:pt>
                <c:pt idx="1">
                  <c:v>5.2631578947368418E-2</c:v>
                </c:pt>
                <c:pt idx="2">
                  <c:v>0</c:v>
                </c:pt>
              </c:numCache>
            </c:numRef>
          </c:val>
          <c:extLst xmlns:c16r2="http://schemas.microsoft.com/office/drawing/2015/06/char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Portfolio'!$BA$6</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4F11-46D7-AF65-C0358BA7529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4F11-46D7-AF65-C0358BA7529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Portfolio'!$BA$7:$BA$9</c:f>
              <c:numCache>
                <c:formatCode>0.00%</c:formatCode>
                <c:ptCount val="3"/>
                <c:pt idx="0">
                  <c:v>0.8666666666666667</c:v>
                </c:pt>
                <c:pt idx="1">
                  <c:v>0</c:v>
                </c:pt>
                <c:pt idx="2">
                  <c:v>0.13333333333333333</c:v>
                </c:pt>
              </c:numCache>
            </c:numRef>
          </c:val>
          <c:extLst xmlns:c16r2="http://schemas.microsoft.com/office/drawing/2015/06/char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ENVIRONMENT</a:t>
            </a:r>
            <a:r>
              <a:rPr lang="en-GB" sz="1100" baseline="0">
                <a:latin typeface="Arial" pitchFamily="34" charset="0"/>
                <a:cs typeface="Arial" pitchFamily="34" charset="0"/>
              </a:rPr>
              <a:t> AND HEALTH &amp; WELLBEING</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'2b. Charts by Priority'!$AY$39</c:f>
              <c:strCache>
                <c:ptCount val="1"/>
                <c:pt idx="0">
                  <c:v>Green</c:v>
                </c:pt>
              </c:strCache>
            </c:strRef>
          </c:tx>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'2b. Charts by Priority'!$AZ$39:$BC$39</c:f>
            </c:numRef>
          </c:val>
          <c:smooth val="0"/>
          <c:extLst xmlns:c16r2="http://schemas.microsoft.com/office/drawing/2015/06/chart">
            <c:ext xmlns:c16="http://schemas.microsoft.com/office/drawing/2014/chart" uri="{C3380CC4-5D6E-409C-BE32-E72D297353CC}">
              <c16:uniqueId val="{00000002-CB5E-483E-BF55-1F0165B4F8D4}"/>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'2b. Charts by Priority'!$AZ$38:$BC$38</c15:sqref>
                        </c15:formulaRef>
                      </c:ext>
                    </c:extLst>
                  </c:multiLvlStrRef>
                </c15:cat>
              </c15:filteredCategoryTitle>
            </c:ext>
          </c:extLst>
        </c:ser>
        <c:ser>
          <c:idx val="1"/>
          <c:order val="1"/>
          <c:tx>
            <c:strRef>
              <c:f>'2b. Charts by Priority'!$AY$40</c:f>
              <c:strCache>
                <c:ptCount val="1"/>
                <c:pt idx="0">
                  <c:v>Amber</c:v>
                </c:pt>
              </c:strCache>
            </c:strRef>
          </c:tx>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'2b. Charts by Priority'!$AZ$40:$BC$40</c:f>
            </c:numRef>
          </c:val>
          <c:smooth val="0"/>
          <c:extLst xmlns:c16r2="http://schemas.microsoft.com/office/drawing/2015/06/chart">
            <c:ext xmlns:c16="http://schemas.microsoft.com/office/drawing/2014/chart" uri="{C3380CC4-5D6E-409C-BE32-E72D297353CC}">
              <c16:uniqueId val="{00000005-CB5E-483E-BF55-1F0165B4F8D4}"/>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'2b. Charts by Priority'!$AZ$38:$BC$38</c15:sqref>
                        </c15:formulaRef>
                      </c:ext>
                    </c:extLst>
                  </c:multiLvlStrRef>
                </c15:cat>
              </c15:filteredCategoryTitle>
            </c:ext>
          </c:extLst>
        </c:ser>
        <c:ser>
          <c:idx val="2"/>
          <c:order val="2"/>
          <c:tx>
            <c:strRef>
              <c:f>'2b. Charts by Priority'!$AY$41</c:f>
              <c:strCache>
                <c:ptCount val="1"/>
                <c:pt idx="0">
                  <c:v>Red</c:v>
                </c:pt>
              </c:strCache>
            </c:strRef>
          </c:tx>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'2b. Charts by Priority'!$AZ$41:$BC$41</c:f>
            </c:numRef>
          </c:val>
          <c:smooth val="0"/>
          <c:extLst xmlns:c16r2="http://schemas.microsoft.com/office/drawing/2015/06/chart">
            <c:ext xmlns:c16="http://schemas.microsoft.com/office/drawing/2014/chart" uri="{C3380CC4-5D6E-409C-BE32-E72D297353CC}">
              <c16:uniqueId val="{0000000A-CB5E-483E-BF55-1F0165B4F8D4}"/>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'2b. Charts by Priority'!$AZ$38:$BC$38</c15:sqref>
                        </c15:formulaRef>
                      </c:ext>
                    </c:extLst>
                  </c:multiLvlStrRef>
                </c15:cat>
              </c15:filteredCategoryTitle>
            </c:ext>
          </c:extLst>
        </c:ser>
        <c:dLbls>
          <c:showLegendKey val="0"/>
          <c:showVal val="1"/>
          <c:showCatName val="0"/>
          <c:showSerName val="0"/>
          <c:showPercent val="0"/>
          <c:showBubbleSize val="0"/>
        </c:dLbls>
        <c:marker val="1"/>
        <c:smooth val="0"/>
        <c:axId val="443095040"/>
        <c:axId val="443095424"/>
      </c:lineChart>
      <c:catAx>
        <c:axId val="443095040"/>
        <c:scaling>
          <c:orientation val="minMax"/>
        </c:scaling>
        <c:delete val="0"/>
        <c:axPos val="b"/>
        <c:numFmt formatCode="General" sourceLinked="0"/>
        <c:majorTickMark val="out"/>
        <c:minorTickMark val="none"/>
        <c:tickLblPos val="nextTo"/>
        <c:txPr>
          <a:bodyPr/>
          <a:lstStyle/>
          <a:p>
            <a:pPr>
              <a:defRPr lang="en-US"/>
            </a:pPr>
            <a:endParaRPr lang="en-US"/>
          </a:p>
        </c:txPr>
        <c:crossAx val="443095424"/>
        <c:crosses val="autoZero"/>
        <c:auto val="1"/>
        <c:lblAlgn val="ctr"/>
        <c:lblOffset val="100"/>
        <c:noMultiLvlLbl val="0"/>
      </c:catAx>
      <c:valAx>
        <c:axId val="44309542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4309504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ENVIRONMENT &amp; HOUSING</a:t>
            </a:r>
            <a:endParaRPr lang="en-GB"/>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Portfolio'!$BA$22</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981-4ECA-8145-38C665E1F7E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Portfolio'!$BA$23:$BA$25</c:f>
              <c:numCache>
                <c:formatCode>0.00%</c:formatCode>
                <c:ptCount val="3"/>
                <c:pt idx="0">
                  <c:v>0.93333333333333335</c:v>
                </c:pt>
                <c:pt idx="1">
                  <c:v>6.6666666666666666E-2</c:v>
                </c:pt>
                <c:pt idx="2">
                  <c:v>0</c:v>
                </c:pt>
              </c:numCache>
            </c:numRef>
          </c:val>
          <c:extLst xmlns:c16r2="http://schemas.microsoft.com/office/drawing/2015/06/char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Portfolio'!$BA$38</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6647-440E-AD13-1330B422D0E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6647-440E-AD13-1330B422D0E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Portfolio'!$BA$39:$BA$41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Portfolio'!$BA$54</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1F5D-4394-8264-45F30C4E27A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1F5D-4394-8264-45F30C4E27A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Portfolio'!$BA$55:$BA$57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Portfolio'!$BB$6</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B8E1-4776-BA6B-5DBE755A9E3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8E1-4776-BA6B-5DBE755A9E3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Portfolio'!$BB$7:$BB$9</c:f>
              <c:numCache>
                <c:formatCode>0.00%</c:formatCode>
                <c:ptCount val="3"/>
                <c:pt idx="0">
                  <c:v>0.84210526315789469</c:v>
                </c:pt>
                <c:pt idx="1">
                  <c:v>0</c:v>
                </c:pt>
                <c:pt idx="2">
                  <c:v>0.15789473684210525</c:v>
                </c:pt>
              </c:numCache>
            </c:numRef>
          </c:val>
          <c:extLst xmlns:c16r2="http://schemas.microsoft.com/office/drawing/2015/06/char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Portfolio'!$BC$6</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A044-4CDD-BEFC-B41AFA59B1A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044-4CDD-BEFC-B41AFA59B1A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Portfolio'!$BC$7:$BC$9</c:f>
              <c:numCache>
                <c:formatCode>0.00%</c:formatCode>
                <c:ptCount val="3"/>
                <c:pt idx="0">
                  <c:v>0.78947368421052633</c:v>
                </c:pt>
                <c:pt idx="1">
                  <c:v>5.2631578947368418E-2</c:v>
                </c:pt>
                <c:pt idx="2">
                  <c:v>0.15789473684210525</c:v>
                </c:pt>
              </c:numCache>
            </c:numRef>
          </c:val>
          <c:extLst xmlns:c16r2="http://schemas.microsoft.com/office/drawing/2015/06/char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&amp; HOUSING </a:t>
            </a: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1-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Portfolio'!$BB$23</c:f>
              <c:numCache>
                <c:formatCode>0.00%</c:formatCode>
                <c:ptCount val="1"/>
                <c:pt idx="0">
                  <c:v>0.9</c:v>
                </c:pt>
              </c:numCache>
            </c:numRef>
          </c:val>
          <c:extLst xmlns:c16r2="http://schemas.microsoft.com/office/drawing/2015/06/chart">
            <c:ext xmlns:c16="http://schemas.microsoft.com/office/drawing/2014/chart" uri="{C3380CC4-5D6E-409C-BE32-E72D297353CC}">
              <c16:uniqueId val="{00000002-DEEF-4D09-BC8A-0971159A9403}"/>
            </c:ext>
          </c:extLst>
        </c:ser>
        <c:ser>
          <c:idx val="1"/>
          <c:order val="1"/>
          <c:tx>
            <c:strRef>
              <c:f>'3b. Charts by Portfolio'!$AY$24</c:f>
              <c:strCache>
                <c:ptCount val="1"/>
                <c:pt idx="0">
                  <c:v>Amber</c:v>
                </c:pt>
              </c:strCache>
            </c:strRef>
          </c:tx>
          <c:dPt>
            <c:idx val="0"/>
            <c:bubble3D val="0"/>
            <c:spPr>
              <a:solidFill>
                <a:srgbClr val="FFC000"/>
              </a:solidFill>
            </c:spPr>
            <c:extLst xmlns:c16r2="http://schemas.microsoft.com/office/drawing/2015/06/chart">
              <c:ext xmlns:c16="http://schemas.microsoft.com/office/drawing/2014/chart" uri="{C3380CC4-5D6E-409C-BE32-E72D297353CC}">
                <c16:uniqueId val="{00000004-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Portfolio'!$BB$24</c:f>
              <c:numCache>
                <c:formatCode>0.00%</c:formatCode>
                <c:ptCount val="1"/>
                <c:pt idx="0">
                  <c:v>6.6666666666666666E-2</c:v>
                </c:pt>
              </c:numCache>
            </c:numRef>
          </c:val>
          <c:extLst xmlns:c16r2="http://schemas.microsoft.com/office/drawing/2015/06/chart">
            <c:ext xmlns:c16="http://schemas.microsoft.com/office/drawing/2014/chart" uri="{C3380CC4-5D6E-409C-BE32-E72D297353CC}">
              <c16:uniqueId val="{00000005-DEEF-4D09-BC8A-0971159A9403}"/>
            </c:ext>
          </c:extLst>
        </c:ser>
        <c:ser>
          <c:idx val="2"/>
          <c:order val="2"/>
          <c:tx>
            <c:strRef>
              <c:f>'3b. Charts by Portfolio'!$AY$25</c:f>
              <c:strCache>
                <c:ptCount val="1"/>
                <c:pt idx="0">
                  <c:v>Red</c:v>
                </c:pt>
              </c:strCache>
            </c:strRef>
          </c:tx>
          <c:dPt>
            <c:idx val="0"/>
            <c:bubble3D val="0"/>
            <c:spPr>
              <a:solidFill>
                <a:srgbClr val="FF0000"/>
              </a:solidFill>
            </c:spPr>
            <c:extLst xmlns:c16r2="http://schemas.microsoft.com/office/drawing/2015/06/chart">
              <c:ext xmlns:c16="http://schemas.microsoft.com/office/drawing/2014/chart" uri="{C3380CC4-5D6E-409C-BE32-E72D297353CC}">
                <c16:uniqueId val="{00000007-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Portfolio'!$BB$25</c:f>
              <c:numCache>
                <c:formatCode>0.00%</c:formatCode>
                <c:ptCount val="1"/>
                <c:pt idx="0">
                  <c:v>3.3333333333333333E-2</c:v>
                </c:pt>
              </c:numCache>
            </c:numRef>
          </c:val>
          <c:extLst xmlns:c16r2="http://schemas.microsoft.com/office/drawing/2015/06/chart">
            <c:ext xmlns:c16="http://schemas.microsoft.com/office/drawing/2014/chart" uri="{C3380CC4-5D6E-409C-BE32-E72D297353CC}">
              <c16:uniqueId val="{00000008-DEEF-4D09-BC8A-0971159A9403}"/>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ENVIRONMENT &amp; HOUSING</a:t>
            </a:r>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Portfolio'!$BC$22</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34FB-4778-BD03-6B685FC9496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4FB-4778-BD03-6B685FC9496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Portfolio'!$BC$23:$BC$25</c:f>
              <c:numCache>
                <c:formatCode>0.00%</c:formatCode>
                <c:ptCount val="3"/>
                <c:pt idx="0">
                  <c:v>0.93548387096774199</c:v>
                </c:pt>
                <c:pt idx="1">
                  <c:v>0</c:v>
                </c:pt>
                <c:pt idx="2">
                  <c:v>6.4516129032258063E-2</c:v>
                </c:pt>
              </c:numCache>
            </c:numRef>
          </c:val>
          <c:extLst xmlns:c16r2="http://schemas.microsoft.com/office/drawing/2015/06/char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Portfolio'!$BB$38</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CC3F-45AC-B5C0-67479774E656}"/>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CC3F-45AC-B5C0-67479774E656}"/>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Portfolio'!$BB$39:$BB$41</c:f>
              <c:numCache>
                <c:formatCode>0.00%</c:formatCode>
                <c:ptCount val="3"/>
                <c:pt idx="0">
                  <c:v>0.83333333333333326</c:v>
                </c:pt>
                <c:pt idx="1">
                  <c:v>0</c:v>
                </c:pt>
                <c:pt idx="2">
                  <c:v>0.16666666666666666</c:v>
                </c:pt>
              </c:numCache>
            </c:numRef>
          </c:val>
          <c:extLst xmlns:c16r2="http://schemas.microsoft.com/office/drawing/2015/06/char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effectLst/>
              </a:rPr>
              <a:t>LEISURE, CULTURE &amp; TOURISM</a:t>
            </a:r>
            <a:endParaRPr lang="en-GB">
              <a:effectLst/>
            </a:endParaRP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Portfolio'!$BC$38</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36D7-4279-A11D-FA8C082CD37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6D7-4279-A11D-FA8C082CD37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Portfolio'!$BC$39:$BC$41</c:f>
              <c:numCache>
                <c:formatCode>0.00%</c:formatCode>
                <c:ptCount val="3"/>
                <c:pt idx="0">
                  <c:v>0.83333333333333337</c:v>
                </c:pt>
                <c:pt idx="1">
                  <c:v>8.3333333333333329E-2</c:v>
                </c:pt>
                <c:pt idx="2">
                  <c:v>8.3333333333333329E-2</c:v>
                </c:pt>
              </c:numCache>
            </c:numRef>
          </c:val>
          <c:extLst xmlns:c16r2="http://schemas.microsoft.com/office/drawing/2015/06/char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Portfolio'!$BB$54</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898-4B87-939D-D47B1872EA7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898-4B87-939D-D47B1872EA7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Portfolio'!$BB$55:$BB$57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COMMUNITY</a:t>
            </a:r>
            <a:r>
              <a:rPr lang="en-GB" sz="1100" baseline="0">
                <a:latin typeface="Arial" pitchFamily="34" charset="0"/>
                <a:cs typeface="Arial" pitchFamily="34" charset="0"/>
              </a:rPr>
              <a:t> REGENERATION</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Priority'!$AY$55</c:f>
              <c:strCache>
                <c:ptCount val="1"/>
                <c:pt idx="0">
                  <c:v>Green</c:v>
                </c:pt>
              </c:strCache>
            </c:strRef>
          </c:tx>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'2b. Charts by Priority'!$AZ$55:$BC$55</c:f>
            </c:numRef>
          </c:val>
          <c:smooth val="0"/>
          <c:extLst xmlns:c16r2="http://schemas.microsoft.com/office/drawing/2015/06/chart">
            <c:ext xmlns:c16="http://schemas.microsoft.com/office/drawing/2014/chart" uri="{C3380CC4-5D6E-409C-BE32-E72D297353CC}">
              <c16:uniqueId val="{00000002-1FD6-404C-92E4-D5A1C46C6F90}"/>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'2b. Charts by Priority'!$AZ$54:$BC$54</c15:sqref>
                        </c15:formulaRef>
                      </c:ext>
                    </c:extLst>
                  </c:multiLvlStrRef>
                </c15:cat>
              </c15:filteredCategoryTitle>
            </c:ext>
          </c:extLst>
        </c:ser>
        <c:ser>
          <c:idx val="1"/>
          <c:order val="1"/>
          <c:tx>
            <c:strRef>
              <c:f>'2b. Charts by Priority'!$AY$56</c:f>
              <c:strCache>
                <c:ptCount val="1"/>
                <c:pt idx="0">
                  <c:v>Amber</c:v>
                </c:pt>
              </c:strCache>
            </c:strRef>
          </c:tx>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'2b. Charts by Priority'!$AZ$56:$BC$56</c:f>
            </c:numRef>
          </c:val>
          <c:smooth val="0"/>
          <c:extLst xmlns:c16r2="http://schemas.microsoft.com/office/drawing/2015/06/chart">
            <c:ext xmlns:c16="http://schemas.microsoft.com/office/drawing/2014/chart" uri="{C3380CC4-5D6E-409C-BE32-E72D297353CC}">
              <c16:uniqueId val="{00000007-1FD6-404C-92E4-D5A1C46C6F90}"/>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'2b. Charts by Priority'!$AZ$54:$BC$54</c15:sqref>
                        </c15:formulaRef>
                      </c:ext>
                    </c:extLst>
                  </c:multiLvlStrRef>
                </c15:cat>
              </c15:filteredCategoryTitle>
            </c:ext>
          </c:extLst>
        </c:ser>
        <c:ser>
          <c:idx val="2"/>
          <c:order val="2"/>
          <c:tx>
            <c:strRef>
              <c:f>'2b. Charts by Priority'!$AY$57</c:f>
              <c:strCache>
                <c:ptCount val="1"/>
                <c:pt idx="0">
                  <c:v>Red</c:v>
                </c:pt>
              </c:strCache>
            </c:strRef>
          </c:tx>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'2b. Charts by Priority'!$AZ$57:$BC$57</c:f>
            </c:numRef>
          </c:val>
          <c:smooth val="0"/>
          <c:extLst xmlns:c16r2="http://schemas.microsoft.com/office/drawing/2015/06/chart">
            <c:ext xmlns:c16="http://schemas.microsoft.com/office/drawing/2014/chart" uri="{C3380CC4-5D6E-409C-BE32-E72D297353CC}">
              <c16:uniqueId val="{0000000B-1FD6-404C-92E4-D5A1C46C6F90}"/>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'2b. Charts by Priority'!$AZ$54:$BC$54</c15:sqref>
                        </c15:formulaRef>
                      </c:ext>
                    </c:extLst>
                  </c:multiLvlStrRef>
                </c15:cat>
              </c15:filteredCategoryTitle>
            </c:ext>
          </c:extLst>
        </c:ser>
        <c:dLbls>
          <c:showLegendKey val="0"/>
          <c:showVal val="1"/>
          <c:showCatName val="0"/>
          <c:showSerName val="0"/>
          <c:showPercent val="0"/>
          <c:showBubbleSize val="0"/>
        </c:dLbls>
        <c:marker val="1"/>
        <c:smooth val="0"/>
        <c:axId val="443213696"/>
        <c:axId val="443214080"/>
      </c:lineChart>
      <c:catAx>
        <c:axId val="443213696"/>
        <c:scaling>
          <c:orientation val="minMax"/>
        </c:scaling>
        <c:delete val="0"/>
        <c:axPos val="b"/>
        <c:numFmt formatCode="General" sourceLinked="0"/>
        <c:majorTickMark val="out"/>
        <c:minorTickMark val="none"/>
        <c:tickLblPos val="nextTo"/>
        <c:txPr>
          <a:bodyPr/>
          <a:lstStyle/>
          <a:p>
            <a:pPr>
              <a:defRPr lang="en-US"/>
            </a:pPr>
            <a:endParaRPr lang="en-US"/>
          </a:p>
        </c:txPr>
        <c:crossAx val="443214080"/>
        <c:crosses val="autoZero"/>
        <c:auto val="1"/>
        <c:lblAlgn val="ctr"/>
        <c:lblOffset val="100"/>
        <c:noMultiLvlLbl val="0"/>
      </c:catAx>
      <c:valAx>
        <c:axId val="44321408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4321369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Portfolio'!$BC$54</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108-493F-A60B-568B8104004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108-493F-A60B-568B8104004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Portfolio'!$BC$55:$BC$57</c:f>
              <c:numCache>
                <c:formatCode>0.00%</c:formatCode>
                <c:ptCount val="3"/>
                <c:pt idx="0">
                  <c:v>0.95454545454545459</c:v>
                </c:pt>
                <c:pt idx="1">
                  <c:v>4.5454545454545456E-2</c:v>
                </c:pt>
                <c:pt idx="2">
                  <c:v>0</c:v>
                </c:pt>
              </c:numCache>
            </c:numRef>
          </c:val>
          <c:extLst xmlns:c16r2="http://schemas.microsoft.com/office/drawing/2015/06/char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REGULATORY &amp;</a:t>
            </a:r>
            <a:r>
              <a:rPr lang="en-GB" sz="1200" u="sng" baseline="0">
                <a:latin typeface="Arial" pitchFamily="34" charset="0"/>
                <a:cs typeface="Arial" pitchFamily="34" charset="0"/>
              </a:rPr>
              <a:t> COMMUNITY SUPPORT</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Portfolio'!$AZ$71:$BC$71</c:f>
              <c:numCache>
                <c:formatCode>0.00%</c:formatCode>
                <c:ptCount val="4"/>
                <c:pt idx="0">
                  <c:v>0</c:v>
                </c:pt>
                <c:pt idx="1">
                  <c:v>0</c:v>
                </c:pt>
                <c:pt idx="2">
                  <c:v>0.9</c:v>
                </c:pt>
                <c:pt idx="3">
                  <c:v>0.88888888888888884</c:v>
                </c:pt>
              </c:numCache>
            </c:numRef>
          </c:val>
          <c:smooth val="0"/>
          <c:extLst xmlns:c16r2="http://schemas.microsoft.com/office/drawing/2015/06/chart">
            <c:ext xmlns:c16="http://schemas.microsoft.com/office/drawing/2014/chart" uri="{C3380CC4-5D6E-409C-BE32-E72D297353CC}">
              <c16:uniqueId val="{00000002-016F-44FD-9A20-5F0AA50C5759}"/>
            </c:ext>
          </c:extLst>
        </c:ser>
        <c:ser>
          <c:idx val="1"/>
          <c:order val="1"/>
          <c:tx>
            <c:strRef>
              <c:f>'3b.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16F-44FD-9A20-5F0AA50C5759}"/>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Portfolio'!$AZ$72:$BC$72</c:f>
              <c:numCache>
                <c:formatCode>0.00%</c:formatCode>
                <c:ptCount val="4"/>
                <c:pt idx="0">
                  <c:v>0</c:v>
                </c:pt>
                <c:pt idx="1">
                  <c:v>0</c:v>
                </c:pt>
                <c:pt idx="2">
                  <c:v>0.1</c:v>
                </c:pt>
                <c:pt idx="3">
                  <c:v>0.1111111111111111</c:v>
                </c:pt>
              </c:numCache>
            </c:numRef>
          </c:val>
          <c:smooth val="0"/>
          <c:extLst xmlns:c16r2="http://schemas.microsoft.com/office/drawing/2015/06/chart">
            <c:ext xmlns:c16="http://schemas.microsoft.com/office/drawing/2014/chart" uri="{C3380CC4-5D6E-409C-BE32-E72D297353CC}">
              <c16:uniqueId val="{00000007-016F-44FD-9A20-5F0AA50C5759}"/>
            </c:ext>
          </c:extLst>
        </c:ser>
        <c:ser>
          <c:idx val="2"/>
          <c:order val="2"/>
          <c:tx>
            <c:strRef>
              <c:f>'3b.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Portfolio'!$AZ$73:$BC$73</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445233000"/>
        <c:axId val="445226336"/>
      </c:lineChart>
      <c:catAx>
        <c:axId val="445233000"/>
        <c:scaling>
          <c:orientation val="minMax"/>
        </c:scaling>
        <c:delete val="0"/>
        <c:axPos val="b"/>
        <c:numFmt formatCode="General" sourceLinked="0"/>
        <c:majorTickMark val="out"/>
        <c:minorTickMark val="none"/>
        <c:tickLblPos val="nextTo"/>
        <c:txPr>
          <a:bodyPr/>
          <a:lstStyle/>
          <a:p>
            <a:pPr>
              <a:defRPr lang="en-US"/>
            </a:pPr>
            <a:endParaRPr lang="en-US"/>
          </a:p>
        </c:txPr>
        <c:crossAx val="445226336"/>
        <c:crosses val="autoZero"/>
        <c:auto val="1"/>
        <c:lblAlgn val="ctr"/>
        <c:lblOffset val="100"/>
        <c:noMultiLvlLbl val="0"/>
      </c:catAx>
      <c:valAx>
        <c:axId val="44522633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4523300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REGULATORY &amp; COMMUNITY SUPPORT</a:t>
            </a: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Portfolio'!$AZ$70</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2CC4-4DCF-972D-828886DB5E2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2CC4-4DCF-972D-828886DB5E2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Portfolio'!$AZ$71:$AZ$73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Portfolio'!$BA$70</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B009-44DB-8D6B-7B084F70A94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009-44DB-8D6B-7B084F70A94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Portfolio'!$BA$71:$BA$73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Portfolio'!$BB$70</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324-40E8-AEBE-C378BF949D0A}"/>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24-40E8-AEBE-C378BF949D0A}"/>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Portfolio'!$BB$71:$BB$73</c:f>
              <c:numCache>
                <c:formatCode>0.00%</c:formatCode>
                <c:ptCount val="3"/>
                <c:pt idx="0">
                  <c:v>0.9</c:v>
                </c:pt>
                <c:pt idx="1">
                  <c:v>0.1</c:v>
                </c:pt>
                <c:pt idx="2">
                  <c:v>0</c:v>
                </c:pt>
              </c:numCache>
            </c:numRef>
          </c:val>
          <c:extLst xmlns:c16r2="http://schemas.microsoft.com/office/drawing/2015/06/char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Portfolio'!$BC$70</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ECD8-4549-A281-844D2CE821B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CD8-4549-A281-844D2CE821B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Portfolio'!$BC$71:$BC$73</c:f>
              <c:numCache>
                <c:formatCode>0.00%</c:formatCode>
                <c:ptCount val="3"/>
                <c:pt idx="0">
                  <c:v>0.88888888888888884</c:v>
                </c:pt>
                <c:pt idx="1">
                  <c:v>0.1111111111111111</c:v>
                </c:pt>
                <c:pt idx="2">
                  <c:v>0</c:v>
                </c:pt>
              </c:numCache>
            </c:numRef>
          </c:val>
          <c:extLst xmlns:c16r2="http://schemas.microsoft.com/office/drawing/2015/06/char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BDF-4743-8367-D995DA49E22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BDF-4743-8367-D995DA49E22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0.90666666666666673</c:v>
                </c:pt>
                <c:pt idx="1">
                  <c:v>5.3333333333333337E-2</c:v>
                </c:pt>
                <c:pt idx="2">
                  <c:v>0.04</c:v>
                </c:pt>
              </c:numCache>
            </c:numRef>
          </c:val>
          <c:extLst xmlns:c16r2="http://schemas.microsoft.com/office/drawing/2015/06/char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6B7-4A38-A51C-3A27625D9AE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6B7-4A38-A51C-3A27625D9AE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0.86486486486486491</c:v>
                </c:pt>
                <c:pt idx="1">
                  <c:v>5.4054054054054057E-2</c:v>
                </c:pt>
                <c:pt idx="2">
                  <c:v>8.1081081081081086E-2</c:v>
                </c:pt>
              </c:numCache>
            </c:numRef>
          </c:val>
          <c:extLst xmlns:c16r2="http://schemas.microsoft.com/office/drawing/2015/06/char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ENVIRONMENT AND HEALTH &amp; WELLBEING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cat>
            <c:multiLvlStrRef>
              <c:f>'2b. Charts by Priority'!$AY$39:$AY$41</c:f>
            </c:multiLvlStrRef>
          </c:cat>
          <c:val>
            <c:numRef>
              <c:f>'2b. Charts by Priority'!$AZ$39:$AZ$41</c:f>
            </c:numRef>
          </c:val>
          <c:extLst xmlns:c16r2="http://schemas.microsoft.com/office/drawing/2015/06/char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COMMUNITY REGENERATION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cat>
            <c:multiLvlStrRef>
              <c:f>'2b. Charts by Priority'!$AY$55:$AY$57</c:f>
            </c:multiLvlStrRef>
          </c:cat>
          <c:val>
            <c:numRef>
              <c:f>'2b. Charts by Priority'!$AZ$55:$AZ$57</c:f>
            </c:numRef>
          </c:val>
          <c:extLst xmlns:c16r2="http://schemas.microsoft.com/office/drawing/2015/06/char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191-4694-B510-D0DD546A4D5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191-4694-B510-D0DD546A4D5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0.91764705882352937</c:v>
                </c:pt>
                <c:pt idx="1">
                  <c:v>4.7058823529411764E-2</c:v>
                </c:pt>
                <c:pt idx="2">
                  <c:v>3.5294117647058823E-2</c:v>
                </c:pt>
              </c:numCache>
            </c:numRef>
          </c:val>
          <c:extLst xmlns:c16r2="http://schemas.microsoft.com/office/drawing/2015/06/char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21" Type="http://schemas.openxmlformats.org/officeDocument/2006/relationships/chart" Target="../charts/chart41.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4293.623610416667" createdVersion="5" refreshedVersion="5" minRefreshableVersion="3" recordCount="109">
  <cacheSource type="worksheet">
    <worksheetSource ref="A2:AC111" sheet="1. All Data"/>
  </cacheSource>
  <cacheFields count="29">
    <cacheField name="Reporting Officer" numFmtId="0">
      <sharedItems count="18">
        <s v="James Abbott"/>
        <s v="Nicola Gilligan"/>
        <s v="Linda McDonald"/>
        <s v="Angela Wakefield"/>
        <s v="Michael Hovers"/>
        <s v="Naomi Perry"/>
        <s v="Thomas Deery"/>
        <s v="Brett Atkinson"/>
        <s v="Paul Farrer"/>
        <s v="Rachel Liddle"/>
        <s v="Carol Flannery"/>
        <s v="Lisa Turner"/>
        <s v="Guy Thornhill"/>
        <s v="Daniel Arnold"/>
        <s v="Sarah Richardson"/>
        <s v="Nathan Gallagher"/>
        <s v="Chloe Brown"/>
        <s v="Margaret Woolley"/>
      </sharedItems>
    </cacheField>
    <cacheField name="Corporate Plan Ref Number" numFmtId="0">
      <sharedItems/>
    </cacheField>
    <cacheField name="Measures" numFmtId="0">
      <sharedItems/>
    </cacheField>
    <cacheField name="Target 2020/21" numFmtId="0">
      <sharedItems/>
    </cacheField>
    <cacheField name="Target Date" numFmtId="49">
      <sharedItems containsBlank="1"/>
    </cacheField>
    <cacheField name="Quarter 1 _x000a_(April - June 2020)" numFmtId="0">
      <sharedItems containsBlank="1" containsMixedTypes="1" containsNumber="1" minValue="0" maxValue="2220350.39" longText="1"/>
    </cacheField>
    <cacheField name="End of year forecast as at end of Q1_x000a_(NUMERICAL INDICATORS ONLY)" numFmtId="0">
      <sharedItems containsBlank="1" containsMixedTypes="1" containsNumber="1" minValue="0.7" maxValue="2000000"/>
    </cacheField>
    <cacheField name="Quarter 1 On Track? (R/A/G)" numFmtId="0">
      <sharedItems/>
    </cacheField>
    <cacheField name="Comments / Further action (Q1)_x000a_(IF APPLICABLE)" numFmtId="0">
      <sharedItems containsBlank="1"/>
    </cacheField>
    <cacheField name="Quarter 2 _x000a_(July - September 2020)" numFmtId="0">
      <sharedItems containsBlank="1" containsMixedTypes="1" containsNumber="1" minValue="0" maxValue="2434472.23" longText="1"/>
    </cacheField>
    <cacheField name="Year to date_x000a_(April - Sept 2020)_x000a_(NUMERICAL INDICATORS ONLY)" numFmtId="0">
      <sharedItems containsBlank="1" containsMixedTypes="1" containsNumber="1" minValue="0" maxValue="2434472.23"/>
    </cacheField>
    <cacheField name="End of year forecast as at end of Q2_x000a_(NUMERICAL INDICATORS ONLY)" numFmtId="0">
      <sharedItems containsBlank="1" containsMixedTypes="1" containsNumber="1" minValue="0.7" maxValue="2500000"/>
    </cacheField>
    <cacheField name="Quarter 2_x000a_ On Track? (R/A/G)" numFmtId="17">
      <sharedItems/>
    </cacheField>
    <cacheField name="Comments / Further action (Q2)_x000a_(IF APPLICABLE)" numFmtId="0">
      <sharedItems containsBlank="1" longText="1"/>
    </cacheField>
    <cacheField name="Quarter 3_x000a_(October - December 2020)" numFmtId="0">
      <sharedItems containsBlank="1" containsMixedTypes="1" containsNumber="1" minValue="0.83979999999999999" maxValue="6" longText="1"/>
    </cacheField>
    <cacheField name="Year to date_x000a_(April - Dec 2020)_x000a_(NUMERICAL INDICATORS ONLY)" numFmtId="0">
      <sharedItems containsBlank="1" containsMixedTypes="1" containsNumber="1" minValue="0.53859999999999997" maxValue="2190835"/>
    </cacheField>
    <cacheField name="End of year forecast as at end of Q3_x000a_(NUMERICAL INDICATORS ONLY)" numFmtId="0">
      <sharedItems containsBlank="1" containsMixedTypes="1" containsNumber="1" minValue="0.6" maxValue="2100000"/>
    </cacheField>
    <cacheField name="Quarter 3 _x000a_On Track? (R/A/G)" numFmtId="0">
      <sharedItems/>
    </cacheField>
    <cacheField name="Comments / Further action (Q3)_x000a_(IF APPLICABLE)" numFmtId="0">
      <sharedItems containsBlank="1"/>
    </cacheField>
    <cacheField name="Quarter 4_x000a_(January - March 2021)" numFmtId="0">
      <sharedItems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ontainsNonDate="0" containsString="0" containsBlank="1"/>
    </cacheField>
    <cacheField name="Service" numFmtId="0">
      <sharedItems/>
    </cacheField>
    <cacheField name="Team" numFmtId="0">
      <sharedItems/>
    </cacheField>
    <cacheField name="Corporate Priority" numFmtId="0">
      <sharedItems/>
    </cacheField>
    <cacheField name="Portfolio" numFmtId="0">
      <sharedItems/>
    </cacheField>
    <cacheField name="Former Portfolio (pre Dec 2020 Cabinet)"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x v="0"/>
    <s v="CR02"/>
    <s v="Proactively Supporting the Boundary Review of East Staffordshire"/>
    <s v="Respond to Boundary Review Consultation in line with LGBCE timetable"/>
    <m/>
    <s v="The LGBCE has resumed the review of East Staffordshire, following a pause during the Covid-19 lockdown. _x000a_The consultation on the LGBCE's proposed boundaries will run until September 7th 2020 &amp; ESBC will respond from a electoral management perspective regarding the suggested names for the proposed new warded parishes."/>
    <m/>
    <s v="On Track to be Achieved"/>
    <m/>
    <s v="The LGBCE's final recommendations are due to be published 1st December 2020"/>
    <m/>
    <m/>
    <s v="On Track to be Achieved"/>
    <m/>
    <s v="The LGBCE have opened an additional phase of public consultation in their review of the Council's electoral arrangements. This period of consultation started 1st December 2020, and closes on 11th January 2021. _x000a_"/>
    <m/>
    <m/>
    <s v="On Track to be Achieved"/>
    <m/>
    <s v="The LGBCE published its final recommendations on 30th March 2021."/>
    <m/>
    <s v="Fully Achieved"/>
    <m/>
    <m/>
    <s v="Andy O'Brien"/>
    <s v="Electoral Services"/>
    <s v="Community Regeneration"/>
    <s v="Leader"/>
    <s v="Leader"/>
  </r>
  <r>
    <x v="1"/>
    <s v="CR03"/>
    <s v="Proactively Supporting the Boundary Review of East Staffordshire"/>
    <s v="Prepare for Polling Place Review following completion of Boundary Review"/>
    <s v="March 2021"/>
    <s v="Planning is in the preliminary stages in line with the LGBCE timetable and their initial recommendations published on 30 June 2020. LGBCE’s final recommendations are due to be published 1 December 2020."/>
    <m/>
    <s v="On Track to be Achieved"/>
    <m/>
    <s v="The preparation for the Polling Place Review is ongoing and will be delivered by the target date."/>
    <m/>
    <m/>
    <s v="On Track to be Achieved"/>
    <s v="The LGBCE's final recommendations are due to be published 1st December 2020"/>
    <s v="The LGBCE have indicated they will publish their final recommendations for the Borough in March 2021."/>
    <m/>
    <m/>
    <s v="On Track to be Achieved"/>
    <m/>
    <m/>
    <m/>
    <s v="Update not provided"/>
    <m/>
    <m/>
    <s v="Andy O'Brien"/>
    <s v="Electoral Services"/>
    <s v="Community Regeneration"/>
    <s v="Leader"/>
    <s v="Leader"/>
  </r>
  <r>
    <x v="2"/>
    <s v="CR04"/>
    <s v="Increasing Staffing Availability Through Reduced Sickness"/>
    <s v="Short Term Sickness Days Average: 2.98 days"/>
    <m/>
    <s v="0.21 days"/>
    <s v="2.5 days"/>
    <s v="On Track to be Achieved"/>
    <s v="Q1 2019/20 (last year) 0.69 days"/>
    <s v="0.54 days"/>
    <s v="0.72 days"/>
    <s v="2.37 days"/>
    <s v="On Track to be Achieved"/>
    <m/>
    <s v="0.55 days"/>
    <s v="1.25 days"/>
    <s v="2 days"/>
    <s v="On Track to be Achieved"/>
    <m/>
    <m/>
    <m/>
    <s v="Update not provided"/>
    <m/>
    <m/>
    <s v="Andy O'Brien"/>
    <s v="HR &amp; Payroll"/>
    <s v="Community Regeneration"/>
    <s v="Leader"/>
    <s v="Leader"/>
  </r>
  <r>
    <x v="2"/>
    <s v="CR05"/>
    <s v="Improve On The Average Time To Pay Creditors"/>
    <s v="Average Time To Pay Creditors: _x000a_10 days"/>
    <m/>
    <s v="9 days"/>
    <s v="10 days"/>
    <s v="On Track to be Achieved"/>
    <s v="Q1 2019/20 (last year) = 10 days"/>
    <s v="10 days"/>
    <s v="10 days"/>
    <s v="10 days"/>
    <s v="On Track to be Achieved"/>
    <m/>
    <s v="8 days"/>
    <s v="9 days"/>
    <s v="9 days"/>
    <s v="On Track to be Achieved"/>
    <m/>
    <m/>
    <m/>
    <s v="Update not provided"/>
    <m/>
    <m/>
    <s v="Andy O'Brien"/>
    <s v="HR &amp; Payroll"/>
    <s v="Community Regeneration"/>
    <s v="Leader"/>
    <s v="Leader"/>
  </r>
  <r>
    <x v="3"/>
    <s v="CR06"/>
    <s v="Legal and Assets"/>
    <s v="Commission a condition survey of the Council’s industrial units at Centrum 100 Business Park "/>
    <s v="September 2020"/>
    <m/>
    <m/>
    <s v="Not Yet Due"/>
    <m/>
    <s v="Survey commissioned 28th August 2020"/>
    <m/>
    <m/>
    <s v="Fully Achieved"/>
    <m/>
    <m/>
    <m/>
    <m/>
    <s v="Fully Achieved"/>
    <m/>
    <m/>
    <m/>
    <s v="Fully Achieved"/>
    <m/>
    <m/>
    <s v="Andy O'Brien"/>
    <s v="Assets &amp; Estates"/>
    <s v="Community Regeneration"/>
    <s v="Leader"/>
    <s v="Leader"/>
  </r>
  <r>
    <x v="3"/>
    <s v="CR07"/>
    <s v="Legal and Assets"/>
    <s v="Carry out works to 8 of the Council’s commercial properties, as identified in the condition survey"/>
    <s v="March 2021"/>
    <m/>
    <m/>
    <s v="Not Yet Due"/>
    <m/>
    <m/>
    <m/>
    <m/>
    <s v="Not yet due"/>
    <m/>
    <m/>
    <m/>
    <m/>
    <s v="On Track to be Achieved"/>
    <m/>
    <m/>
    <m/>
    <s v="Update not provided"/>
    <m/>
    <m/>
    <s v="Andy O'Brien"/>
    <s v="Assets &amp; Estates"/>
    <s v="Community Regeneration"/>
    <s v="Leader"/>
    <s v="Leader"/>
  </r>
  <r>
    <x v="4"/>
    <s v="CR08"/>
    <s v="Increase Capacity at Stapenhill Cemetery"/>
    <s v="Commence preparatory works for the expansion of Stapenhill Cemetery."/>
    <s v="December 2020"/>
    <s v="Consultants have been asked to update their revised quote from November 2019. Revised quote has been received and stage 1 investigation works have been ordered. "/>
    <m/>
    <s v="Fully Achieved"/>
    <m/>
    <s v="Tier 1 report received and passed to the Environment Agency for assessment"/>
    <m/>
    <m/>
    <s v="Fully Achieved"/>
    <m/>
    <m/>
    <m/>
    <m/>
    <s v="Fully Achieved"/>
    <m/>
    <m/>
    <m/>
    <s v="Fully Achieved"/>
    <m/>
    <m/>
    <s v="Mark Rizk"/>
    <s v="Communities, Open Spaces &amp; Facilities"/>
    <s v="Community Regeneration"/>
    <s v="Leisure, Amenities &amp; Tourism"/>
    <s v="Leisure, Culture &amp; Tourism"/>
  </r>
  <r>
    <x v="4"/>
    <s v="CR09"/>
    <s v="Market Hall Development Initiatives"/>
    <s v="Implement the outcome of the Market Hall future options review "/>
    <s v="March 2021"/>
    <s v="Deferred until later within this financial year, as this target is linked to the developing Stronger Towns work. Target to be revisited in October 2020. "/>
    <m/>
    <s v="Deferred"/>
    <m/>
    <s v="Target deferred as part of Q1 Review due to  coronavirus situation."/>
    <s v="N/A"/>
    <s v="N/A"/>
    <s v="Deferred"/>
    <s v="Government feedback in relation to Stronger Towns Fund not expected until March/April 2021 due to ongoing impact of Covid-19. "/>
    <s v="As per Quarter 2 report, this target has been deferred to allow for the outcome of the Stronger Towns work to be factored in to the long term service delivery approach"/>
    <m/>
    <m/>
    <s v="Deferred"/>
    <m/>
    <m/>
    <m/>
    <s v="Deferred"/>
    <m/>
    <m/>
    <s v="Mark Rizk"/>
    <s v="Markets"/>
    <s v="Community Regeneration"/>
    <s v="Leisure, Amenities &amp; Tourism"/>
    <s v="Leisure, Culture &amp; Tourism"/>
  </r>
  <r>
    <x v="4"/>
    <s v="CR10"/>
    <s v="Market Development Initiatives"/>
    <s v="Hold at least 7 commercial events in the Market Hall/Market Place "/>
    <s v="March 2021"/>
    <s v="Whilst there has been an impact on opportunities to hold commercial events in and around the Market Hall during quarter 1, opportunities do exist to hold events in the Market Place moving forward."/>
    <m/>
    <s v="On Track to be Achieved"/>
    <m/>
    <s v="Uncertainty regarding COVID19 restrictions has seen few enquires for the use of the market hall as an events venue. Ongoing restrictions are likely to place further pressure on the achievement of his target"/>
    <m/>
    <m/>
    <s v="In Danger of Falling Behind Target"/>
    <m/>
    <s v="The 2nd and 3rd lockdowns have prevented any events from being held during these times. Furthermore, potential organisers are fewer due to the pandemic situation"/>
    <m/>
    <m/>
    <s v="Off Target"/>
    <m/>
    <m/>
    <m/>
    <s v="Update not provided"/>
    <m/>
    <m/>
    <s v="Mark Rizk"/>
    <s v="Markets"/>
    <s v="Community Regeneration"/>
    <s v="Leisure, Amenities &amp; Tourism"/>
    <s v="Leisure, Culture &amp; Tourism"/>
  </r>
  <r>
    <x v="4"/>
    <s v="CR11"/>
    <s v="Market Hall Development Initiatives"/>
    <s v="Continue to benchmark Market Hall performance through APSE membership"/>
    <s v="March 2021"/>
    <s v="We have joined APSE"/>
    <m/>
    <s v="On Track to be Achieved"/>
    <m/>
    <s v="Market Hall data has been supplied for APSE for analysis and benchmarking comparison"/>
    <m/>
    <m/>
    <s v="Fully Achieved"/>
    <m/>
    <m/>
    <m/>
    <m/>
    <s v="Fully Achieved"/>
    <m/>
    <m/>
    <m/>
    <s v="Fully Achieved"/>
    <m/>
    <m/>
    <s v="Mark Rizk"/>
    <s v="Markets"/>
    <s v="Community Regeneration"/>
    <s v="Leisure, Amenities &amp; Tourism"/>
    <s v="Leisure, Culture &amp; Tourism"/>
  </r>
  <r>
    <x v="5"/>
    <s v="CR12"/>
    <s v="Major Planning Applications Determined Within 13 Weeks"/>
    <s v="Top Quartile as measured against relevant MHCLG figures"/>
    <m/>
    <s v="8 Applications all within time = 100%"/>
    <m/>
    <s v="On Track to be Achieved"/>
    <s v="Within top quartile based on CLG latest quarter reported."/>
    <s v="7 Applications all within time = 100%"/>
    <n v="100"/>
    <m/>
    <s v="On Track to be Achieved"/>
    <s v="Year to date figures are exceeding % MHCLG top quartile"/>
    <s v="13 Applications all within time = 100%"/>
    <n v="1"/>
    <n v="1"/>
    <s v="On Track to be Achieved"/>
    <s v="Year to date figures are exceeding % MHCLG top quartile"/>
    <m/>
    <m/>
    <s v="Update not provided"/>
    <m/>
    <m/>
    <s v="Sal Khan"/>
    <s v="Planning"/>
    <s v="Community Regeneration"/>
    <s v="Regeneration &amp; Planning Policy"/>
    <s v="Regeneration &amp; Planning Policy"/>
  </r>
  <r>
    <x v="5"/>
    <s v="CR13"/>
    <s v="Minor Planning Applications Determined Within 8 Weeks"/>
    <s v="Top Quartile as measured against relevant MHCLG figures"/>
    <m/>
    <s v="63 Applications of which 60 in time = 95%"/>
    <m/>
    <s v="On Track to be Achieved"/>
    <s v="Within top quartile based on CLG latest quarter reported."/>
    <s v="49 Applications of which 45 in time = 92%"/>
    <s v="105 on time out of 112 = 93.75%"/>
    <m/>
    <s v="On Track to be Achieved"/>
    <s v="Year to date figures are exceeding % MHCLG top quartile"/>
    <s v="60 Applications of which 55 in time = 92%"/>
    <n v="0.93"/>
    <n v="0.92"/>
    <s v="On Track to be Achieved"/>
    <s v="Year to date figures are equalling % MHCLG top quartile"/>
    <m/>
    <m/>
    <s v="Update not provided"/>
    <m/>
    <m/>
    <s v="Sal Khan"/>
    <s v="Planning"/>
    <s v="Community Regeneration"/>
    <s v="Regeneration &amp; Planning Policy"/>
    <s v="Regeneration &amp; Planning Policy"/>
  </r>
  <r>
    <x v="5"/>
    <s v="CR14"/>
    <s v="Other Planning Applications Determined in 8 Weeks"/>
    <s v="Top Quartile as measured against relevant MHCLG figures"/>
    <m/>
    <s v="124 Applications all within time = 100%"/>
    <m/>
    <s v="On Track to be Achieved"/>
    <s v="Within top quartile based on CLG latest quarter reported."/>
    <s v="142 Applications of which 135 in time = 95%"/>
    <s v="259 out of 266 = 97.37%"/>
    <m/>
    <s v="On Track to be Achieved"/>
    <s v="Year to date figures are exceeding % MHCLG top quartile"/>
    <s v="160 Applications of which 157 in time = 98%"/>
    <n v="0.98"/>
    <n v="0.98"/>
    <s v="On Track to be Achieved"/>
    <s v="Year to date figures are exceeding % MHCLG top quartile"/>
    <m/>
    <m/>
    <s v="Update not provided"/>
    <m/>
    <m/>
    <s v="Sal Khan"/>
    <s v="Planning"/>
    <s v="Community Regeneration"/>
    <s v="Regeneration &amp; Planning Policy"/>
    <s v="Regeneration &amp; Planning Policy"/>
  </r>
  <r>
    <x v="5"/>
    <s v="CR15"/>
    <s v="Supporting Neighbourhood Plans"/>
    <s v="Rolleston Neighbourhood Plan Made"/>
    <s v="Date TBC"/>
    <s v="Rolleston Neighbourhood Plan referendum delayed due to COVID-19._x000a_Target deferred to the next Corporate Plan year, as all elections have been postponed for 2020/21"/>
    <m/>
    <s v="Deferred"/>
    <m/>
    <s v="Target deferred as part of Q1 Review due to ongoing coronavirus situation"/>
    <s v="N/A"/>
    <s v="N/A"/>
    <s v="Deferred"/>
    <m/>
    <s v="Target deferred as part of Q1 Review due to ongoing coronavirus situation"/>
    <m/>
    <m/>
    <s v="Deferred"/>
    <m/>
    <m/>
    <m/>
    <s v="Deferred"/>
    <m/>
    <m/>
    <s v="Sal Khan"/>
    <s v="Planning"/>
    <s v="Community Regeneration"/>
    <s v="Regeneration &amp; Planning Policy"/>
    <s v="Regeneration &amp; Planning Policy"/>
  </r>
  <r>
    <x v="5"/>
    <s v="CR16"/>
    <s v="New and Refreshed Planning Policies"/>
    <s v="Finalise and adopt Brewery Building Conversion Design Guidance SPD"/>
    <s v="October 2020"/>
    <s v="On track - draft document have been considered by CMT and LDL."/>
    <m/>
    <s v="On Track to be Achieved"/>
    <m/>
    <s v="SPD has gone to LDL and the groups - to be adopted via EDR in October. "/>
    <m/>
    <m/>
    <s v="On Track to be Achieved"/>
    <m/>
    <s v="Adopted by EDR in October"/>
    <m/>
    <m/>
    <s v="Fully Achieved"/>
    <m/>
    <m/>
    <m/>
    <s v="Fully Achieved"/>
    <m/>
    <m/>
    <s v="Sal Khan"/>
    <s v="Planning"/>
    <s v="Community Regeneration"/>
    <s v="Regeneration &amp; Planning Policy"/>
    <s v="Regeneration &amp; Planning Policy"/>
  </r>
  <r>
    <x v="5"/>
    <s v="CR17"/>
    <s v="New and Refreshed Planning Policies"/>
    <s v="Publish Revised Statement of Community Involvement"/>
    <s v="March 2021"/>
    <s v="On track - draft document have been considered by CMT and LDL."/>
    <m/>
    <s v="On Track to be Achieved"/>
    <m/>
    <s v="Consultation draft has been undertaken and final version being prepared for November CMT. "/>
    <m/>
    <m/>
    <s v="On Track to be Achieved"/>
    <m/>
    <s v="Published in October"/>
    <m/>
    <m/>
    <s v="Fully Achieved"/>
    <m/>
    <m/>
    <m/>
    <s v="Fully Achieved"/>
    <m/>
    <m/>
    <s v="Sal Khan"/>
    <s v="Planning"/>
    <s v="Community Regeneration"/>
    <s v="Regeneration &amp; Planning Policy"/>
    <s v="Regeneration &amp; Planning Policy"/>
  </r>
  <r>
    <x v="5"/>
    <s v="CR18"/>
    <s v="New and Refreshed Planning Policies"/>
    <s v="Produce report and approach regarding Brownfield Register Part 2  "/>
    <s v="October 2020"/>
    <s v="On track - officers preparing documents to be considered in due course by CMT, LDL and Cabinet"/>
    <m/>
    <s v="On Track to be Achieved"/>
    <m/>
    <s v="Report prepared for October CMT and LDL"/>
    <m/>
    <m/>
    <s v="On Track to be Achieved"/>
    <m/>
    <s v="Report produced and presented to CMT and L&amp;DL in October and Cabinet in November 2020"/>
    <m/>
    <m/>
    <s v="Fully Achieved"/>
    <m/>
    <m/>
    <m/>
    <s v="Fully Achieved"/>
    <m/>
    <m/>
    <s v="Sal Khan"/>
    <s v="Planning"/>
    <s v="Community Regeneration"/>
    <s v="Regeneration &amp; Planning Policy"/>
    <s v="Regeneration &amp; Planning Policy"/>
  </r>
  <r>
    <x v="5"/>
    <s v="CR19"/>
    <s v="New and Refreshed Planning Policies"/>
    <s v="Revise and adopt Car parking SPD "/>
    <s v="October 2020"/>
    <s v="On track - draft document have been considered by CMT and LDL."/>
    <m/>
    <s v="On Track to be Achieved"/>
    <m/>
    <s v="SPD has gone to LDL and the groups - to be adopted via EDR in October. "/>
    <m/>
    <m/>
    <s v="On Track to be Achieved"/>
    <m/>
    <s v="SPD adopted via EDR in October "/>
    <m/>
    <m/>
    <s v="Fully Achieved"/>
    <m/>
    <m/>
    <m/>
    <s v="Fully Achieved"/>
    <m/>
    <m/>
    <s v="Sal Khan"/>
    <s v="Planning"/>
    <s v="Community Regeneration"/>
    <s v="Regeneration &amp; Planning Policy"/>
    <s v="Regeneration &amp; Planning Policy"/>
  </r>
  <r>
    <x v="6"/>
    <s v="CR20"/>
    <s v="Improve Burton town centre through significant environmental regeneration"/>
    <s v="Practical completion of the Station Street works via Amey"/>
    <s v="October 2020"/>
    <s v="The Works process started in late March 2020 and was able to continue throughout the lockdown period as the works were categorised as essential. _x000a__x000a_The works process is currently on programme and on target for practical completion to be achieved by the end of October 2020."/>
    <m/>
    <s v="On Track to be Achieved"/>
    <m/>
    <s v="The work on Station Street has continued on programme and remains on target for practical completion to be achieved by the end of October 2020."/>
    <m/>
    <m/>
    <s v="On Track to be Achieved"/>
    <m/>
    <s v="The Station Street works have practically completed."/>
    <m/>
    <m/>
    <s v="Fully Achieved"/>
    <m/>
    <m/>
    <m/>
    <s v="Fully Achieved"/>
    <m/>
    <m/>
    <s v="Andy O'Brien"/>
    <s v="Enterprise"/>
    <s v="Community Regeneration"/>
    <s v="Regeneration &amp; Planning Policy"/>
    <s v="Regeneration &amp; Planning Policy"/>
  </r>
  <r>
    <x v="6"/>
    <s v="CR21"/>
    <s v="Improve Burton town centre through significant environmental regeneration "/>
    <s v="Deliver phase 1 of the Washlands Enhancement Project, fully utilising the GBSLEP Local Growth Fund monies"/>
    <s v="March 2021"/>
    <s v="The funding profile for the Washlands has been reshaped, meaning that there is no longer a requirement for £1m to be spend before March 2021. This will enable the single phased delivery of the project and so phase 1 will now comprise the remaining design and development work, such as the planning application, permitting, and appointment of contractors."/>
    <m/>
    <s v="On Track to be Achieved"/>
    <m/>
    <s v="As per previous update, Phase 1 is now about completing the preparatory work for the implementation of the project. As such, during Q2, consultants (Black &amp; Veatch) have been appointed and are currently working on the ground investigations, planning application(s), and specification for contractors."/>
    <m/>
    <m/>
    <s v="On Track to be Achieved"/>
    <m/>
    <s v="A planning application has now been submitted, which will be considered during Q4."/>
    <m/>
    <m/>
    <s v="On Track to be Achieved"/>
    <m/>
    <m/>
    <m/>
    <s v="Update not provided"/>
    <m/>
    <m/>
    <s v="Andy O'Brien"/>
    <s v="Enterprise"/>
    <s v="Community Regeneration"/>
    <s v="Regeneration &amp; Planning Policy"/>
    <s v="Regeneration &amp; Planning Policy"/>
  </r>
  <r>
    <x v="6"/>
    <s v="CR22"/>
    <s v="Work towards achieving transformation regeneration for Burton upon Trent of up to £25m through the Towns Fund"/>
    <s v="Working with the Town Deal Board, develop a Town Investment Plan for Burton and create a business case for funding"/>
    <s v="March 2021"/>
    <s v="A Town Investment Plan is being developed, following the publication of Government guidance in June 2020. This is intended to be submitted in October 2020."/>
    <m/>
    <s v="On Track to be Achieved"/>
    <m/>
    <s v="A Town Investment Plan is being developed, following the publication of Government guidance in June 2020. This is intended to be submitted in October 2020."/>
    <m/>
    <m/>
    <s v="On Track to be Achieved"/>
    <m/>
    <s v="The Town Investment Plan was submitted in December 2020. The Town Deal Board is currently awaiting the outcome of the submission, anticipated during Q4."/>
    <m/>
    <m/>
    <s v="On Track to be Achieved"/>
    <m/>
    <m/>
    <m/>
    <s v="Update not provided"/>
    <m/>
    <m/>
    <s v="Andy O'Brien"/>
    <s v="Enterprise"/>
    <s v="Community Regeneration"/>
    <s v="Regeneration &amp; Planning Policy"/>
    <s v="Regeneration &amp; Planning Policy"/>
  </r>
  <r>
    <x v="6"/>
    <s v="CR23"/>
    <s v="Support the delivery of affordable housing on brownfield land through the utilisation of S106 commuted sums"/>
    <s v="Review the progress of existing S106 commuted sums and identify new projects for potential funding"/>
    <s v="October 2020"/>
    <m/>
    <m/>
    <s v="Not Yet Due"/>
    <m/>
    <s v="A report will be considered by Cabinet at its October 2020 meeting."/>
    <m/>
    <m/>
    <s v="On Track to be Achieved"/>
    <m/>
    <s v="An update was presented to Cabinet in October 2020."/>
    <m/>
    <m/>
    <s v="Fully Achieved"/>
    <m/>
    <m/>
    <m/>
    <s v="Fully Achieved"/>
    <m/>
    <m/>
    <s v="Andy O'Brien"/>
    <s v="Enterprise"/>
    <s v="Community Regeneration"/>
    <s v="Regeneration &amp; Planning Policy"/>
    <s v="Regeneration &amp; Planning Policy"/>
  </r>
  <r>
    <x v="6"/>
    <s v="CR24"/>
    <s v="Identify a vision for the future regeneration of Uttoxeter"/>
    <s v="Member approval of the final Uttoxeter Masterplan"/>
    <s v="December 2020"/>
    <s v="Cushman and Wakefield were appointed in late March 2020 as consultants to carry out an assessment of the success of the original Uttoxeter Masterplan from 2003 along with the creation a new version._x000a__x000a_Cushman and Wakefield have already completed the assessment of the original masterplan and are now working on the development of the baseline study and stakeholder engagement process."/>
    <m/>
    <s v="On Track to be Achieved"/>
    <m/>
    <s v="The consultants have undertaken a baseline review of Uttoxeter to identify the current functions of the town, its strengths and weaknesses, underlying threats to its future, identification of potential opportunities._x000a__x000a_Key local (community, business and political) stakeholders have been engaged and a public consultation process has also been completed._x000a__x000a_The consultants will review all aspects of the baseline work and responses from the consultation processes to move forward with the design options. These will be presented to the economic growth project group, before being finalised and presented at Full Council."/>
    <m/>
    <m/>
    <s v="On Track to be Achieved"/>
    <m/>
    <s v="The Uttoxeter Masterplan was approved at a meeting of Full Council in December 2020."/>
    <m/>
    <m/>
    <s v="Fully Achieved"/>
    <m/>
    <m/>
    <m/>
    <s v="Fully Achieved"/>
    <m/>
    <m/>
    <s v="Andy O'Brien"/>
    <s v="Enterprise"/>
    <s v="Community Regeneration"/>
    <s v="Regeneration &amp; Planning Policy"/>
    <s v="Regeneration &amp; Planning Policy"/>
  </r>
  <r>
    <x v="6"/>
    <s v="CR25"/>
    <s v="Promote local employment opportunities"/>
    <s v="Working with the Worklessness Action Group and local MP, support the delivery of three job fairs"/>
    <s v="March 2021"/>
    <s v="The first job fair of the year was planned for June 2020 and this was unfortunately cancelled as a result of COVID-19. It is not yet determined whether 3 can still be achieved in the year using alternative methods (such as virtual)."/>
    <m/>
    <s v="In Danger of Falling Behind Target"/>
    <m/>
    <s v="Job fairs are currently being delivered in a different way with targeted supported and 'virtual' job fairs through social media. As such, the work is not taking place in the same way, but is hopefully having the same impact."/>
    <s v="2 Virtual Job Fairs"/>
    <m/>
    <s v="On Track to be Achieved"/>
    <m/>
    <s v="Job fairs are currently being delivered in a different way with targeted supported and 'virtual' job fairs through social media. As such, the work is not taking place in the same way, but is hopefully having the same impact."/>
    <s v="2 virtual jobs fairs"/>
    <m/>
    <s v="On Track to be Achieved"/>
    <m/>
    <m/>
    <m/>
    <s v="Update not provided"/>
    <m/>
    <m/>
    <s v="Andy O'Brien"/>
    <s v="Enterprise"/>
    <s v="Community Regeneration"/>
    <s v="Regeneration &amp; Planning Policy"/>
    <s v="Regeneration &amp; Planning Policy"/>
  </r>
  <r>
    <x v="6"/>
    <s v="CR26"/>
    <s v="Continue to support local businesses to grow and innovate"/>
    <s v="Create a grant fund to support small businesses and deliver throughout the year"/>
    <s v="March 2021"/>
    <m/>
    <m/>
    <s v="Not Yet Due"/>
    <m/>
    <s v="Members have recently been provided with a  brief overview of how a scheme could operate and invited to provide comments, feedback and ideas. Whilst this is still being developed, it is imperative that any funding scheme complements national support rather than duplicates it and focuses on growth."/>
    <m/>
    <m/>
    <s v="On Track to be Achieved"/>
    <m/>
    <s v="A grant fund aimed at small businesses has been developed following consultation with Members, stakeholders and other Local Authorities. With the recent announcement of further COVID-19 support funding for businesses, it is proposed that the delivery of this fund is moved into the 21/22 Corporate Plan in order to avoid duplicating any existing support funding, with the scheme being aimed at growth."/>
    <m/>
    <m/>
    <s v="Deferred"/>
    <s v="It is proposed that the delivery of this programme commences in April 21."/>
    <m/>
    <m/>
    <s v="Deferred"/>
    <m/>
    <m/>
    <s v="Andy O'Brien"/>
    <s v="Enterprise"/>
    <s v="Community Regeneration"/>
    <s v="Regeneration &amp; Planning Policy"/>
    <s v="Regeneration &amp; Planning Policy"/>
  </r>
  <r>
    <x v="6"/>
    <s v="CR27"/>
    <s v="Continue to support local businesses to grow and innovate"/>
    <s v="Provide direct support to 20 businesses through the Growth Hub Advisor contract"/>
    <s v="March 2021"/>
    <s v="Businesses are being supported by advice from the Growth Hub Advisor contract, however the nature of this advice has notably changed to reflect COVID-19. An exact number of businesses supported has not yet been issued, but it is believed to be proportionate to the quarter."/>
    <m/>
    <s v="On Track to be Achieved"/>
    <m/>
    <s v="Businesses are being supported by advice from the Growth Hub Advisor contract, however the nature of this advice has notably changed to reflect COVID-19. An exact number of businesses supported has not yet been issued, but it is believed to be proportionate to the quarter."/>
    <m/>
    <m/>
    <s v="On Track to be Achieved"/>
    <m/>
    <s v="Through the initial scope of the contract, 9 East Staffordshire businesses have been supported. However, during Q2 and Q3 the Growth Hub contract was providing specific COVID-19 support to businesses in place of the initial scope of this contract and supported a further 15 organisations, providing a cumulative total of 24."/>
    <m/>
    <n v="24"/>
    <s v="Fully Achieved"/>
    <m/>
    <m/>
    <m/>
    <s v="Fully Achieved"/>
    <m/>
    <m/>
    <s v="Andy O'Brien"/>
    <s v="Enterprise"/>
    <s v="Community Regeneration"/>
    <s v="Regeneration &amp; Planning Policy"/>
    <s v="Regeneration &amp; Planning Policy"/>
  </r>
  <r>
    <x v="6"/>
    <s v="CR28"/>
    <s v="Continue to work effectively with regeneration partners"/>
    <s v="Continue to work with strategic tourism partners, such as the National Forest, the Campaign to Reopen the Ivanhoe Line and the TTTV, on the regeneration of the borough"/>
    <s v="March 2021"/>
    <s v="Work continues with these organisations. The Brook Hollows project is being taken forwards with the TTTV and now in partnership with the EA. The Ivanhoe Line project is progressing well, however members of that group were affected by Shielding requirements."/>
    <m/>
    <s v="On Track to be Achieved"/>
    <s v="In May 2020 the government announced the Ivanhoe line would be 1 of 10 campaigns to received support from the 'restoring your railways fund'"/>
    <s v="Work continues with these organisations, with partnerships continuing to develop and grow."/>
    <m/>
    <m/>
    <s v="On Track to be Achieved"/>
    <m/>
    <s v="Partnership working with organisations such as the National Forest and TTTV is ongoing."/>
    <m/>
    <m/>
    <s v="On Track to be Achieved"/>
    <m/>
    <m/>
    <m/>
    <s v="Update not provided"/>
    <m/>
    <m/>
    <s v="Andy O'Brien"/>
    <s v="Enterprise"/>
    <s v="Community Regeneration"/>
    <s v="Regeneration &amp; Planning Policy"/>
    <s v="Regeneration &amp; Planning Policy"/>
  </r>
  <r>
    <x v="7"/>
    <s v="EHW01"/>
    <s v="Delivering Better Services to Support Homelessness"/>
    <s v="Promote, monitor and report on the Burton and East Staffordshire Partnership, produce two activity reports during the year"/>
    <s v="(Sep 20 / Mar 21)"/>
    <s v="The Partnership has been instrumental in responding to the lockdown and associated 'Everyone In' campaign. A virtual meeting to debrief and consider how we can consolidate the gains that have been made is taking place in July."/>
    <m/>
    <s v="On Track to be Achieved"/>
    <m/>
    <s v="Following a successful bid to the MHCLG's NSAP Fund for interim accommodation, the Partnership has been instrumental in providing a joined up approach to recipients of the intervention. An activity report reviewing the East Staffs Homeless Partnership was considered at CMT &amp; LDL in September 2020. "/>
    <m/>
    <m/>
    <s v="On Track to be Achieved"/>
    <m/>
    <s v="The Partnership continues to function effectively in securing move on for recipients of the Next Steps Accommodation Programme funded interim accommodation."/>
    <m/>
    <m/>
    <s v="On Track to be Achieved"/>
    <m/>
    <m/>
    <m/>
    <s v="Update not provided"/>
    <m/>
    <m/>
    <s v="Sal Khan"/>
    <s v="Housing Options"/>
    <s v="Environment and Health &amp; Wellbeing"/>
    <s v="Environment &amp; Housing"/>
    <s v="Environment &amp; Housing"/>
  </r>
  <r>
    <x v="7"/>
    <s v="EHW02"/>
    <s v="Delivering Better Services to Support Homelessness"/>
    <s v="Evaluate and build on the existing MHCLG/ESBC projects to target entrenched rough sleepers with two activity reports during the year_x000a__x000a_Prepare and submit new applications to MHCLG as and when appropriate during the year "/>
    <s v="(Sept 2020 / Mar 2021)"/>
    <s v="The projects that are funded by the MHCLG's 'Rough Sleeping Initiative' have been effective in supporting individuals to exit from the 'Everyone In' campaign with settled solutions. There is an initial proposal for an additional project, although the MHCLG's prospectus to secure the funding has not yet been released. "/>
    <m/>
    <s v="On Track to be Achieved"/>
    <m/>
    <s v="An application to the MHCLG's NSAP Fund was submitted in August 2020. The application had two parts, with the first part having been successful and the second part yet to be determined. An activity report reviewing the rough sleeping projects was considered at CMT &amp; LDL in September 2020.  "/>
    <m/>
    <m/>
    <s v="On Track to be Achieved"/>
    <m/>
    <s v="Cold Weather Funding was secured to top up our existing interim accommodation fund. Early discussion have taken place with the MHCLG with regard to funding for 21/22."/>
    <m/>
    <m/>
    <s v="On Track to be Achieved"/>
    <m/>
    <m/>
    <m/>
    <s v="Update not provided"/>
    <m/>
    <m/>
    <s v="Sal Khan"/>
    <s v="Housing Options"/>
    <s v="Environment and Health &amp; Wellbeing"/>
    <s v="Environment &amp; Housing"/>
    <s v="Environment &amp; Housing"/>
  </r>
  <r>
    <x v="7"/>
    <s v="EHW03"/>
    <s v="Proactively reducing the number of empty homes in the borough"/>
    <s v="Produce annual contract performance report"/>
    <s v="March 2021"/>
    <s v="This work is well underway, and early analysis indicates that the contract has delivered a strong set of results."/>
    <m/>
    <s v="On Track to be Achieved"/>
    <m/>
    <s v="Grafton have been refining the list of empty homes to be considered for further enforcement in the forthcoming Cabinet report. An additional 111 properties that have remained empty for 2 years have been contacted with a stage 1 letter."/>
    <m/>
    <m/>
    <s v="On Track to be Achieved"/>
    <m/>
    <s v="The recording mechanisms for the delivery of the contract have been enhanced to provide a richer data set. Full report to be taken forward in Q4."/>
    <m/>
    <m/>
    <s v="On Track to be Achieved"/>
    <m/>
    <m/>
    <m/>
    <s v="Update not provided"/>
    <m/>
    <m/>
    <s v="Sal Khan"/>
    <s v="Housing Options"/>
    <s v="Environment and Health &amp; Wellbeing"/>
    <s v="Environment &amp; Housing"/>
    <s v="Environment &amp; Housing"/>
  </r>
  <r>
    <x v="7"/>
    <s v="EHW04"/>
    <s v="Delivering Better Services to Support Homelessness"/>
    <s v="Average time from appointment to initial decision for homeless applicants of 3 days"/>
    <m/>
    <s v="The Housing Options Team made 63 initial decisions this quarter, with an average time to decision of 0.75 days."/>
    <s v="1 day"/>
    <s v="On Track to be Achieved"/>
    <m/>
    <s v="The Housing Options Team made 65 initial decisions this quarter, with an average time of 0.0 days."/>
    <s v="0.35 days"/>
    <s v="0.5 days"/>
    <s v="On Track to be Achieved"/>
    <m/>
    <s v="The Housing Options Team made 71 initial decisions this quarter, with an average time to decision of 0.62 days."/>
    <s v="0.46 days"/>
    <s v="0.5 days"/>
    <s v="On Track to be Achieved"/>
    <m/>
    <m/>
    <m/>
    <s v="Update not provided"/>
    <m/>
    <m/>
    <s v="Sal Khan"/>
    <s v="Housing Options"/>
    <s v="Environment and Health &amp; Wellbeing"/>
    <s v="Environment &amp; Housing"/>
    <s v="Environment &amp; Housing"/>
  </r>
  <r>
    <x v="7"/>
    <s v="EHW05"/>
    <s v="Continue to Maximise Utilisation of Self Contained Temporary Accommodation for Homeless Applicants"/>
    <s v="Reduce ‘Key to Key’ Void Turnaround to an average of 6 working days"/>
    <m/>
    <s v="There was only 1 'Key to Key' occasion during this quarter; this is because households in B&amp;B were prioritised to be moved directly into settled accommodation to avoid the number of contacts. This 1 move took 2 working days."/>
    <s v="5 days"/>
    <s v="On Track to be Achieved"/>
    <m/>
    <s v="There were 5 'Key to Key' occasions during this quarter. The average across the 5 moves is 5.2 days, with one move increasing the average at 12 days due to the need to replace white goods. "/>
    <s v="4.7 days"/>
    <s v="5 days"/>
    <s v="On Track to be Achieved"/>
    <m/>
    <s v="There were 5 'Key to Key' occasions during this quarter with an average of 4 days."/>
    <s v="3.7 days"/>
    <s v="5 days"/>
    <s v="On Track to be Achieved"/>
    <m/>
    <m/>
    <m/>
    <s v="Update not provided"/>
    <m/>
    <m/>
    <s v="Sal Khan"/>
    <s v="Housing Options"/>
    <s v="Environment and Health &amp; Wellbeing"/>
    <s v="Environment &amp; Housing"/>
    <s v="Environment &amp; Housing"/>
  </r>
  <r>
    <x v="7"/>
    <s v="EHW06"/>
    <s v="Improving our Housing Strategy Initiatives "/>
    <s v="Refreshed Housing Strategy"/>
    <s v="December 2020"/>
    <s v="The lay out and structure of the document has been drafted, with a move toward the look and feel of the current Homelessness Strategy."/>
    <m/>
    <s v="On Track to be Achieved"/>
    <m/>
    <s v="Following internal consultation, a draft Housing Strategy is now out to public consultation."/>
    <m/>
    <m/>
    <s v="On Track to be Achieved"/>
    <m/>
    <s v="Housing 2021 - 24 adopted at Cabinet on 14 December 2020."/>
    <m/>
    <m/>
    <s v="Fully Achieved"/>
    <m/>
    <m/>
    <m/>
    <s v="Fully Achieved"/>
    <m/>
    <m/>
    <s v="Sal Khan"/>
    <s v="Housing Options"/>
    <s v="Environment and Health &amp; Wellbeing"/>
    <s v="Environment &amp; Housing"/>
    <s v="Environment &amp; Housing"/>
  </r>
  <r>
    <x v="7"/>
    <s v="EHW07"/>
    <s v="Improving our Housing Strategy Initiatives"/>
    <s v="Report opportunities for improving Housing Register Service"/>
    <s v="December 2020"/>
    <s v="A streamlined digital application system has been undergoing rigorous testing and is due to launch to the public next month."/>
    <m/>
    <s v="On Track to be Achieved"/>
    <m/>
    <s v="Online applications to join the Housing Register launched on 22 September, and early indications are that this project has been a success. Analysis of the data and consideration of the improvement to the customer journey to take place ahead of a report due in the next quarter. "/>
    <m/>
    <m/>
    <s v="On Track to be Achieved"/>
    <m/>
    <s v="Report taken forward to LDL on 23 November 2020."/>
    <m/>
    <m/>
    <s v="Fully Achieved"/>
    <m/>
    <m/>
    <m/>
    <s v="Fully Achieved"/>
    <m/>
    <m/>
    <s v="Sal Khan"/>
    <s v="Housing Options"/>
    <s v="Environment and Health &amp; Wellbeing"/>
    <s v="Environment &amp; Housing"/>
    <s v="Environment &amp; Housing"/>
  </r>
  <r>
    <x v="8"/>
    <s v="EHW08"/>
    <s v="Maintain Top Quartile Performance For Street Cleansing - Litter"/>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09"/>
    <s v="Maintain Top Quartile Performance For Street Cleansing - Detritus"/>
    <s v="Maintain Top Quartile Performance"/>
    <m/>
    <s v="Not yet due - surveys run April - July"/>
    <m/>
    <s v="Not Yet Due"/>
    <m/>
    <s v="0% April - July"/>
    <m/>
    <m/>
    <s v="On Track to be Achieved"/>
    <m/>
    <s v="0% Aug- Nov"/>
    <m/>
    <m/>
    <s v="On Track to be Achieved"/>
    <m/>
    <m/>
    <m/>
    <s v="Update not provided"/>
    <m/>
    <m/>
    <s v="Sal Khan"/>
    <s v="Environment"/>
    <s v="Environment and Health &amp; Wellbeing"/>
    <s v="Environment &amp; Housing"/>
    <s v="Environment &amp; Housing"/>
  </r>
  <r>
    <x v="8"/>
    <s v="EHW10"/>
    <s v="Maintain Top Quartile Performance For Street Cleansing - Graffiti"/>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1"/>
    <s v="Maintain Top Quartile Performance For Street Cleansing – Fly-Posting"/>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2"/>
    <s v="Maintain Top Quartile Performance On Recycling "/>
    <s v="Household Waste Recycled and Composted:_x000a_Maintain Top Quartile Performance"/>
    <m/>
    <s v="46.28% - estimated"/>
    <m/>
    <s v="On Track to be Achieved"/>
    <m/>
    <s v="47% - estimated"/>
    <s v="47.5% - estimated"/>
    <s v="41% - estimated"/>
    <s v="On Track to be Achieved"/>
    <m/>
    <s v="39.52% - estimated as not all data received"/>
    <m/>
    <s v="43.27% - estimated"/>
    <s v="On Track to be Achieved"/>
    <m/>
    <m/>
    <m/>
    <s v="Update not provided"/>
    <m/>
    <m/>
    <s v="Sal Khan"/>
    <s v="Environment"/>
    <s v="Environment and Health &amp; Wellbeing"/>
    <s v="Environment &amp; Housing"/>
    <s v="Environment &amp; Housing"/>
  </r>
  <r>
    <x v="8"/>
    <s v="EHW13"/>
    <s v="Maintain Top Quartile Performance On Waste Reduction "/>
    <s v="Residual Household Waste Per Household: _x000a_Maintain Top Quartile Performance"/>
    <m/>
    <s v="144.65kg - estimated. Collection tonnages are higher than normal for Q1 due to the impact of the pandemic. This may effect the outturn figure."/>
    <m/>
    <s v="On Track to be Achieved"/>
    <m/>
    <s v="138.86kg - estimated"/>
    <s v="276kg - estimated"/>
    <s v="560kg - estimated"/>
    <s v="On Track to be Achieved"/>
    <m/>
    <s v="133.04kg - estimated as not all data received"/>
    <s v="Increased tonnages due to COVID/lockdown of approx. 8%"/>
    <s v="535kg - estimated"/>
    <s v="On Track to be Achieved"/>
    <m/>
    <m/>
    <m/>
    <s v="Update not provided"/>
    <m/>
    <m/>
    <s v="Sal Khan"/>
    <s v="Environment"/>
    <s v="Environment and Health &amp; Wellbeing"/>
    <s v="Environment &amp; Housing"/>
    <s v="Environment &amp; Housing"/>
  </r>
  <r>
    <x v="4"/>
    <s v="EHW14"/>
    <s v="Open Spaces Initiatives "/>
    <s v="Develop a Borough wide parks development plan"/>
    <s v="December 2020"/>
    <m/>
    <m/>
    <s v="Not Yet Due"/>
    <m/>
    <m/>
    <m/>
    <m/>
    <s v="Not yet due"/>
    <m/>
    <s v="Parks Development Plan written and completed with Cabinet approval given in December"/>
    <m/>
    <m/>
    <s v="Fully Achieved"/>
    <m/>
    <m/>
    <m/>
    <s v="Fully Achieved"/>
    <m/>
    <m/>
    <s v="Mark Rizk"/>
    <s v="Communities, Open Spaces &amp; Facilities"/>
    <s v="Environment and Health &amp; Wellbeing"/>
    <s v="Leisure, Amenities &amp; Tourism"/>
    <s v="Leisure, Culture &amp; Tourism"/>
  </r>
  <r>
    <x v="4"/>
    <s v="EHW15"/>
    <s v="Open Spaces Initiatives "/>
    <s v="Achieve 2 in bloom gold awards and support Uttoxeter in the 2020 National In bloom awards"/>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6"/>
    <s v="Open Spaces Initiatives "/>
    <s v="Achieve 1 Green Flag award"/>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7"/>
    <s v="Open Spaces Initiatives"/>
    <s v="Increase the marks awarded to the 9 parks  in  the “It’s Your Neighbourhood” Parks category by an average of 10%"/>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8"/>
    <s v="Develop Tourism within the Borough"/>
    <s v="Develop a tactical approach and plan for tourism in East Staffordshire"/>
    <s v="October 2020"/>
    <s v="Draft document to be shared with the Deputy Leader early in Quarter 2"/>
    <m/>
    <s v="On Track to be Achieved"/>
    <m/>
    <s v="Plan to be approved by Cabinet in October"/>
    <m/>
    <m/>
    <s v="On Track to be Achieved"/>
    <m/>
    <s v="Plan approved by Cabinet in October"/>
    <m/>
    <m/>
    <s v="Fully Achieved"/>
    <m/>
    <m/>
    <m/>
    <s v="Fully Achieved"/>
    <m/>
    <m/>
    <s v="Mark Rizk"/>
    <s v="Communities, Open Spaces &amp; Facilities"/>
    <s v="Environment and Health &amp; Wellbeing"/>
    <s v="Leisure, Amenities &amp; Tourism"/>
    <s v="Leisure, Culture &amp; Tourism"/>
  </r>
  <r>
    <x v="9"/>
    <s v="EHW19"/>
    <s v="Compliance Inspections in support of Public Protection"/>
    <s v="Undertake two high profile initiatives aimed at monitoring compliance and ensuring public protection"/>
    <s v="March 2021"/>
    <s v="Initiatives currently being taken to investigate Covid-19 compliance in businesses that are starting to reopen"/>
    <m/>
    <s v="On Track to be Achieved"/>
    <m/>
    <s v="Ongoing partnership work with Staffordshire County Council and the Police for Covid enforcement and compliance in high risk establishments"/>
    <m/>
    <m/>
    <s v="On Track to be Achieved"/>
    <m/>
    <s v="Ongoing partnership work with Staffordshire County Council and Police. Targeted compliance letters sent to warehouses in Centrum 100 area due to high numbers of Covid cases and focussed media posts to increase compliance with covid measures prior to xmas period. "/>
    <m/>
    <m/>
    <s v="On Track to be Achieved"/>
    <m/>
    <m/>
    <m/>
    <s v="Update not provided"/>
    <m/>
    <m/>
    <s v="Mark Rizk"/>
    <s v="Environmental Health"/>
    <s v="Environment and Health &amp; Wellbeing"/>
    <s v="Community &amp; Regulatory Services"/>
    <s v="Regulatory &amp; Community Support"/>
  </r>
  <r>
    <x v="10"/>
    <s v="EHW20"/>
    <s v="Community &amp; Civil Enforcement Initiatives"/>
    <s v="Undertake 8 focused initiatives (including fly tipping) across the Borough and deliver at least 6 education programs in local schools. "/>
    <s v="March 2021"/>
    <s v="Planned initiatives have not yet taken place. This is due to school closures and the CCEO's have been involved in Covid-19 related tasks, shielding or WFH. "/>
    <m/>
    <s v="In Danger of Falling Behind Target"/>
    <s v="Alternative options being looked into such as other community groups i.e. scouts, brownies, cadets. Those contacted are functioning remotely. "/>
    <s v="Two initiatives have been completed during September. The first in Anglesey and the second in Shobnall. A further two are organised for October, one in Horninglow and one in Eton. Due to COVID 19 and the challenges faced, including Covid Marshal activity, these have not &amp; will not include schools at this stage."/>
    <m/>
    <m/>
    <s v="In Danger of Falling Behind Target"/>
    <m/>
    <s v="Completed a total of 6x initiatives. Q3 were Horninglow / The Kingfisher Trail / Eton / Branston. Contact has been made with 51 schools including providing educational literature based around core topics such as fly-tipping, littering and dog fouling."/>
    <m/>
    <m/>
    <s v="On Track to be Achieved"/>
    <m/>
    <m/>
    <m/>
    <s v="Update not provided"/>
    <m/>
    <m/>
    <s v="Mark Rizk"/>
    <s v="Civil Enforcement"/>
    <s v="Environment and Health &amp; Wellbeing"/>
    <s v="Community &amp; Regulatory Services"/>
    <s v="Regulatory &amp; Community Support"/>
  </r>
  <r>
    <x v="9"/>
    <s v="EHW21"/>
    <s v="Development of the Selective Licensing Scheme"/>
    <s v="Selective Licensing Designation Approved"/>
    <s v="Date TBC"/>
    <s v="Target to be deferred to the next Corporate Plan year, as there is currently no indication that the necessary Government guidance will be received this year. "/>
    <m/>
    <s v="Deferred"/>
    <m/>
    <s v="Target deferred as part of Q1 Review due to ongoing coronavirus situation"/>
    <s v="N/A"/>
    <s v="N/A"/>
    <s v="Deferred"/>
    <m/>
    <s v="Target deferred as part of Q1 Review due to ongoing coronavirus situation"/>
    <m/>
    <m/>
    <s v="Deferred"/>
    <m/>
    <m/>
    <m/>
    <s v="Deferred"/>
    <m/>
    <m/>
    <s v="Mark Rizk"/>
    <s v="Environmental Health"/>
    <s v="Environment and Health &amp; Wellbeing"/>
    <s v="Community &amp; Regulatory Services"/>
    <s v="Regulatory &amp; Community Support"/>
  </r>
  <r>
    <x v="9"/>
    <s v="EHW22"/>
    <s v="Development of the Selective Licensing Scheme"/>
    <s v="Selective Licensing Third Year Review Complete"/>
    <s v="November 2020"/>
    <s v="On track to be completed"/>
    <m/>
    <s v="On Track to be Achieved"/>
    <m/>
    <s v="Report completed for CMT"/>
    <m/>
    <m/>
    <s v="On Track to be Achieved"/>
    <m/>
    <s v="Selective Licensing Review report completed and approved by Cabinet in  November 2020"/>
    <m/>
    <m/>
    <s v="Fully Achieved"/>
    <m/>
    <m/>
    <m/>
    <s v="Fully Achieved"/>
    <m/>
    <m/>
    <s v="Mark Rizk"/>
    <s v="Environmental Health"/>
    <s v="Environment and Health &amp; Wellbeing"/>
    <s v="Community &amp; Regulatory Services"/>
    <s v="Regulatory &amp; Community Support"/>
  </r>
  <r>
    <x v="9"/>
    <s v="EHW23"/>
    <s v="Partnership working with Trading Standards Regarding Tenant Fees"/>
    <s v="Undertake a Targeted Initiative to Investigate and Enforce Compliance with Tenant Fees Legislation"/>
    <s v="March 2021"/>
    <s v="1 case of non compliance is currently being investigated in partnership with Staffordshire County Council"/>
    <m/>
    <s v="On Track to be Achieved"/>
    <m/>
    <s v="Draft strategy for targeting tenants and landlords to check for compliance"/>
    <m/>
    <m/>
    <s v="Not yet due"/>
    <m/>
    <s v="Initial work undertaken focussing on a non-compliant letting agent. This is currently on hold due to Covid. "/>
    <m/>
    <m/>
    <s v="On Track to be Achieved"/>
    <m/>
    <m/>
    <m/>
    <s v="Update not provided"/>
    <m/>
    <m/>
    <s v="Mark Rizk"/>
    <s v="Environmental Health"/>
    <s v="Environment and Health &amp; Wellbeing"/>
    <s v="Community &amp; Regulatory Services"/>
    <s v="Regulatory &amp; Community Support"/>
  </r>
  <r>
    <x v="9"/>
    <s v="EHW24"/>
    <s v="Disabled Facilities Grant Review"/>
    <s v="Complete Annual Review of Disabled Facilities Grant Service"/>
    <s v="December 2020"/>
    <s v="On track to be completed"/>
    <m/>
    <s v="On Track to be Achieved"/>
    <m/>
    <s v="CMT report currently being drafted"/>
    <m/>
    <m/>
    <s v="On Track to be Achieved"/>
    <m/>
    <s v="Disabled Facilities Grant Review completed and agreed by Cabinet in December 2020"/>
    <m/>
    <m/>
    <s v="Fully Achieved"/>
    <m/>
    <m/>
    <m/>
    <s v="Fully Achieved"/>
    <m/>
    <m/>
    <s v="Mark Rizk"/>
    <s v="Environmental Health"/>
    <s v="Environment and Health &amp; Wellbeing"/>
    <s v="Community &amp; Regulatory Services"/>
    <s v="Regulatory &amp; Community Support"/>
  </r>
  <r>
    <x v="9"/>
    <s v="EHW25"/>
    <s v="Climate Change &amp; Air Quality Policy"/>
    <s v="Consider the declaration of a Climate Emergency and implement and monitor a Climate Change action plan-including an annual update"/>
    <s v="August 2020"/>
    <s v="The report for a Climate Change Emergency Declaration and supporting action plan has been completed and is being taken to the groups in July for approval in August."/>
    <m/>
    <s v="On Track to be Achieved"/>
    <m/>
    <s v="Report completed and agreed in August 2020"/>
    <m/>
    <m/>
    <s v="Fully Achieved"/>
    <m/>
    <s v="Completed in August 2020"/>
    <m/>
    <m/>
    <s v="Fully Achieved"/>
    <m/>
    <m/>
    <m/>
    <s v="Fully Achieved"/>
    <m/>
    <m/>
    <s v="Mark Rizk"/>
    <s v="Environmental Health"/>
    <s v="Environment and Health &amp; Wellbeing"/>
    <s v="Community &amp; Regulatory Services"/>
    <s v="Regulatory &amp; Community Support"/>
  </r>
  <r>
    <x v="9"/>
    <s v="EHW26"/>
    <s v="Multi-agency Initiatives to Combat Modern Slavery"/>
    <s v="Carry out Covid-19 compliance checks across the Borough and report progress on a quarterly basis"/>
    <s v="March 2021"/>
    <s v="Focussed covid compliance checks are being undertaken in licensed premises along with targeted initiatives to businesses within Uxbridge Street, Waterloo Street and Horninglow Road. Business packs have been distributed along with letters advising of additional restrictions that shops should put in place to reduce customer numbers and ensure customers wear face coverings. "/>
    <m/>
    <s v="On Track to be Achieved"/>
    <m/>
    <s v="Focussed compliance checks in high risk premises such as takeaways, licensed premises and warehouses"/>
    <m/>
    <m/>
    <s v="On Track to be Achieved"/>
    <m/>
    <s v="Focussed compliance checks in high risk businesses such as takeaways, licensed premises and warehouses"/>
    <m/>
    <m/>
    <s v="On Track to be Achieved"/>
    <m/>
    <m/>
    <m/>
    <s v="Update not provided"/>
    <m/>
    <m/>
    <s v="Mark Rizk"/>
    <s v="Environmental Health"/>
    <s v="Environment and Health &amp; Wellbeing"/>
    <s v="Community &amp; Regulatory Services"/>
    <s v="Regulatory &amp; Community Support"/>
  </r>
  <r>
    <x v="11"/>
    <s v="VFM01"/>
    <s v="Continue to Improve Financial Resilience"/>
    <s v="Compliance with HMRC VAT Digitalisation Requirements "/>
    <s v="31st March 2020"/>
    <s v="HMRC have deferred this requirement until April 2021 due to Covid-19 (target date revised to reflect this)"/>
    <m/>
    <s v="On Track to be Achieved"/>
    <m/>
    <s v="Scheduled for implementation in Q3."/>
    <m/>
    <m/>
    <s v="On Track to be Achieved"/>
    <m/>
    <s v="The Making Tax Digital Module of Agresso was implemented this Quarter and the first VAT return submitted in accordance with the requirements."/>
    <m/>
    <m/>
    <s v="Fully Achieved"/>
    <m/>
    <m/>
    <m/>
    <s v="Fully Achieved"/>
    <m/>
    <m/>
    <s v="Sal Khan"/>
    <s v="FMU"/>
    <s v="Value for Money Council"/>
    <s v="Leader"/>
    <s v="Leader"/>
  </r>
  <r>
    <x v="11"/>
    <s v="VFM02"/>
    <s v="Continue to Improve Financial Resilience"/>
    <s v="Review compliance against CIPFA FM Code of Practice"/>
    <s v="December 2020"/>
    <m/>
    <m/>
    <s v="Not Yet Due"/>
    <m/>
    <m/>
    <m/>
    <m/>
    <s v="Not yet due"/>
    <m/>
    <s v="Review delayed due to impact of Covid-19 on staffing resources. Review to be completed as soon as feasible."/>
    <m/>
    <m/>
    <s v="Off Target"/>
    <m/>
    <m/>
    <m/>
    <s v="Update not provided"/>
    <m/>
    <m/>
    <s v="Sal Khan"/>
    <s v="FMU"/>
    <s v="Value for Money Council"/>
    <s v="Leader"/>
    <s v="Leader"/>
  </r>
  <r>
    <x v="11"/>
    <s v="VFM03"/>
    <s v="Continue to Improve Financial Resilience"/>
    <s v="Review and Refresh Financial Regulations"/>
    <s v="March 2021"/>
    <m/>
    <m/>
    <s v="Not Yet Due"/>
    <m/>
    <m/>
    <m/>
    <m/>
    <s v="Not yet due"/>
    <m/>
    <s v="Request deferral pending the refresh of the Contract Procedure Rules (see VFM04)"/>
    <m/>
    <m/>
    <s v="Not Yet Due"/>
    <m/>
    <m/>
    <m/>
    <s v="Update not provided"/>
    <m/>
    <m/>
    <s v="Sal Khan"/>
    <s v="FMU"/>
    <s v="Value for Money Council"/>
    <s v="Leader"/>
    <s v="Leader"/>
  </r>
  <r>
    <x v="11"/>
    <s v="VFM04"/>
    <s v="Continue to Improve Financial Resilience"/>
    <s v="Review and Refresh Contract Procedure Rules"/>
    <s v="March 2021"/>
    <m/>
    <m/>
    <s v="Not Yet Due"/>
    <m/>
    <m/>
    <m/>
    <m/>
    <s v="Not yet due"/>
    <m/>
    <s v="Request for deferral pending outcome of Green Paper in relation to Public Procurement Regulations"/>
    <m/>
    <m/>
    <s v="Not Yet Due"/>
    <m/>
    <m/>
    <m/>
    <s v="Update not provided"/>
    <m/>
    <m/>
    <s v="Sal Khan"/>
    <s v="FMU"/>
    <s v="Value for Money Council"/>
    <s v="Leader"/>
    <s v="Leader"/>
  </r>
  <r>
    <x v="11"/>
    <s v="VFM05"/>
    <s v="Continue to Improve Financial Resilience"/>
    <s v="Undertake a Procurement Exercise for the Council’s Insurance and related support"/>
    <s v="October 2020"/>
    <s v="Mini competition to appoint insurance broker and agreed process and timescales for procurement of insurer."/>
    <m/>
    <s v="On Track to be Achieved"/>
    <m/>
    <s v="Completed in Quarter 2."/>
    <m/>
    <m/>
    <s v="Fully Achieved"/>
    <m/>
    <m/>
    <m/>
    <m/>
    <s v="Fully Achieved"/>
    <m/>
    <m/>
    <m/>
    <s v="Fully Achieved"/>
    <m/>
    <m/>
    <s v="Sal Khan"/>
    <s v="FMU"/>
    <s v="Value for Money Council"/>
    <s v="Leader"/>
    <s v="Leader"/>
  </r>
  <r>
    <x v="0"/>
    <s v="VFM06"/>
    <s v="Continue to Improve Financial Resilience"/>
    <s v="Develop Procurement Policy  "/>
    <s v="June 2020"/>
    <s v="The newly developed Procurement Policy has been drafted. This will be considered further by senior officers and Members in July / August and is scheduled to be presented to Cabinet in September. There has been a slight delay in the Policy being approved due to additional pressures on resource arising from the COVID-19 situation."/>
    <m/>
    <s v="Off Target"/>
    <m/>
    <s v="The Procurement Policy was approved by Cabinet in September 2020. There was a slight delay in the policy being approved due to additional pressures on resource arising from the necessary response to the COVID-19 situation."/>
    <m/>
    <m/>
    <s v="Completed Behind Schedule"/>
    <m/>
    <m/>
    <m/>
    <m/>
    <s v="Completed Behind Schedule"/>
    <m/>
    <s v="Approved by Cabinet in September"/>
    <m/>
    <s v="Completed Significantly After Target Deadline"/>
    <m/>
    <m/>
    <s v="Sal Khan"/>
    <s v="Programmes &amp; Transformation"/>
    <s v="Value for Money Council"/>
    <s v="Leader"/>
    <s v="Leader"/>
  </r>
  <r>
    <x v="11"/>
    <s v="VFM07"/>
    <s v="Responding to Significant Local Government Finance Changes and Assessing the Impact on the Council’s Financial Position"/>
    <s v="Activities Throughout the Year Reported in Line with the Timed Responses "/>
    <s v="March 2021"/>
    <s v="Due to Covid-19 the government has announced the many of the expected reforms will be deferred.  Officers are monitoring developments and proactively engaging with Government in relation to developments in respect of additional funding in 2020/21 towards Covid-19 related pressures and also the approach to funding for 2021/22."/>
    <m/>
    <s v="On Track to be Achieved"/>
    <m/>
    <s v="Many of reforms delayed, however there remains uncertainty in relation to the New Homes Bonus Scheme and Business Rates Reset in respect of the settlement for 2021/22."/>
    <m/>
    <m/>
    <s v="On Track to be Achieved"/>
    <m/>
    <s v="Further announcements in relation to delays in respect of the proposed funding reforms due to the Covid-19 Pandemic.  Officers will continue to contribute to discussions in respect of future reforms either directly via consultations or indirectly through forums such as DCN, SDCT and SCFOG."/>
    <m/>
    <m/>
    <s v="On Track to be Achieved"/>
    <m/>
    <m/>
    <m/>
    <s v="Update not provided"/>
    <m/>
    <m/>
    <s v="Sal Khan"/>
    <s v="FMU"/>
    <s v="Value for Money Council"/>
    <s v="Leader"/>
    <s v="Leader"/>
  </r>
  <r>
    <x v="11"/>
    <s v="VFM08"/>
    <s v="Set the MTFS for 2021/22 onwards"/>
    <s v="Set Budget for Council Approval  "/>
    <s v="February 2021"/>
    <s v="Work to commence in Quarter 2."/>
    <m/>
    <s v="Not Yet Due"/>
    <m/>
    <s v="Planning Stage."/>
    <m/>
    <m/>
    <s v="On Track to be Achieved"/>
    <m/>
    <s v="The Leader and Chief Executive briefed on the overall financial outlook. Star Chamber Meetings held during December and the Provisional Financial Settlement received in December."/>
    <m/>
    <m/>
    <s v="On Track to be Achieved"/>
    <m/>
    <m/>
    <m/>
    <s v="Update not provided"/>
    <m/>
    <m/>
    <s v="Sal Khan"/>
    <s v="FMU"/>
    <s v="Value for Money Council"/>
    <s v="Leader"/>
    <s v="Leader"/>
  </r>
  <r>
    <x v="11"/>
    <s v="VFM09"/>
    <s v="Savings targets for 2020/21"/>
    <s v="Achieve Savings Targets as Stated in the Medium Term Financial Strategy "/>
    <s v="March 2021"/>
    <s v="Current forecast indicates that pressures arising from Covid-19 exceed the additional funding support from Government."/>
    <m/>
    <s v="Deleted"/>
    <m/>
    <s v="Target deleted as part of Q1 Review due to ongoing coronavirus situation"/>
    <s v="N/A"/>
    <s v="N/A"/>
    <s v="Deleted"/>
    <m/>
    <m/>
    <m/>
    <m/>
    <s v="Deleted"/>
    <m/>
    <m/>
    <m/>
    <s v="Deleted"/>
    <m/>
    <m/>
    <s v="Sal Khan"/>
    <s v="FMU"/>
    <s v="Value for Money Council"/>
    <s v="Leader"/>
    <s v="Leader"/>
  </r>
  <r>
    <x v="11"/>
    <s v="VFM10"/>
    <s v="Having an approved Statement of Accounts "/>
    <s v="Submit Statement of Accounts to Audit Committee by the earlier Statutory Deadline "/>
    <s v="30th November 2020"/>
    <s v="Statutory deadlines have been amended due to Covid-19.  This has been moved from 31st July to 30th November and the Council is currently working towards sign-off in September."/>
    <m/>
    <s v="On Track to be Achieved"/>
    <m/>
    <s v="Audited Accounts agreed by Approval of Statement of Accounts Committee, subject to finalisation of external audit particularly in relation to the Pension Fund Assurance from Staffordshire County Council's auditors."/>
    <m/>
    <m/>
    <s v="On Track to be Achieved"/>
    <m/>
    <s v="Statement of Accounts signed during November following delay due to the audit of the Pension Fund Accounts."/>
    <m/>
    <m/>
    <s v="Fully Achieved"/>
    <m/>
    <m/>
    <m/>
    <s v="Fully Achieved"/>
    <m/>
    <m/>
    <s v="Sal Khan"/>
    <s v="FMU"/>
    <s v="Value for Money Council"/>
    <s v="Leader"/>
    <s v="Leader"/>
  </r>
  <r>
    <x v="12"/>
    <s v="VFM11"/>
    <s v="Prepare for a Corporate ICT refresh"/>
    <s v="Commence Desktop Hardware Renewal"/>
    <s v="June 2020"/>
    <s v="Standard models identified, pilot group to deploy"/>
    <m/>
    <s v="Fully Achieved"/>
    <m/>
    <m/>
    <m/>
    <m/>
    <s v="Fully Achieved"/>
    <m/>
    <m/>
    <m/>
    <m/>
    <s v="Fully Achieved"/>
    <m/>
    <m/>
    <m/>
    <s v="Fully Achieved"/>
    <m/>
    <m/>
    <s v="Sal Khan"/>
    <s v="ICT"/>
    <s v="Value for Money Council"/>
    <s v="Leader"/>
    <s v="Leader"/>
  </r>
  <r>
    <x v="12"/>
    <s v="VFM12"/>
    <s v="Explore opportunities for shared service/income generation"/>
    <s v="Report on ICT income generation"/>
    <s v="June 2020"/>
    <s v="Discussions are ongoing with another District LA regarding how ESBC can provide professional support with their ICT Strategy, ICT architecture and service delivery. However scoping for this piece of work has been impacted by Covid-19 and it is anticipated that it will be finalised before the end of the year."/>
    <m/>
    <s v="Off Target"/>
    <m/>
    <s v="Support is being provided to another organisation regarding their future service delivery options. A report will be provided by the end of Q4."/>
    <m/>
    <m/>
    <s v="Off Target"/>
    <m/>
    <s v="Support is being provided to Oadby and Wigston Borough Council regarding their future service delivery options. A report will be provided by the end of quarter 4."/>
    <m/>
    <m/>
    <s v="Off Target"/>
    <m/>
    <m/>
    <m/>
    <s v="Update not provided"/>
    <m/>
    <m/>
    <s v="Sal Khan"/>
    <s v="ICT"/>
    <s v="Value for Money Council"/>
    <s v="Leader"/>
    <s v="Leader"/>
  </r>
  <r>
    <x v="13"/>
    <s v="VFM13"/>
    <s v="Continuing to digitise SMARTER services"/>
    <s v="Digital Strategy Refreshed and approved"/>
    <s v="October 2020"/>
    <s v="Development of the Strategy is underway and is expected to be approved in October."/>
    <m/>
    <s v="On Track to be Achieved"/>
    <m/>
    <s v="The strategy is expected to be approved by Cabinet in October"/>
    <m/>
    <m/>
    <s v="On Track to be Achieved"/>
    <m/>
    <s v="The Refreshed Digital Strategy was approved by Cabinet in October 2020."/>
    <m/>
    <m/>
    <s v="Fully Achieved"/>
    <m/>
    <m/>
    <m/>
    <s v="Fully Achieved"/>
    <m/>
    <m/>
    <s v="Sal Khan"/>
    <s v="Programmes &amp; Transformation"/>
    <s v="Value for Money Council"/>
    <s v="Leader"/>
    <s v="Leader"/>
  </r>
  <r>
    <x v="13"/>
    <s v="VFM14"/>
    <s v="Continuing to digitise SMARTER services"/>
    <s v="80% of revised Digital Strategy targets achieved "/>
    <s v="March 2021"/>
    <s v="Strategy due to be approved by October"/>
    <m/>
    <s v="Not Yet Due"/>
    <m/>
    <s v="The strategy is due to be approved in October."/>
    <m/>
    <m/>
    <s v="Not yet due"/>
    <m/>
    <s v="Work has commenced on the initiatives described in the strategy including the formation of strategic and operational digital groups."/>
    <m/>
    <m/>
    <s v="On Track to be Achieved"/>
    <m/>
    <m/>
    <m/>
    <s v="Update not provided"/>
    <m/>
    <m/>
    <s v="Sal Khan"/>
    <s v="Programmes &amp; Transformation"/>
    <s v="Value for Money Council"/>
    <s v="Leader"/>
    <s v="Leader"/>
  </r>
  <r>
    <x v="13"/>
    <s v="VFM15"/>
    <s v="Continuing to digitise SMARTER services"/>
    <s v="GeoPlaces Gold Standard in ESBC related categories"/>
    <s v="March 2021"/>
    <s v="Data is currently rated as 'Gold' in 6 out of 10 ESBC related categories, 2 categories are rated silver and 2 are rated as bronze. Due to revised  thresholds introduced every May, it was anticipated that some categories would be rated as bronze or silver, and it is expected that Gold will be achieved by year end in line with the target. "/>
    <m/>
    <s v="On Track to be Achieved"/>
    <m/>
    <s v="We are making progress towards our data being rated as Gold Standard and it is expected that we will achieve Gold by the end of the year in line with the current target. A new LLPG system is due to go live in October which will improve the management of the system."/>
    <m/>
    <m/>
    <s v="On Track to be Achieved"/>
    <m/>
    <s v="A new LLPG system went live in Q3 which is assisting the management of LLPG. Due to a GeoPlace platform upgrade we have not received a recent rating however officers continue to maintain and improve the data."/>
    <m/>
    <m/>
    <s v="On Track to be Achieved"/>
    <m/>
    <m/>
    <m/>
    <s v="Update not provided"/>
    <m/>
    <m/>
    <s v="Sal Khan"/>
    <s v="Programmes &amp; Transformation"/>
    <s v="Value for Money Council"/>
    <s v="Leader"/>
    <s v="Leader"/>
  </r>
  <r>
    <x v="0"/>
    <s v="VFM16"/>
    <s v="Improved Resilience Planning"/>
    <s v="Review of Rest Centres Complete"/>
    <s v="March 2021"/>
    <m/>
    <m/>
    <s v="Not Yet Due"/>
    <m/>
    <s v="Review to commence during Quarter 3 to align to Local Resilience Forum flood planning processes. "/>
    <m/>
    <m/>
    <s v="Not yet due"/>
    <m/>
    <s v="Work has commenced on the review, including considering: rest centre operation in a concurrent incident scenario; rest centre capacities and locations; and how locations overlay with flood risk areas."/>
    <m/>
    <m/>
    <s v="On Track to be Achieved"/>
    <m/>
    <m/>
    <m/>
    <s v="Update not provided"/>
    <m/>
    <m/>
    <s v="Sal Khan"/>
    <s v="Democratic Services &amp; Emergency Planning"/>
    <s v="Value for Money Council"/>
    <s v="Leader"/>
    <s v="Leader"/>
  </r>
  <r>
    <x v="0"/>
    <s v="VFM17"/>
    <s v="LGA Peer Review"/>
    <s v="Work with the LGA to deliver a peer review to another council/s to build up to hosting one in East Staffordshire"/>
    <s v="October 2020"/>
    <s v="It has been indicated to the Council that the Peer Review programme is not proceeding."/>
    <m/>
    <s v="Deleted"/>
    <m/>
    <s v="Target deleted as part of Q1 Review due to ongoing coronavirus situation"/>
    <s v="N/A"/>
    <s v="N/A"/>
    <s v="Deleted"/>
    <m/>
    <m/>
    <m/>
    <m/>
    <s v="Deleted"/>
    <m/>
    <m/>
    <m/>
    <s v="Deleted"/>
    <m/>
    <m/>
    <s v="Andy O'Brien"/>
    <s v="Programmes &amp; Transformation"/>
    <s v="Value for Money Council"/>
    <s v="Leader"/>
    <s v="Leader"/>
  </r>
  <r>
    <x v="14"/>
    <s v="VFM18a"/>
    <s v="Continue to Maximise Income Through Effective Collection Processes (Previously BVPI9) "/>
    <s v="Collection Rates of _x000a_         Council Tax : 98% "/>
    <m/>
    <n v="0.28699999999999998"/>
    <n v="0.98"/>
    <s v="On Track to be Achieved"/>
    <s v="Target is annual. Current collection is 0.9% down on the same period 2019/20. Formal recovery procedures are starting July 2020."/>
    <n v="0.56620000000000004"/>
    <n v="0.56620000000000004"/>
    <n v="0.98"/>
    <s v="In Danger of Falling Behind Target"/>
    <s v="Ctax collection is 0.38% down on our target for September but this is an improvement of 0.22% compared with the end of August."/>
    <n v="0.83979999999999999"/>
    <n v="0.83979999999999999"/>
    <n v="0.98"/>
    <s v="On Track to be Achieved"/>
    <s v="Target is annual."/>
    <m/>
    <m/>
    <s v="Update not provided"/>
    <m/>
    <m/>
    <s v="Sal Khan"/>
    <s v="Revenues, Benefits &amp; Customer Care"/>
    <s v="Value for Money Council"/>
    <s v="Environment &amp; Housing"/>
    <s v="Environment &amp; Housing"/>
  </r>
  <r>
    <x v="14"/>
    <s v="VFM18b"/>
    <s v="Continue to Maximise Income Through Effective Collection Processes (Previously BVPI10) "/>
    <s v="Collection Rates of _x000a_                  NNDR : 99%"/>
    <m/>
    <n v="0.25509999999999999"/>
    <n v="0.99"/>
    <s v="On Track to be Achieved"/>
    <s v="Target is annual. Current collection is 7.51% down on the same period 2019/20. Formal recovery procedures are starting July 2020."/>
    <n v="0.52690000000000003"/>
    <n v="0.52690000000000003"/>
    <n v="0.98"/>
    <s v="On Track to be Achieved"/>
    <s v="NDR collection is 7.31% down on our target for September, but this is an improvement of 1.62% compared with the end of August. Enforcement action will commence in November, as Liability Order hearings are being re-started. Target is annual and therefore we estimate collection to improve during the next few months."/>
    <s v="80.97%_x000a__x000a_Target is annual. Affected by COVID pandemic. However, indications are that performance should be achieved within 5% of the target figure, as current collection is 3.81% down on target figure for 31 December."/>
    <n v="0.80969999999999998"/>
    <n v="0.96"/>
    <s v="In Danger of Falling Behind Target"/>
    <m/>
    <m/>
    <m/>
    <s v="Update not provided"/>
    <m/>
    <m/>
    <s v="Sal Khan"/>
    <s v="Revenues, Benefits &amp; Customer Care"/>
    <s v="Value for Money Council"/>
    <s v="Environment &amp; Housing"/>
    <s v="Environment &amp; Housing"/>
  </r>
  <r>
    <x v="14"/>
    <s v="VFM19a"/>
    <s v="Continue to Maximise Income Through Effective Collection Processes: Reduce Former Years Arrears for Council Tax; NNDR; Sundry Debts"/>
    <s v="Former Years Arrears for Council Tax_x000a_£2,500,000 (net of credits, amounts on arrangement and identified write offs)"/>
    <m/>
    <n v="2220350.39"/>
    <n v="2000000"/>
    <s v="On Track to be Achieved"/>
    <s v="Target is annual. Formal recovery procedures are starting July 2020 following suspension during Covid-19 lockdown."/>
    <n v="2220063.52"/>
    <n v="2220063.52"/>
    <n v="2500000"/>
    <s v="On Track to be Achieved"/>
    <m/>
    <s v="£2,190,835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90835"/>
    <n v="2100000"/>
    <s v="On Track to be Achieved"/>
    <m/>
    <m/>
    <m/>
    <s v="Update not provided"/>
    <m/>
    <m/>
    <s v="Sal Khan"/>
    <s v="Revenues, Benefits &amp; Customer Care"/>
    <s v="Value for Money Council"/>
    <s v="Environment &amp; Housing"/>
    <s v="Environment &amp; Housing"/>
  </r>
  <r>
    <x v="14"/>
    <s v="VFM19b"/>
    <s v="Continue to Maximise Income Through Effective Collection Processes: Reduce Former Years Arrears for Council Tax; NNDR; Sundry Debts"/>
    <s v="Former Years Arrears for NNDR_x000a_£2,000,000 (net of credits, amounts on arrangement and identified write offs)"/>
    <m/>
    <n v="2155042.42"/>
    <n v="2000000"/>
    <s v="On Track to be Achieved"/>
    <s v="Target is annual. Formal recovery procedures are starting July 2020 following suspension during Covid-19 lockdown."/>
    <n v="2434472.23"/>
    <n v="2434472.23"/>
    <n v="2000000"/>
    <s v="On Track to be Achieved"/>
    <s v="Pre April 2020 (previous  years) charges raised since 1 April 2020 (current year) total £1.2m, of which £669k was raised in September. These debits are added to the arrears figures brought forward as at 31 March 2020 and change frequently."/>
    <s v="£2,140,037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40037"/>
    <n v="2000000"/>
    <s v="On Track to be Achieved"/>
    <m/>
    <m/>
    <m/>
    <s v="Update not provided"/>
    <m/>
    <m/>
    <s v="Sal Khan"/>
    <s v="Revenues, Benefits &amp; Customer Care"/>
    <s v="Value for Money Council"/>
    <s v="Environment &amp; Housing"/>
    <s v="Environment &amp; Housing"/>
  </r>
  <r>
    <x v="14"/>
    <s v="VFM19c"/>
    <s v="Continue to Maximise Income Through Effective Collection Processes: Reduce Former Years Arrears for Council Tax; NNDR; Sundry Debts"/>
    <s v="Current years arrears for sundry debts (older than 90 days)_x000a_£80,000 (net of credits, amounts on arrangement and identified write offs)"/>
    <m/>
    <n v="0"/>
    <n v="40000"/>
    <s v="On Track to be Achieved"/>
    <s v="Target is annual."/>
    <n v="34598.629999999997"/>
    <n v="34598.629999999997"/>
    <n v="80000"/>
    <s v="On Track to be Achieved"/>
    <m/>
    <s v="£74,606_x000a__x000a_Target is annual. Two invoices amounting to £42.5k remain on hold as per Legal Dept request."/>
    <n v="74606"/>
    <n v="80000"/>
    <s v="On Track to be Achieved"/>
    <m/>
    <m/>
    <m/>
    <s v="Update not provided"/>
    <m/>
    <m/>
    <s v="Sal Khan"/>
    <s v="Revenues, Benefits &amp; Customer Care"/>
    <s v="Value for Money Council"/>
    <s v="Environment &amp; Housing"/>
    <s v="Environment &amp; Housing"/>
  </r>
  <r>
    <x v="14"/>
    <s v="VFM20a"/>
    <s v="Maintaining excellent customer access to services with face-to-face and telephony enquiries"/>
    <s v="99% of CSC and Telephony Team Enquiries Resolved at First Point of Contact"/>
    <m/>
    <s v="None"/>
    <s v="n/a"/>
    <s v="Not Yet Due"/>
    <s v="The CSCs were closed on 23rd March due to lockdown restrictions imposed by Govt. No date has yet been agreed for their re-opening."/>
    <n v="0"/>
    <n v="0"/>
    <n v="0.99"/>
    <s v="On Track to be Achieved"/>
    <s v="Burton and Uttoxeter CSCs remain closed. However, Burton CSC will re-open on a reduced scale during October."/>
    <s v="100%_x000a__x000a_Burton CSC opened between 12 Oct and 5 Nov. Both CSCs remain closed for the time being."/>
    <n v="1"/>
    <n v="1"/>
    <s v="On Track to be Achieved"/>
    <m/>
    <m/>
    <m/>
    <s v="Update not provided"/>
    <m/>
    <m/>
    <s v="Sal Khan"/>
    <s v="Revenues, Benefits &amp; Customer Care"/>
    <s v="Value for Money Council"/>
    <s v="Environment &amp; Housing"/>
    <s v="Environment &amp; Housing"/>
  </r>
  <r>
    <x v="14"/>
    <s v="VFM20b"/>
    <s v="Maintaining excellent customer access to services with face-to-face and telephony enquiries"/>
    <s v="Minimum 75% Telephony Team Calls Answered Within 10 Seconds"/>
    <m/>
    <s v="79%_x000a__x000a_All services are being offered via telephone or online enquiries. High call volumes on Switchboard due to Waste changes (initial suspension of brown bin waste and re-introduction of bulky waste collections). Switchboard staff have now taken over calls from residents who are classified as Covid-19 vulnerable, and are being signposted to the relevant support agencies in partnership with the County Council."/>
    <n v="0.75"/>
    <s v="On Track to be Achieved"/>
    <m/>
    <n v="0.66"/>
    <n v="0.68"/>
    <n v="0.75"/>
    <s v="On Track to be Achieved"/>
    <s v="With the CSCs being closed since March, all services have been offered via telephone or online. Operators are also providing support to residents affected by Covid restrictions and isolation to ensure they can access food and support where necessary. "/>
    <s v="71%_x000a__x000a_Impact of Waste Management's crackdown on contaminated bins caused an increase in calls during Q3. Many of these calls were longer due to the dissatisfaction callers wished to express regarding the service. "/>
    <n v="0.76"/>
    <n v="0.75"/>
    <s v="On Track to be Achieved"/>
    <m/>
    <m/>
    <m/>
    <s v="Update not provided"/>
    <m/>
    <m/>
    <s v="Sal Khan"/>
    <s v="Revenues, Benefits &amp; Customer Care"/>
    <s v="Value for Money Council"/>
    <s v="Environment &amp; Housing"/>
    <s v="Environment &amp; Housing"/>
  </r>
  <r>
    <x v="14"/>
    <s v="VFM21"/>
    <s v="Continue to Improve the Ways We Provide Benefits to Those Most in Need:"/>
    <s v="Time Taken to Process Benefit New Claims and Change Events (Previously NI 181)_x000a_5 days"/>
    <m/>
    <s v="5.12 days_x000a__x000a_Claims processing has improved during June now that claims made as a result of the pandemic have reduced to normal levels. We anticipate the number of claims to increase over the coming months as the Govt's furlough scheme is pared back."/>
    <s v="5 days"/>
    <s v="On Track to be Achieved"/>
    <m/>
    <s v="4.25 days"/>
    <s v="4.76 days"/>
    <s v="5 days"/>
    <s v="On Track to be Achieved"/>
    <m/>
    <s v="4.18 days_x000a__x000a_Full case reviews have started under the DWPs Housing Benefit Accuracy Award initiative. This could impact future performance, depending on the number of cases DWP want us to review."/>
    <s v="4.57 days"/>
    <s v="5 days"/>
    <s v="On Track to be Achieved"/>
    <m/>
    <m/>
    <m/>
    <s v="Update not provided"/>
    <m/>
    <m/>
    <s v="Sal Khan"/>
    <s v="Revenues, Benefits &amp; Customer Care"/>
    <s v="Value for Money Council"/>
    <s v="Environment &amp; Housing"/>
    <s v="Environment &amp; Housing"/>
  </r>
  <r>
    <x v="14"/>
    <s v="VFM22ai"/>
    <s v="Working Towards the Reduction of Claimant Error Housing Benefit Overpayments (HBOPs)"/>
    <s v="% HBOPs recovered during the year; _x000a__x000a_90%"/>
    <m/>
    <n v="1.4525999999999999"/>
    <n v="0.8"/>
    <s v="On Track to be Achieved"/>
    <m/>
    <n v="1.9977"/>
    <n v="1.6981999999999999"/>
    <n v="1"/>
    <s v="On Track to be Achieved"/>
    <m/>
    <s v="142.8%_x000a__x000a_Further recovery action re-started in September following DWP relaxation of restrictions on deductions from ongoing benefits and HMRC providing employer information."/>
    <n v="1.5846"/>
    <n v="1.5"/>
    <s v="On Track to be Achieved"/>
    <m/>
    <m/>
    <m/>
    <s v="Update not provided"/>
    <m/>
    <m/>
    <s v="Sal Khan"/>
    <s v="Revenues, Benefits &amp; Customer Care"/>
    <s v="Value for Money Council"/>
    <s v="Environment &amp; Housing"/>
    <s v="Environment &amp; Housing"/>
  </r>
  <r>
    <x v="14"/>
    <s v="VFM22aii"/>
    <s v="Working Towards the Reduction of Claimant Error Housing Benefit Overpayments (HBOPs)"/>
    <s v=" % in year HBOPs recovered during the year;_x000a__x000a_70%"/>
    <m/>
    <n v="0.69"/>
    <n v="0.7"/>
    <s v="On Track to be Achieved"/>
    <m/>
    <n v="0.74299999999999999"/>
    <n v="0.47799999999999998"/>
    <n v="0.7"/>
    <s v="On Track to be Achieved"/>
    <s v="Direct Earnings Attachment processes have been re-opened by HMRC following lockdown. We await confirmation from DWP that they will resume collection via DWP benefits shortly."/>
    <s v="61.70%_x000a__x000a_Recovery of outstanding overpayments has been paused during this year due to the pandemic. Recovery from ongoing entitlement continued, but attachments to earnings and DDWP benefits were paused by DWP. The suspensions were lifted in November 2020 and we are now seeing increased collection. In December 2020 we collected 83% of the balances outstanding on the invoices raised that month."/>
    <n v="0.53859999999999997"/>
    <n v="0.6"/>
    <s v="In Danger of Falling Behind Target"/>
    <s v="Issue with Capita report not providing figures, which has been escalated as a fault."/>
    <m/>
    <m/>
    <s v="Update not provided"/>
    <m/>
    <m/>
    <s v="Sal Khan"/>
    <s v="Revenues, Benefits &amp; Customer Care"/>
    <s v="Value for Money Council"/>
    <s v="Environment &amp; Housing"/>
    <s v="Environment &amp; Housing"/>
  </r>
  <r>
    <x v="14"/>
    <s v="VFM22b"/>
    <s v="Working Towards the Reduction of Claimant Error Housing Benefit Overpayments (HBOPs)"/>
    <s v="% of HBOPS Processed and on Payment Arrangement; _x000a__x000a_90%"/>
    <m/>
    <n v="0.91"/>
    <n v="0.9"/>
    <s v="On Track to be Achieved"/>
    <m/>
    <n v="0.92400000000000004"/>
    <n v="0.91700000000000004"/>
    <n v="0.9"/>
    <s v="On Track to be Achieved"/>
    <m/>
    <s v="92.5%_x000a__x000a_Further recovery action re-started in September following DWP relaxation of restrictions on deductions from ongoing benefits and HMRC providing employer information."/>
    <n v="0.92"/>
    <n v="0.9"/>
    <s v="On Track to be Achieved"/>
    <m/>
    <m/>
    <m/>
    <s v="Update not provided"/>
    <m/>
    <m/>
    <s v="Sal Khan"/>
    <s v="Revenues, Benefits &amp; Customer Care"/>
    <s v="Value for Money Council"/>
    <s v="Environment &amp; Housing"/>
    <s v="Environment &amp; Housing"/>
  </r>
  <r>
    <x v="14"/>
    <s v="VFM23"/>
    <s v="Implement the new Business Rates Rate Relief policy"/>
    <s v="Revised Policy implemented "/>
    <s v="April 2020"/>
    <s v="Implemented 1st April 2020"/>
    <s v="n/a"/>
    <s v="Fully Achieved"/>
    <m/>
    <m/>
    <m/>
    <m/>
    <s v="Fully Achieved"/>
    <m/>
    <m/>
    <m/>
    <m/>
    <s v="Fully Achieved"/>
    <m/>
    <m/>
    <m/>
    <s v="Fully Achieved"/>
    <m/>
    <m/>
    <s v="Sal Khan"/>
    <s v="Revenues, Benefits &amp; Customer Care"/>
    <s v="Value for Money Council"/>
    <s v="Environment &amp; Housing"/>
    <s v="Environment &amp; Housing"/>
  </r>
  <r>
    <x v="14"/>
    <s v="VFM24"/>
    <s v="Prepare for Universal Credit Managed Migration  "/>
    <s v="Two Member Briefings"/>
    <s v="March 2021"/>
    <s v="Deferred to the next Corporate Plan year, as there is currently no indication that the necessary Government guidance will be received this year. "/>
    <m/>
    <s v="Deferred"/>
    <s v="We await further information from the DWP as to when Managed Migration is likely to be rolled out nationwide."/>
    <s v="Target deferred as part of Q1 Review due to ongoing coronavirus situation"/>
    <s v="N/A"/>
    <s v="N/A"/>
    <s v="Deferred"/>
    <m/>
    <s v="Target deferred as part of Q1 Review due to ongoing coronavirus situation"/>
    <m/>
    <m/>
    <s v="Deferred"/>
    <m/>
    <m/>
    <m/>
    <s v="Deferred"/>
    <m/>
    <m/>
    <s v="Sal Khan"/>
    <s v="Revenues, Benefits &amp; Customer Care"/>
    <s v="Value for Money Council"/>
    <s v="Environment &amp; Housing"/>
    <s v="Environment &amp; Housing"/>
  </r>
  <r>
    <x v="8"/>
    <s v="VFM25"/>
    <s v="Further Development of SMARTER working (Waste Collection)"/>
    <s v="Continue with SMARTER Waste Review Service _x000a_Two Update Reports with next steps"/>
    <s v="March 2021"/>
    <s v="Work is progressing with options for reviewing service delivery."/>
    <m/>
    <s v="On Track to be Achieved"/>
    <m/>
    <s v="Work has continued on the options for service delivery and a report will be submitted to Cabinet in December"/>
    <m/>
    <m/>
    <s v="On Track to be Achieved"/>
    <m/>
    <s v="External consultants appointed to provide an independent assessment of outsourcing, including a financial appraisal. Report now scheduled for Jan-21"/>
    <m/>
    <m/>
    <s v="On Track to be Achieved"/>
    <m/>
    <m/>
    <m/>
    <s v="Update not provided"/>
    <m/>
    <m/>
    <s v="Sal Khan"/>
    <s v="Environment"/>
    <s v="Value for Money Council"/>
    <s v="Environment &amp; Housing"/>
    <s v="Environment &amp; Housing"/>
  </r>
  <r>
    <x v="8"/>
    <s v="VFM26"/>
    <s v="Further Development of SMARTER working  (Street Cleaning)"/>
    <s v="Implement the SMARTER Street Cleaning Programme_x000a__x000a_Update report on IT Management System "/>
    <s v="March 2021"/>
    <m/>
    <m/>
    <s v="Not Yet Due"/>
    <m/>
    <s v="IT system installed and hardware for vehicles delivered to site. The next stage is to input baseline data and cleanse."/>
    <m/>
    <m/>
    <s v="On Track to be Achieved"/>
    <m/>
    <s v="Baseline data continues to be gathered and input into the system."/>
    <m/>
    <m/>
    <s v="On Track to be Achieved"/>
    <m/>
    <m/>
    <m/>
    <s v="Update not provided"/>
    <m/>
    <m/>
    <s v="Sal Khan"/>
    <s v="Environment"/>
    <s v="Value for Money Council"/>
    <s v="Environment &amp; Housing"/>
    <s v="Environment &amp; Housing"/>
  </r>
  <r>
    <x v="8"/>
    <s v="VFM27"/>
    <s v="Essential Procurement Activities"/>
    <s v="Dry Recycling Contract / Garden Waste Contract  Procurement commenced (Options Report)"/>
    <s v="June 2020"/>
    <s v="Options report approved by Cabinet in June 2020."/>
    <m/>
    <s v="Fully Achieved"/>
    <m/>
    <m/>
    <m/>
    <m/>
    <s v="Fully Achieved"/>
    <m/>
    <m/>
    <m/>
    <m/>
    <s v="Fully Achieved"/>
    <m/>
    <m/>
    <m/>
    <s v="Fully Achieved"/>
    <m/>
    <m/>
    <s v="Sal Khan"/>
    <s v="Environment"/>
    <s v="Value for Money Council"/>
    <s v="Environment &amp; Housing"/>
    <s v="Environment &amp; Housing"/>
  </r>
  <r>
    <x v="8"/>
    <s v="VFM28"/>
    <s v="Essential Procurement Activities"/>
    <s v="Vehicle Procurement concluded"/>
    <s v="November 2020"/>
    <s v="Contract documents being prepared for procurement. Timetable in place."/>
    <m/>
    <s v="On Track to be Achieved"/>
    <m/>
    <s v="Short delay to procurement timetable to enable Link Asset Services to undertake detailed appraisal of funding and vehicle options to ensure affordability, continued service delivery and climate change objectives. Cross party Member working group established to consider options and procurement timetable."/>
    <m/>
    <m/>
    <s v="In Danger of Falling Behind Target"/>
    <m/>
    <s v="Procurement concluded in December. Financial appraisal of the procurement options undertaken by external consultants to support decision. Report scheduled for January Cabinet. "/>
    <m/>
    <m/>
    <s v="Off Target"/>
    <m/>
    <m/>
    <m/>
    <s v="Update not provided"/>
    <m/>
    <m/>
    <s v="Sal Khan"/>
    <s v="Environment"/>
    <s v="Value for Money Council"/>
    <s v="Environment &amp; Housing"/>
    <s v="Environment &amp; Housing"/>
  </r>
  <r>
    <x v="8"/>
    <s v="VFM29"/>
    <s v="Minimise The Number Of Missed Bin Collections"/>
    <s v="Number Of Missed Bin Collections: Achieve 99.97% successful bin collections across the Borough "/>
    <s v="March 2021"/>
    <s v="99.97% successfully collected"/>
    <n v="99.97"/>
    <s v="On Track to be Achieved"/>
    <m/>
    <s v="99.97% successfully collected"/>
    <m/>
    <m/>
    <s v="On Track to be Achieved"/>
    <m/>
    <s v="99.97% successfully collected"/>
    <m/>
    <m/>
    <s v="On Track to be Achieved"/>
    <m/>
    <m/>
    <m/>
    <s v="Update not provided"/>
    <m/>
    <m/>
    <s v="Sal Khan"/>
    <s v="Environment"/>
    <s v="Value for Money Council"/>
    <s v="Environment &amp; Housing"/>
    <s v="Environment &amp; Housing"/>
  </r>
  <r>
    <x v="8"/>
    <s v="VFM30"/>
    <s v="Respond to Government Policy Announcements "/>
    <s v="Complete responses to Government consultations in line with consultation deadlines"/>
    <m/>
    <s v="COVID-19 has resulted in a delay in the Government publishing the next stage of consultations for the emerging Environment Bill. A revised timetable is yet to be confirmed."/>
    <m/>
    <s v="Not Yet Due"/>
    <m/>
    <s v="As reported in Q1, COVID-19 has resulted in a delay in the Government publishing the next stage of consultations for the emerging Environment Bill. A revised timetable is yet to be confirmed."/>
    <m/>
    <m/>
    <s v="Not yet due"/>
    <m/>
    <s v="Government has now indicated that the next round of consultations should be published in March/April 2021."/>
    <m/>
    <m/>
    <s v="Not Yet Due"/>
    <m/>
    <m/>
    <m/>
    <s v="Update not provided"/>
    <m/>
    <m/>
    <s v="Sal Khan"/>
    <s v="Environment"/>
    <s v="Value for Money Council"/>
    <s v="Environment &amp; Housing"/>
    <s v="Environment &amp; Housing"/>
  </r>
  <r>
    <x v="0"/>
    <s v="VFM31"/>
    <s v="Maintain Robust Mechanisms for Contract Managing the Leisure Service Arrangements"/>
    <s v="Report on the performance of the Leisure Operator on a quarterly basis"/>
    <m/>
    <s v="Detailed report on the performance of the Leisure Services contractor (Everyone Active) was presented to CMT, LDL, LAG, LOAG, IAAG and the AVFM Scrutiny Committee during May / June 2020."/>
    <m/>
    <s v="On Track to be Achieved"/>
    <m/>
    <s v="Detailed report on the performance of the Leisure Services contractor (Everyone Active) was presented to CMT, LDL, LAG, LOAG, IAAG and the AVFM Scrutiny Committee during August / September 2020."/>
    <m/>
    <m/>
    <s v="On Track to be Achieved"/>
    <m/>
    <s v="Detailed report on the performance of the Leisure Services contractor (Everyone Active) was presented to CMT, LDL, LAG, LOAG, IAAG and the AVFM Scrutiny Committee during November / December 2020."/>
    <m/>
    <m/>
    <s v="On Track to be Achieved"/>
    <m/>
    <m/>
    <m/>
    <s v="Update not provided"/>
    <m/>
    <m/>
    <s v="Mark Rizk"/>
    <s v="Leisure Services Contract"/>
    <s v="Value for Money Council"/>
    <s v="Leisure, Amenities &amp; Tourism"/>
    <s v="Leisure, Culture &amp; Tourism"/>
  </r>
  <r>
    <x v="0"/>
    <s v="VFM32"/>
    <s v="Review Strategic Sport and Leisure Approach in Line with Leisure Services Contract Arrangements"/>
    <s v="Undertake a follow-up benchmarking exercise supporting the delivery of the leisure operating contract "/>
    <s v="February 2021"/>
    <m/>
    <m/>
    <s v="Not Yet Due"/>
    <m/>
    <m/>
    <m/>
    <m/>
    <s v="Not yet due"/>
    <m/>
    <s v="Benchmarking work has commenced and is on track to be finalised in February 2021. Benchmarking work so far includes financial, operational and outcomes based considerations to support the ongoing contract management of the Leisure Services partnership. "/>
    <m/>
    <m/>
    <s v="On Track to be Achieved"/>
    <m/>
    <m/>
    <m/>
    <s v="Update not provided"/>
    <m/>
    <m/>
    <s v="Mark Rizk"/>
    <s v="Leisure Services Contract"/>
    <s v="Value for Money Council"/>
    <s v="Leisure, Amenities &amp; Tourism"/>
    <s v="Leisure, Culture &amp; Tourism"/>
  </r>
  <r>
    <x v="0"/>
    <s v="VFM33"/>
    <s v="Work with Leisure Operator to Continue to Provide High Quality Sports Facilities "/>
    <s v="Replace the Artificial Turf Pitch at Shobnall Leisure Complex"/>
    <s v="November 2020"/>
    <s v="Target deferred to the next Corporate Plan year, as the enforced closure of the facility has prevented the project from proceeding as planned so completion is now anticipated in 2021/22."/>
    <m/>
    <s v="Deferred"/>
    <m/>
    <s v="Target deferred as part of Q1 Review due to ongoing coronavirus situation"/>
    <s v="N/A"/>
    <s v="N/A"/>
    <s v="Deferred"/>
    <m/>
    <s v="Target deferred as part of Q1 Review due to ongoing coronavirus situation"/>
    <m/>
    <m/>
    <s v="Deferred"/>
    <m/>
    <m/>
    <m/>
    <s v="Deferred"/>
    <m/>
    <m/>
    <s v="Mark Rizk"/>
    <s v="Leisure Services Contract"/>
    <s v="Value for Money Council"/>
    <s v="Leisure, Amenities &amp; Tourism"/>
    <s v="Leisure, Culture &amp; Tourism"/>
  </r>
  <r>
    <x v="15"/>
    <s v="VFM34a"/>
    <s v="Improve Awareness of Council Services, Venues and Initiatives"/>
    <s v="Develop and communicate annual marketing plans for each leisure, culture and tourism service "/>
    <s v="April 2020"/>
    <s v="Each service has a specific Marketing Plan for 2020/21, although specific performance targets were unable to be added by the deadline due to COVID 19 uncertainties.  "/>
    <m/>
    <s v="Completed Behind Schedule"/>
    <m/>
    <m/>
    <m/>
    <m/>
    <s v="Completed Behind Schedule"/>
    <m/>
    <m/>
    <m/>
    <m/>
    <s v="Completed Behind Schedule"/>
    <m/>
    <m/>
    <m/>
    <s v="Completion Date Within Reasonable Tolerance"/>
    <m/>
    <m/>
    <s v="Mark Rizk"/>
    <s v="Marketing"/>
    <s v="Value for Money Council"/>
    <s v="Leisure, Amenities &amp; Tourism"/>
    <s v="Leisure, Culture &amp; Tourism"/>
  </r>
  <r>
    <x v="15"/>
    <s v="VFM34b"/>
    <s v="Improve Awareness of Council Services, Venues and Initiatives"/>
    <s v="Achieve 85% of these targets by year end"/>
    <s v="March 2021"/>
    <m/>
    <m/>
    <s v="Not Yet Due"/>
    <m/>
    <s v="A number of campaigns were launched in Q2:                                                Open Spaces 'Carry it in Carry it out'       Market Hall 'Be Your Own Boss'                         Brewhouse Reopening                                      Brewhouse 'At Home' virtual activities"/>
    <m/>
    <m/>
    <s v="Not yet due"/>
    <m/>
    <s v="Currently on target to exceed 85% by the end of the 2020/21 year."/>
    <m/>
    <m/>
    <s v="On Track to be Achieved"/>
    <m/>
    <m/>
    <m/>
    <s v="Update not provided"/>
    <m/>
    <m/>
    <s v="Mark Rizk"/>
    <s v="Marketing"/>
    <s v="Value for Money Council"/>
    <s v="Leisure, Amenities &amp; Tourism"/>
    <s v="Leisure, Culture &amp; Tourism"/>
  </r>
  <r>
    <x v="15"/>
    <s v="VFM35"/>
    <s v="Improve Awareness of Council Services, Venues and Initiatives"/>
    <s v="Attend and deliver a minimum of 5 events/outreach days (including Burton Market Place, Indoor shopping centres and Parks/open spaces etc.) to promote Council services in conjunction with partners."/>
    <s v="March 2021"/>
    <s v="No events or outreach days were organised in quarter 1 due to the Coronavirus outbreak. Due to the current conditions and social distancing, it's unknown if achieving this target will be possible in 2020/21  "/>
    <m/>
    <s v="In Danger of Falling Behind Target"/>
    <m/>
    <s v="No events or outreach days were organised or attended in quarter two due to the ongoing Coronavirus pandemic, although outreach promotions and activities are planned for quarter three."/>
    <m/>
    <m/>
    <s v="Not yet due"/>
    <m/>
    <s v="In quarter 3 we delivered a number of online activities and events to engage cultural audiences. We also engaged local residents and business in the 'StayLocal' campaign.  "/>
    <m/>
    <m/>
    <s v="On Track to be Achieved"/>
    <m/>
    <m/>
    <m/>
    <s v="Update not provided"/>
    <m/>
    <m/>
    <s v="Mark Rizk"/>
    <s v="Marketing"/>
    <s v="Value for Money Council"/>
    <s v="Leisure, Amenities &amp; Tourism"/>
    <s v="Leisure, Culture &amp; Tourism"/>
  </r>
  <r>
    <x v="4"/>
    <s v="VFM36"/>
    <s v="Procurement of Grounds Maintenance Contractor"/>
    <s v="Commence the process for the Grounds Maintenance contract retender"/>
    <s v="March 2021"/>
    <s v="Open Spaces and Procurement Teams have held initial discussions regarding the re-tendering of the contract."/>
    <m/>
    <s v="On Track to be Achieved"/>
    <m/>
    <s v="Procurement process to start from Qtr 3"/>
    <m/>
    <m/>
    <s v="On Track to be Achieved"/>
    <m/>
    <s v="Procurement process to start in quarter 4 with Procurement and Open Spaces Teams refining the specification and documentation in Q3 and early Q4."/>
    <m/>
    <m/>
    <s v="On Track to be Achieved"/>
    <m/>
    <m/>
    <m/>
    <s v="Update not provided"/>
    <m/>
    <m/>
    <s v="Mark Rizk"/>
    <s v="Communities, Open Spaces &amp; Facilities"/>
    <s v="Value for Money Council"/>
    <s v="Leisure, Amenities &amp; Tourism"/>
    <s v="Leisure, Culture &amp; Tourism"/>
  </r>
  <r>
    <x v="4"/>
    <s v="VFM37"/>
    <s v="Improving Energy Efficiency-Facility Developments"/>
    <s v="Review energy usage in Council owned buildings (e.g. Town Hall, Cemetery etc.) and investigate alternative energy sources."/>
    <s v="March 2021"/>
    <m/>
    <m/>
    <s v="Not Yet Due"/>
    <m/>
    <m/>
    <m/>
    <m/>
    <s v="Not yet due"/>
    <m/>
    <s v="Data available on energy usage and research completed on various energy sources. Report with recommendations to be completed in early Q4 in preparation for consideration by Cabinet."/>
    <m/>
    <m/>
    <s v="On Track to be Achieved"/>
    <m/>
    <m/>
    <m/>
    <s v="Update not provided"/>
    <m/>
    <m/>
    <s v="Mark Rizk"/>
    <s v="Communities, Open Spaces &amp; Facilities"/>
    <s v="Value for Money Council"/>
    <s v="Leisure, Amenities &amp; Tourism"/>
    <s v="Leisure, Culture &amp; Tourism"/>
  </r>
  <r>
    <x v="16"/>
    <s v="VFM38"/>
    <s v="Brewhouse, Arts and Town Hall Developments "/>
    <s v="Complete the implementation of a new service delivery model."/>
    <s v="March 2021"/>
    <s v="Awaiting outcome of current situation with COVID-19 and current closure of venues -before reviewing future strategy of service - it will be unlikely that this is known before the end of the year"/>
    <m/>
    <s v="Not Yet Due"/>
    <m/>
    <s v="With the re-opening of venues and COVID-Secure delivery starting to take place, as well as a better understanding of long term impact and funding available as result of COVID-19, work on new service delivery model has begun. In addition, the complimentary plans and proposals provided through the Stronger Towns work will also need to be factored in to the long term service delivery approach."/>
    <m/>
    <m/>
    <s v="Not yet due"/>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16"/>
    <s v="VFM39"/>
    <s v="Brewhouse, Arts and Town Hall Developments"/>
    <s v="New Brewhouse, Arts and Town Hall service strategy document completed"/>
    <s v="October 2020"/>
    <s v="Awaiting outcome of current situation with COVID-19 before reviewing future strategy of service - it will be unlikely that this is known before the end of the year"/>
    <m/>
    <s v="In Danger of Falling Behind Target"/>
    <m/>
    <s v="Draft strategy complete and shared with HoS. The strategy will feed into the new service delivery plans as described in VFM38."/>
    <m/>
    <m/>
    <s v="On Track to be Achieved"/>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5"/>
    <s v="VFM40"/>
    <s v="Continue to develop SMARTER working practices for Planning"/>
    <s v="Two reports identifying reviews, changes and improvements"/>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1"/>
    <s v="Continue to develop SMARTER working practices for Planning"/>
    <s v="Electronic Document Management System Review and recommendation"/>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2"/>
    <s v="Continuing to inform and improve Planning awareness with Members"/>
    <s v="At least 2 briefings delivered to elected members during the year "/>
    <m/>
    <s v="Planning Committee Members have received training at the June 2020 Committee. Full Member training will be delivered on the forthcoming Planning White paper"/>
    <m/>
    <s v="On Track to be Achieved"/>
    <m/>
    <s v="Full Member briefing took place on 12th October. "/>
    <m/>
    <m/>
    <s v="On Track to be Achieved"/>
    <m/>
    <s v="A briefing on the planning white paper was held in October"/>
    <m/>
    <m/>
    <s v="On Track to be Achieved"/>
    <m/>
    <m/>
    <m/>
    <s v="Update not provided"/>
    <m/>
    <m/>
    <s v="Sal Khan"/>
    <s v="Planning"/>
    <s v="Value for Money Council"/>
    <s v="Regeneration &amp; Planning Policy"/>
    <s v="Regeneration &amp; Planning Policy"/>
  </r>
  <r>
    <x v="5"/>
    <s v="VFM43"/>
    <s v="Continuing to inform and improve Planning awareness with Members"/>
    <s v="Targeted Planning Committee Briefings - 10 throughout the year"/>
    <m/>
    <s v="Planning Committee Members have received training at the June 2020 Committee. A full programme of training is scheduled for the year. Viability training took place at June meeting. National Forest are scheduled for July and transport for August."/>
    <m/>
    <s v="On Track to be Achieved"/>
    <m/>
    <s v="6 briefings have taken place in 2020 to date "/>
    <m/>
    <m/>
    <s v="On Track to be Achieved"/>
    <m/>
    <n v="6"/>
    <m/>
    <m/>
    <s v="On Track to be Achieved"/>
    <m/>
    <m/>
    <m/>
    <s v="Update not provided"/>
    <m/>
    <m/>
    <s v="Sal Khan"/>
    <s v="Planning"/>
    <s v="Value for Money Council"/>
    <s v="Regeneration &amp; Planning Policy"/>
    <s v="Regeneration &amp; Planning Policy"/>
  </r>
  <r>
    <x v="5"/>
    <s v="VFM44"/>
    <s v="Monitor Local Plan Performance "/>
    <s v="Authority Monitoring Report  Prepared"/>
    <s v="December 2020"/>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5"/>
    <s v="VFM45"/>
    <s v="Monitor Local Plan Performance "/>
    <s v="Consider review of the Local Plan"/>
    <s v="October 2020"/>
    <s v="In progress. "/>
    <m/>
    <s v="On Track to be Achieved"/>
    <m/>
    <s v="Report going to full council on 19th October "/>
    <m/>
    <m/>
    <s v="On Track to be Achieved"/>
    <m/>
    <s v="Reported to Full Council on 19th October 2020"/>
    <m/>
    <m/>
    <s v="Fully Achieved"/>
    <m/>
    <m/>
    <m/>
    <s v="Fully Achieved"/>
    <m/>
    <m/>
    <s v="Sal Khan"/>
    <s v="Planning"/>
    <s v="Value for Money Council"/>
    <s v="Regeneration &amp; Planning Policy"/>
    <s v="Regeneration &amp; Planning Policy"/>
  </r>
  <r>
    <x v="5"/>
    <s v="VFM46"/>
    <s v="New and Refreshed Planning Policies"/>
    <s v="Prepare and publish Infrastructure Funding Statement "/>
    <s v="January 2021"/>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17"/>
    <s v="VFM47"/>
    <s v="Review of the Council’s CCTV Provision "/>
    <s v="Preparation of tender documentation for the CCTV Contract Renewal Completed"/>
    <s v="January 2021"/>
    <s v="Discussions have begun with the project team and external auditor to facilitate this target"/>
    <m/>
    <s v="On Track to be Achieved"/>
    <m/>
    <s v="Initial meeting held to begin looking at documents but on hold pending report for Council"/>
    <m/>
    <m/>
    <s v="On Track to be Achieved"/>
    <m/>
    <s v="The prep of tender documents is currently delayed due to a review of the CCTV provision"/>
    <m/>
    <m/>
    <s v="In Danger of Falling Behind Target"/>
    <m/>
    <m/>
    <m/>
    <s v="Update not provided"/>
    <m/>
    <m/>
    <s v="Mark Rizk"/>
    <s v="Communities &amp; Open Spaces"/>
    <s v="Value for Money Council"/>
    <s v="Community &amp; Regulatory Services"/>
    <s v="Regulatory &amp; Community Support"/>
  </r>
  <r>
    <x v="17"/>
    <s v="VFM48"/>
    <s v="Review of the Council’s CCTV Provision "/>
    <s v="Develop a Code of Practice for the use of Mobile CCTV Camera"/>
    <s v="September 2020"/>
    <s v="Work has begun on the Code of Practice and a sample will be sent to the external auditor for comment"/>
    <m/>
    <s v="On Track to be Achieved"/>
    <m/>
    <s v="Completed to be attached to CCTV report"/>
    <m/>
    <m/>
    <s v="On Track to be Achieved"/>
    <m/>
    <s v="Code of Practice (working procedure for officers) has been produce and is currently being used"/>
    <m/>
    <m/>
    <s v="Fully Achieved"/>
    <m/>
    <m/>
    <m/>
    <s v="Fully Achieved"/>
    <m/>
    <m/>
    <s v="Mark Rizk"/>
    <s v="Civil Enforcement"/>
    <s v="Value for Money Council"/>
    <s v="Community &amp; Regulatory Services"/>
    <s v="Regulatory &amp; Community Support"/>
  </r>
  <r>
    <x v="17"/>
    <s v="VFM49"/>
    <s v="Improvements for the Hackney Carriage and Private Hire Service"/>
    <s v="Improvement Plan Completed"/>
    <s v="February 2021"/>
    <s v="·         Work has begun on a review of the Hackney Carriage Tariff. A sample tariff has been submitted by the trade. Safeguarding Training has been sourced however is on hold until restrictions are released as we need large volumes of drivers to attend each session in order to keep costs low. Verbal/Oral test has been implemented and applicants are being able to be assessed. Medicals are currently on hold due to the pandemic and our inability for drivers to have medicals with doctors. DBS service implemented and being utilised._x000a_·         Safeguarding training for all Private Hire and Hackney Carriage Drivers_x000a_·         The introduction of a formal Verbal Test for new applicants for a Private Hire and Hackney Carriage Drivers Licence and Operators._x000a_·         Also to propose recommendations for Medicals for Private Hire and Hackney Carriage Drivers and_x000a_·         Introduce the DBS update service for Private Hire and Hackney Carriage Drivers and Operators "/>
    <m/>
    <s v="On Track to be Achieved"/>
    <s v="On target however there will be certain restrictions due to the pandemic"/>
    <s v="• A review of the Hackney Carriage Tariff - report prepared for CMT. Confirmation now received that the meter calibration companies are able to calibrate meters. Awaiting confirmation front testing stations that they are able to test Hackneys on rolling road._x000a_• A review of the Taxi ranks within in the Borough i.e. location and size etc - initial work has begun on where ranks are, what could  be deleted and new ranks implemented subject to consultation with the county council._x000a_• Safeguarding training for all Private Hire and Hackney Carriage Drivers - contact has been made again to begin this process at reduced capacity. Licensing Officers are just awaiting confirmation of costs. _x000a_• The introduction of a formal Verbal Test for new applicants for a Private Hire and Hackney Carriage Drivers Licence as well as Operators.- Implemented_x000a_• Also to propose recommendations for Medicals for Private Hire and Hackney Carriage Drivers and - Implemented we have now confirmed that All Saints Surgery are able to offer driver medicals to applicants. _x000a_• Introduce the Disclosure and Barring Service (DBS) update service for Private Hire and Hackney Carriage Drivers and Operators - Implemented."/>
    <m/>
    <m/>
    <s v="On Track to be Achieved"/>
    <m/>
    <s v="All areas are currently on target to be achieved."/>
    <m/>
    <m/>
    <s v="On Track to be Achieved"/>
    <m/>
    <m/>
    <m/>
    <s v="Update not provided"/>
    <m/>
    <m/>
    <s v="Mark Rizk"/>
    <s v="Licensing"/>
    <s v="Value for Money Council"/>
    <s v="Community &amp; Regulatory Services"/>
    <s v="Regulatory &amp; Community Suppor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C18" firstHeaderRow="1" firstDataRow="1" firstDataCol="0"/>
  <pivotFields count="29">
    <pivotField showAll="0">
      <items count="19">
        <item x="3"/>
        <item x="7"/>
        <item x="10"/>
        <item x="16"/>
        <item x="13"/>
        <item x="12"/>
        <item x="0"/>
        <item x="2"/>
        <item x="11"/>
        <item x="17"/>
        <item x="4"/>
        <item x="5"/>
        <item x="15"/>
        <item x="1"/>
        <item x="8"/>
        <item x="9"/>
        <item x="1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E20" sqref="E20"/>
    </sheetView>
  </sheetViews>
  <sheetFormatPr defaultColWidth="9.140625" defaultRowHeight="15"/>
  <cols>
    <col min="1" max="16384" width="9.140625" style="141"/>
  </cols>
  <sheetData>
    <row r="1" spans="1:7">
      <c r="A1" s="141" t="s">
        <v>251</v>
      </c>
    </row>
    <row r="2" spans="1:7">
      <c r="A2" s="144" t="s">
        <v>540</v>
      </c>
      <c r="B2" s="143"/>
      <c r="C2" s="143"/>
      <c r="D2" s="143"/>
      <c r="E2" s="143"/>
      <c r="F2" s="143"/>
      <c r="G2" s="143"/>
    </row>
    <row r="4" spans="1:7">
      <c r="A4" s="145" t="s">
        <v>237</v>
      </c>
    </row>
    <row r="6" spans="1:7">
      <c r="A6" s="142" t="s">
        <v>245</v>
      </c>
    </row>
    <row r="7" spans="1:7">
      <c r="B7" s="145" t="s">
        <v>244</v>
      </c>
    </row>
    <row r="8" spans="1:7" hidden="1">
      <c r="B8" s="145" t="s">
        <v>246</v>
      </c>
    </row>
    <row r="9" spans="1:7" hidden="1">
      <c r="B9" s="145" t="s">
        <v>247</v>
      </c>
    </row>
    <row r="10" spans="1:7" hidden="1">
      <c r="B10" s="145" t="s">
        <v>248</v>
      </c>
    </row>
    <row r="12" spans="1:7">
      <c r="A12" s="142" t="s">
        <v>249</v>
      </c>
    </row>
    <row r="13" spans="1:7">
      <c r="B13" s="145" t="s">
        <v>239</v>
      </c>
    </row>
    <row r="14" spans="1:7">
      <c r="B14" s="145" t="s">
        <v>241</v>
      </c>
    </row>
    <row r="16" spans="1:7">
      <c r="A16" s="142" t="s">
        <v>250</v>
      </c>
    </row>
    <row r="17" spans="1:2">
      <c r="B17" s="145" t="s">
        <v>240</v>
      </c>
    </row>
    <row r="18" spans="1:2">
      <c r="B18" s="145" t="s">
        <v>242</v>
      </c>
    </row>
    <row r="20" spans="1:2">
      <c r="A20" s="145" t="s">
        <v>243</v>
      </c>
    </row>
    <row r="22" spans="1:2">
      <c r="A22" s="145" t="s">
        <v>238</v>
      </c>
    </row>
  </sheetData>
  <hyperlinks>
    <hyperlink ref="B7" location="'Q1 Summary'!A1" display="Quarter 1 Summary Table"/>
    <hyperlink ref="A4" location="'1. All Data'!A1" display="1. All Data"/>
    <hyperlink ref="B13" location="'2a. % By Priority'!A1" display="2a. % By Priority"/>
    <hyperlink ref="B14" location="'2b. Charts by Priority'!A1" display="2b. Charts by Priority"/>
    <hyperlink ref="B17" location="'3a. % by Portfolio'!A1" display="3a. % by Portfolio"/>
    <hyperlink ref="B18" location="'3b. Charts by Portfolio'!A1" display="3b. Charts by Portfolio"/>
    <hyperlink ref="A20" location="'4. Status Tracking'!A1" display="4. Status Tracking"/>
    <hyperlink ref="A22" location="'Custom Pivot'!A1" display="Custom Pivot Table"/>
    <hyperlink ref="B8" location="'Q2 Summary'!A1" display="Quarter 2 Summary Table"/>
    <hyperlink ref="B10" location="'Q4 Summary'!A1" display="Quarter 4 Summary Table"/>
    <hyperlink ref="B9" location="'Q3 Summary'!A1" display="Quarter 3 Summary Table"/>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16"/>
  <sheetViews>
    <sheetView topLeftCell="AB1" workbookViewId="0">
      <selection activeCell="BC8" sqref="BC8"/>
    </sheetView>
  </sheetViews>
  <sheetFormatPr defaultColWidth="9.140625" defaultRowHeight="15"/>
  <cols>
    <col min="1" max="1" width="3.42578125" style="75" customWidth="1"/>
    <col min="2" max="9" width="9.140625" style="75"/>
    <col min="10" max="10" width="3.42578125" style="75" customWidth="1"/>
    <col min="11" max="11" width="9.140625" style="76"/>
    <col min="12" max="18" width="9.140625" style="75"/>
    <col min="19" max="19" width="3.42578125" style="75" customWidth="1"/>
    <col min="20" max="27" width="9.140625" style="75" customWidth="1"/>
    <col min="28" max="28" width="3.42578125" style="75" customWidth="1"/>
    <col min="29" max="36" width="9.140625" style="75" customWidth="1"/>
    <col min="37" max="37" width="3.42578125" style="75" customWidth="1"/>
    <col min="38" max="47" width="9.140625" style="75" customWidth="1"/>
    <col min="48" max="50" width="9.140625" style="75"/>
    <col min="51" max="51" width="9.140625" style="81"/>
    <col min="52" max="55" width="10" style="81" customWidth="1"/>
    <col min="56" max="16384" width="9.140625" style="75"/>
  </cols>
  <sheetData>
    <row r="1" spans="2:56" s="74" customFormat="1" ht="35.25" customHeight="1" thickTop="1">
      <c r="B1" s="80" t="s">
        <v>221</v>
      </c>
      <c r="K1" s="447" t="s">
        <v>201</v>
      </c>
      <c r="L1" s="448"/>
      <c r="M1" s="448"/>
      <c r="N1" s="448"/>
      <c r="O1" s="448"/>
      <c r="P1" s="448"/>
      <c r="Q1" s="448"/>
      <c r="R1" s="448"/>
      <c r="S1" s="448"/>
      <c r="T1" s="448"/>
      <c r="U1" s="448"/>
      <c r="V1" s="448"/>
      <c r="W1" s="448"/>
      <c r="X1" s="449"/>
      <c r="AY1" s="80"/>
      <c r="AZ1" s="80"/>
      <c r="BA1" s="80"/>
      <c r="BB1" s="80"/>
      <c r="BC1" s="80"/>
    </row>
    <row r="2" spans="2:56" s="74" customFormat="1" ht="35.25">
      <c r="K2" s="450"/>
      <c r="L2" s="451"/>
      <c r="M2" s="451"/>
      <c r="N2" s="451"/>
      <c r="O2" s="451"/>
      <c r="P2" s="451"/>
      <c r="Q2" s="451"/>
      <c r="R2" s="451"/>
      <c r="S2" s="451"/>
      <c r="T2" s="451"/>
      <c r="U2" s="451"/>
      <c r="V2" s="451"/>
      <c r="W2" s="451"/>
      <c r="X2" s="452"/>
      <c r="AY2" s="80"/>
      <c r="AZ2" s="80"/>
      <c r="BA2" s="80"/>
      <c r="BB2" s="80"/>
      <c r="BC2" s="80"/>
    </row>
    <row r="3" spans="2:56" s="74" customFormat="1" ht="36" thickBot="1">
      <c r="K3" s="453"/>
      <c r="L3" s="454"/>
      <c r="M3" s="454"/>
      <c r="N3" s="454"/>
      <c r="O3" s="454"/>
      <c r="P3" s="454"/>
      <c r="Q3" s="454"/>
      <c r="R3" s="454"/>
      <c r="S3" s="454"/>
      <c r="T3" s="454"/>
      <c r="U3" s="454"/>
      <c r="V3" s="454"/>
      <c r="W3" s="454"/>
      <c r="X3" s="455"/>
      <c r="AY3" s="80"/>
      <c r="AZ3" s="80"/>
      <c r="BA3" s="80"/>
      <c r="BB3" s="80"/>
      <c r="BC3" s="80"/>
    </row>
    <row r="4" spans="2:56" ht="15.75" thickTop="1">
      <c r="N4" s="77" t="s">
        <v>194</v>
      </c>
      <c r="W4" s="77" t="s">
        <v>194</v>
      </c>
      <c r="AF4" s="77" t="s">
        <v>194</v>
      </c>
      <c r="AO4" s="77" t="s">
        <v>194</v>
      </c>
    </row>
    <row r="5" spans="2:56">
      <c r="AY5" s="82" t="s">
        <v>207</v>
      </c>
      <c r="AZ5" s="83"/>
      <c r="BA5" s="83"/>
      <c r="BB5" s="83"/>
      <c r="BC5" s="83"/>
      <c r="BD5" s="76"/>
    </row>
    <row r="6" spans="2:56">
      <c r="AY6" s="84"/>
      <c r="AZ6" s="85" t="s">
        <v>120</v>
      </c>
      <c r="BA6" s="85" t="s">
        <v>121</v>
      </c>
      <c r="BB6" s="85" t="s">
        <v>122</v>
      </c>
      <c r="BC6" s="85" t="s">
        <v>119</v>
      </c>
      <c r="BD6" s="76"/>
    </row>
    <row r="7" spans="2:56">
      <c r="AY7" s="86" t="s">
        <v>203</v>
      </c>
      <c r="AZ7" s="87">
        <f>'3a. % by Portfolio'!G6</f>
        <v>0.84615384615384626</v>
      </c>
      <c r="BA7" s="87">
        <f>'3a. % by Portfolio'!N6</f>
        <v>0.8666666666666667</v>
      </c>
      <c r="BB7" s="87">
        <f>'3a. % by Portfolio'!U6</f>
        <v>0.84210526315789469</v>
      </c>
      <c r="BC7" s="87">
        <f>'3a. % by Portfolio'!AB6</f>
        <v>0.78947368421052633</v>
      </c>
      <c r="BD7" s="76"/>
    </row>
    <row r="8" spans="2:56">
      <c r="L8" s="78"/>
      <c r="M8" s="78"/>
      <c r="AY8" s="86" t="s">
        <v>204</v>
      </c>
      <c r="AZ8" s="87">
        <f>'3a. % by Portfolio'!G9</f>
        <v>0</v>
      </c>
      <c r="BA8" s="87">
        <f>'3a. % by Portfolio'!N9</f>
        <v>0</v>
      </c>
      <c r="BB8" s="87">
        <f>'3a. % by Portfolio'!U9</f>
        <v>0</v>
      </c>
      <c r="BC8" s="87">
        <f>'3a. % by Portfolio'!AB9</f>
        <v>5.2631578947368418E-2</v>
      </c>
      <c r="BD8" s="76"/>
    </row>
    <row r="9" spans="2:56">
      <c r="L9" s="78"/>
      <c r="M9" s="78"/>
      <c r="AY9" s="86" t="s">
        <v>205</v>
      </c>
      <c r="AZ9" s="87">
        <f>'3a. % by Portfolio'!G13</f>
        <v>0.15384615384615385</v>
      </c>
      <c r="BA9" s="87">
        <f>'3a. % by Portfolio'!N13</f>
        <v>0.13333333333333333</v>
      </c>
      <c r="BB9" s="87">
        <f>'3a. % by Portfolio'!U13</f>
        <v>0.15789473684210525</v>
      </c>
      <c r="BC9" s="87">
        <f>'3a. % by Portfolio'!AB13</f>
        <v>0.15789473684210525</v>
      </c>
      <c r="BD9" s="76"/>
    </row>
    <row r="10" spans="2:56">
      <c r="L10" s="78"/>
      <c r="M10" s="78"/>
      <c r="AY10" s="84"/>
      <c r="AZ10" s="88"/>
      <c r="BA10" s="88"/>
      <c r="BB10" s="88"/>
      <c r="BC10" s="88"/>
      <c r="BD10" s="76"/>
    </row>
    <row r="11" spans="2:56">
      <c r="AY11" s="89"/>
      <c r="AZ11" s="90"/>
      <c r="BA11" s="90"/>
      <c r="BB11" s="90"/>
      <c r="BC11" s="90"/>
      <c r="BD11" s="76"/>
    </row>
    <row r="12" spans="2:56">
      <c r="AY12" s="89"/>
      <c r="AZ12" s="90"/>
      <c r="BA12" s="90"/>
      <c r="BB12" s="90"/>
      <c r="BC12" s="90"/>
      <c r="BD12" s="76"/>
    </row>
    <row r="13" spans="2:56">
      <c r="AY13" s="89"/>
      <c r="AZ13" s="90"/>
      <c r="BA13" s="90"/>
      <c r="BB13" s="90"/>
      <c r="BC13" s="90"/>
      <c r="BD13" s="76"/>
    </row>
    <row r="14" spans="2:56">
      <c r="AY14" s="83"/>
      <c r="AZ14" s="83"/>
      <c r="BA14" s="83"/>
      <c r="BB14" s="83"/>
      <c r="BC14" s="83"/>
      <c r="BD14" s="76"/>
    </row>
    <row r="15" spans="2:56">
      <c r="AY15" s="83"/>
      <c r="AZ15" s="83"/>
      <c r="BA15" s="83"/>
      <c r="BB15" s="83"/>
      <c r="BC15" s="83"/>
      <c r="BD15" s="76"/>
    </row>
    <row r="16" spans="2:56">
      <c r="AY16" s="83"/>
      <c r="AZ16" s="83"/>
      <c r="BA16" s="83"/>
      <c r="BB16" s="83"/>
      <c r="BC16" s="83"/>
      <c r="BD16" s="76"/>
    </row>
    <row r="17" spans="12:56">
      <c r="AY17" s="83"/>
      <c r="AZ17" s="83"/>
      <c r="BA17" s="83"/>
      <c r="BB17" s="83"/>
      <c r="BC17" s="83"/>
      <c r="BD17" s="76"/>
    </row>
    <row r="18" spans="12:56">
      <c r="AY18" s="83"/>
      <c r="AZ18" s="83"/>
      <c r="BA18" s="83"/>
      <c r="BB18" s="83"/>
      <c r="BC18" s="83"/>
      <c r="BD18" s="76"/>
    </row>
    <row r="19" spans="12:56">
      <c r="AY19" s="83"/>
      <c r="AZ19" s="83"/>
      <c r="BA19" s="83"/>
      <c r="BB19" s="83"/>
      <c r="BC19" s="83"/>
      <c r="BD19" s="76"/>
    </row>
    <row r="20" spans="12:56">
      <c r="N20" s="77" t="s">
        <v>194</v>
      </c>
      <c r="W20" s="77" t="s">
        <v>194</v>
      </c>
      <c r="AF20" s="77" t="s">
        <v>194</v>
      </c>
      <c r="AO20" s="77" t="s">
        <v>194</v>
      </c>
      <c r="AY20" s="83"/>
      <c r="AZ20" s="83"/>
      <c r="BA20" s="83"/>
      <c r="BB20" s="83"/>
      <c r="BC20" s="83"/>
      <c r="BD20" s="76"/>
    </row>
    <row r="21" spans="12:56">
      <c r="AY21" s="82" t="s">
        <v>217</v>
      </c>
      <c r="AZ21" s="83"/>
      <c r="BA21" s="83"/>
      <c r="BB21" s="83"/>
      <c r="BC21" s="83"/>
      <c r="BD21" s="76"/>
    </row>
    <row r="22" spans="12:56">
      <c r="AY22" s="84"/>
      <c r="AZ22" s="85" t="s">
        <v>120</v>
      </c>
      <c r="BA22" s="85" t="s">
        <v>121</v>
      </c>
      <c r="BB22" s="85" t="s">
        <v>122</v>
      </c>
      <c r="BC22" s="85" t="s">
        <v>119</v>
      </c>
      <c r="BD22" s="76"/>
    </row>
    <row r="23" spans="12:56">
      <c r="AY23" s="86" t="s">
        <v>203</v>
      </c>
      <c r="AZ23" s="87">
        <f>'3a. % by Portfolio'!G29</f>
        <v>1</v>
      </c>
      <c r="BA23" s="87">
        <f>'3a. % by Portfolio'!N29</f>
        <v>0.93333333333333335</v>
      </c>
      <c r="BB23" s="87">
        <f>'3a. % by Portfolio'!U29</f>
        <v>0.9</v>
      </c>
      <c r="BC23" s="87">
        <f>'3a. % by Portfolio'!AB29</f>
        <v>0.93548387096774199</v>
      </c>
      <c r="BD23" s="76"/>
    </row>
    <row r="24" spans="12:56">
      <c r="L24" s="78"/>
      <c r="M24" s="78"/>
      <c r="AY24" s="86" t="s">
        <v>204</v>
      </c>
      <c r="AZ24" s="87">
        <f>'3a. % by Portfolio'!G32</f>
        <v>0</v>
      </c>
      <c r="BA24" s="87">
        <f>'3a. % by Portfolio'!N32</f>
        <v>6.6666666666666666E-2</v>
      </c>
      <c r="BB24" s="87">
        <f>'3a. % by Portfolio'!U32</f>
        <v>6.6666666666666666E-2</v>
      </c>
      <c r="BC24" s="87">
        <f>'3a. % by Portfolio'!AB32</f>
        <v>0</v>
      </c>
      <c r="BD24" s="76"/>
    </row>
    <row r="25" spans="12:56">
      <c r="L25" s="78"/>
      <c r="M25" s="78"/>
      <c r="AY25" s="86" t="s">
        <v>205</v>
      </c>
      <c r="AZ25" s="87">
        <f>'3a. % by Portfolio'!G36</f>
        <v>0</v>
      </c>
      <c r="BA25" s="87">
        <f>'3a. % by Portfolio'!N36</f>
        <v>0</v>
      </c>
      <c r="BB25" s="87">
        <f>'3a. % by Portfolio'!U36</f>
        <v>3.3333333333333333E-2</v>
      </c>
      <c r="BC25" s="87">
        <f>'3a. % by Portfolio'!AB36</f>
        <v>6.4516129032258063E-2</v>
      </c>
      <c r="BD25" s="76"/>
    </row>
    <row r="26" spans="12:56">
      <c r="L26" s="78"/>
      <c r="M26" s="78"/>
      <c r="AY26" s="83"/>
      <c r="AZ26" s="83"/>
      <c r="BA26" s="83"/>
      <c r="BB26" s="83"/>
      <c r="BC26" s="83"/>
      <c r="BD26" s="76"/>
    </row>
    <row r="27" spans="12:56">
      <c r="AY27" s="89"/>
      <c r="AZ27" s="83"/>
      <c r="BA27" s="83"/>
      <c r="BB27" s="83"/>
      <c r="BC27" s="83"/>
      <c r="BD27" s="76"/>
    </row>
    <row r="28" spans="12:56">
      <c r="AY28" s="89"/>
      <c r="AZ28" s="83"/>
      <c r="BA28" s="83"/>
      <c r="BB28" s="83"/>
      <c r="BC28" s="83"/>
      <c r="BD28" s="76"/>
    </row>
    <row r="29" spans="12:56">
      <c r="AY29" s="89"/>
      <c r="AZ29" s="83"/>
      <c r="BA29" s="83"/>
      <c r="BB29" s="83"/>
      <c r="BC29" s="83"/>
      <c r="BD29" s="76"/>
    </row>
    <row r="30" spans="12:56">
      <c r="AY30" s="83"/>
      <c r="AZ30" s="83"/>
      <c r="BA30" s="83"/>
      <c r="BB30" s="83"/>
      <c r="BC30" s="83"/>
      <c r="BD30" s="76"/>
    </row>
    <row r="31" spans="12:56">
      <c r="AY31" s="83"/>
      <c r="AZ31" s="83"/>
      <c r="BA31" s="83"/>
      <c r="BB31" s="83"/>
      <c r="BC31" s="83"/>
      <c r="BD31" s="76"/>
    </row>
    <row r="32" spans="12:56">
      <c r="AY32" s="83"/>
      <c r="AZ32" s="83"/>
      <c r="BA32" s="83"/>
      <c r="BB32" s="83"/>
      <c r="BC32" s="83"/>
      <c r="BD32" s="76"/>
    </row>
    <row r="33" spans="11:56">
      <c r="AY33" s="83"/>
      <c r="AZ33" s="83"/>
      <c r="BA33" s="83"/>
      <c r="BB33" s="83"/>
      <c r="BC33" s="83"/>
      <c r="BD33" s="76"/>
    </row>
    <row r="34" spans="11:56">
      <c r="AY34" s="83"/>
      <c r="AZ34" s="83"/>
      <c r="BA34" s="83"/>
      <c r="BB34" s="83"/>
      <c r="BC34" s="83"/>
      <c r="BD34" s="76"/>
    </row>
    <row r="35" spans="11:56">
      <c r="AY35" s="83"/>
      <c r="AZ35" s="83"/>
      <c r="BA35" s="83"/>
      <c r="BB35" s="83"/>
      <c r="BC35" s="83"/>
      <c r="BD35" s="76"/>
    </row>
    <row r="36" spans="11:56">
      <c r="N36" s="77" t="s">
        <v>194</v>
      </c>
      <c r="W36" s="77" t="s">
        <v>194</v>
      </c>
      <c r="AF36" s="77" t="s">
        <v>194</v>
      </c>
      <c r="AO36" s="77" t="s">
        <v>194</v>
      </c>
      <c r="AY36" s="83"/>
      <c r="AZ36" s="83"/>
      <c r="BA36" s="83"/>
      <c r="BB36" s="83"/>
      <c r="BC36" s="83"/>
      <c r="BD36" s="76"/>
    </row>
    <row r="37" spans="11:56">
      <c r="AY37" s="82" t="s">
        <v>218</v>
      </c>
      <c r="AZ37" s="91"/>
      <c r="BA37" s="91"/>
      <c r="BB37" s="91"/>
      <c r="BC37" s="91"/>
      <c r="BD37" s="79"/>
    </row>
    <row r="38" spans="11:56">
      <c r="AY38" s="92"/>
      <c r="AZ38" s="85" t="s">
        <v>120</v>
      </c>
      <c r="BA38" s="85" t="s">
        <v>121</v>
      </c>
      <c r="BB38" s="85" t="s">
        <v>122</v>
      </c>
      <c r="BC38" s="85" t="s">
        <v>119</v>
      </c>
      <c r="BD38" s="79"/>
    </row>
    <row r="39" spans="11:56">
      <c r="AY39" s="86" t="s">
        <v>203</v>
      </c>
      <c r="AZ39" s="87" t="e">
        <f>'3a. % by Portfolio'!G51</f>
        <v>#DIV/0!</v>
      </c>
      <c r="BA39" s="87" t="e">
        <f>'3a. % by Portfolio'!N51</f>
        <v>#DIV/0!</v>
      </c>
      <c r="BB39" s="87">
        <f>'3a. % by Portfolio'!U51</f>
        <v>0.83333333333333326</v>
      </c>
      <c r="BC39" s="87">
        <f>'3a. % by Portfolio'!AB51</f>
        <v>0.83333333333333337</v>
      </c>
      <c r="BD39" s="79"/>
    </row>
    <row r="40" spans="11:56">
      <c r="K40" s="78"/>
      <c r="L40" s="78"/>
      <c r="AY40" s="86" t="s">
        <v>204</v>
      </c>
      <c r="AZ40" s="87" t="e">
        <f>'3a. % by Portfolio'!G54</f>
        <v>#DIV/0!</v>
      </c>
      <c r="BA40" s="87" t="e">
        <f>'3a. % by Portfolio'!N54</f>
        <v>#DIV/0!</v>
      </c>
      <c r="BB40" s="87">
        <f>'3a. % by Portfolio'!U54</f>
        <v>0</v>
      </c>
      <c r="BC40" s="87">
        <f>'3a. % by Portfolio'!AB54</f>
        <v>8.3333333333333329E-2</v>
      </c>
      <c r="BD40" s="79"/>
    </row>
    <row r="41" spans="11:56">
      <c r="K41" s="78"/>
      <c r="L41" s="78"/>
      <c r="AY41" s="86" t="s">
        <v>205</v>
      </c>
      <c r="AZ41" s="87" t="e">
        <f>'3a. % by Portfolio'!G58</f>
        <v>#DIV/0!</v>
      </c>
      <c r="BA41" s="87" t="e">
        <f>'3a. % by Portfolio'!N58</f>
        <v>#DIV/0!</v>
      </c>
      <c r="BB41" s="87">
        <f>'3a. % by Portfolio'!U58</f>
        <v>0.16666666666666666</v>
      </c>
      <c r="BC41" s="87">
        <f>'3a. % by Portfolio'!AB58</f>
        <v>8.3333333333333329E-2</v>
      </c>
      <c r="BD41" s="79"/>
    </row>
    <row r="42" spans="11:56">
      <c r="K42" s="78"/>
      <c r="L42" s="78"/>
      <c r="AY42" s="83"/>
      <c r="AZ42" s="83"/>
      <c r="BA42" s="83"/>
      <c r="BB42" s="83"/>
      <c r="BC42" s="83"/>
      <c r="BD42" s="76"/>
    </row>
    <row r="43" spans="11:56">
      <c r="AY43" s="89"/>
      <c r="AZ43" s="83"/>
      <c r="BA43" s="83"/>
      <c r="BB43" s="83"/>
      <c r="BC43" s="83"/>
      <c r="BD43" s="76"/>
    </row>
    <row r="44" spans="11:56">
      <c r="AY44" s="89"/>
      <c r="AZ44" s="83"/>
      <c r="BA44" s="83"/>
      <c r="BB44" s="83"/>
      <c r="BC44" s="83"/>
      <c r="BD44" s="76"/>
    </row>
    <row r="45" spans="11:56">
      <c r="AY45" s="89"/>
      <c r="AZ45" s="83"/>
      <c r="BA45" s="83"/>
      <c r="BB45" s="83"/>
      <c r="BC45" s="83"/>
      <c r="BD45" s="76"/>
    </row>
    <row r="46" spans="11:56">
      <c r="AY46" s="83"/>
      <c r="AZ46" s="83"/>
      <c r="BA46" s="83"/>
      <c r="BB46" s="83"/>
      <c r="BC46" s="83"/>
      <c r="BD46" s="76"/>
    </row>
    <row r="47" spans="11:56">
      <c r="AY47" s="83"/>
      <c r="AZ47" s="83"/>
      <c r="BA47" s="83"/>
      <c r="BB47" s="83"/>
      <c r="BC47" s="83"/>
      <c r="BD47" s="76"/>
    </row>
    <row r="48" spans="11:56">
      <c r="AY48" s="83"/>
      <c r="AZ48" s="83"/>
      <c r="BA48" s="83"/>
      <c r="BB48" s="83"/>
      <c r="BC48" s="83"/>
      <c r="BD48" s="76"/>
    </row>
    <row r="49" spans="12:56">
      <c r="AY49" s="83"/>
      <c r="AZ49" s="83"/>
      <c r="BA49" s="83"/>
      <c r="BB49" s="83"/>
      <c r="BC49" s="83"/>
      <c r="BD49" s="76"/>
    </row>
    <row r="50" spans="12:56">
      <c r="AY50" s="83"/>
      <c r="AZ50" s="83"/>
      <c r="BA50" s="83"/>
      <c r="BB50" s="83"/>
      <c r="BC50" s="83"/>
      <c r="BD50" s="76"/>
    </row>
    <row r="51" spans="12:56">
      <c r="AY51" s="83"/>
      <c r="AZ51" s="83"/>
      <c r="BA51" s="83"/>
      <c r="BB51" s="83"/>
      <c r="BC51" s="83"/>
      <c r="BD51" s="76"/>
    </row>
    <row r="52" spans="12:56">
      <c r="N52" s="77" t="s">
        <v>194</v>
      </c>
      <c r="W52" s="77" t="s">
        <v>194</v>
      </c>
      <c r="AF52" s="77" t="s">
        <v>194</v>
      </c>
      <c r="AO52" s="77" t="s">
        <v>194</v>
      </c>
      <c r="AY52" s="83"/>
      <c r="AZ52" s="83"/>
      <c r="BA52" s="83"/>
      <c r="BB52" s="83"/>
      <c r="BC52" s="83"/>
      <c r="BD52" s="76"/>
    </row>
    <row r="53" spans="12:56">
      <c r="AY53" s="82" t="s">
        <v>219</v>
      </c>
      <c r="AZ53" s="91"/>
      <c r="BA53" s="91"/>
      <c r="BB53" s="91"/>
      <c r="BC53" s="91"/>
      <c r="BD53" s="76"/>
    </row>
    <row r="54" spans="12:56">
      <c r="AY54" s="92"/>
      <c r="AZ54" s="85" t="s">
        <v>120</v>
      </c>
      <c r="BA54" s="85" t="s">
        <v>121</v>
      </c>
      <c r="BB54" s="85" t="s">
        <v>122</v>
      </c>
      <c r="BC54" s="85" t="s">
        <v>119</v>
      </c>
      <c r="BD54" s="76"/>
    </row>
    <row r="55" spans="12:56">
      <c r="AY55" s="86" t="s">
        <v>203</v>
      </c>
      <c r="AZ55" s="87">
        <f>'3a. % by Portfolio'!G73</f>
        <v>0.94736842105263153</v>
      </c>
      <c r="BA55" s="87">
        <f>'3a. % by Portfolio'!N73</f>
        <v>1</v>
      </c>
      <c r="BB55" s="87">
        <f>'3a. % by Portfolio'!U73</f>
        <v>1</v>
      </c>
      <c r="BC55" s="87">
        <f>'3a. % by Portfolio'!AB73</f>
        <v>0.95454545454545459</v>
      </c>
      <c r="BD55" s="76"/>
    </row>
    <row r="56" spans="12:56">
      <c r="L56" s="78"/>
      <c r="M56" s="78"/>
      <c r="AY56" s="86" t="s">
        <v>204</v>
      </c>
      <c r="AZ56" s="87">
        <f>'3a. % by Portfolio'!G76</f>
        <v>5.2631578947368418E-2</v>
      </c>
      <c r="BA56" s="87">
        <f>'3a. % by Portfolio'!N76</f>
        <v>0</v>
      </c>
      <c r="BB56" s="87">
        <f>'3a. % by Portfolio'!U76</f>
        <v>0</v>
      </c>
      <c r="BC56" s="87">
        <f>'3a. % by Portfolio'!AB76</f>
        <v>4.5454545454545456E-2</v>
      </c>
      <c r="BD56" s="76"/>
    </row>
    <row r="57" spans="12:56">
      <c r="L57" s="78"/>
      <c r="M57" s="78"/>
      <c r="AY57" s="86" t="s">
        <v>205</v>
      </c>
      <c r="AZ57" s="87">
        <f>'3a. % by Portfolio'!G80</f>
        <v>0</v>
      </c>
      <c r="BA57" s="87">
        <f>'3a. % by Portfolio'!N80</f>
        <v>0</v>
      </c>
      <c r="BB57" s="87">
        <f>'3a. % by Portfolio'!U80</f>
        <v>0</v>
      </c>
      <c r="BC57" s="87">
        <f>'3a. % by Portfolio'!AB80</f>
        <v>0</v>
      </c>
      <c r="BD57" s="76"/>
    </row>
    <row r="58" spans="12:56">
      <c r="L58" s="78"/>
      <c r="M58" s="78"/>
      <c r="AY58" s="83"/>
      <c r="AZ58" s="83"/>
      <c r="BA58" s="83"/>
      <c r="BB58" s="83"/>
      <c r="BC58" s="83"/>
      <c r="BD58" s="76"/>
    </row>
    <row r="59" spans="12:56">
      <c r="AY59" s="89"/>
      <c r="AZ59" s="83"/>
      <c r="BA59" s="83"/>
      <c r="BB59" s="83"/>
      <c r="BC59" s="83"/>
      <c r="BD59" s="76"/>
    </row>
    <row r="60" spans="12:56">
      <c r="AY60" s="89"/>
      <c r="AZ60" s="83"/>
      <c r="BA60" s="83"/>
      <c r="BB60" s="83"/>
      <c r="BC60" s="83"/>
      <c r="BD60" s="76"/>
    </row>
    <row r="61" spans="12:56">
      <c r="AY61" s="89"/>
      <c r="AZ61" s="83"/>
      <c r="BA61" s="83"/>
      <c r="BB61" s="83"/>
      <c r="BC61" s="83"/>
      <c r="BD61" s="76"/>
    </row>
    <row r="62" spans="12:56">
      <c r="AY62" s="83"/>
      <c r="AZ62" s="83"/>
      <c r="BA62" s="83"/>
      <c r="BB62" s="83"/>
      <c r="BC62" s="83"/>
      <c r="BD62" s="76"/>
    </row>
    <row r="63" spans="12:56">
      <c r="AY63" s="83"/>
      <c r="AZ63" s="83"/>
      <c r="BA63" s="83"/>
      <c r="BB63" s="83"/>
      <c r="BC63" s="83"/>
      <c r="BD63" s="76"/>
    </row>
    <row r="64" spans="12:56">
      <c r="AY64" s="83"/>
      <c r="AZ64" s="83"/>
      <c r="BA64" s="83"/>
      <c r="BB64" s="83"/>
      <c r="BC64" s="83"/>
      <c r="BD64" s="76"/>
    </row>
    <row r="65" spans="14:56">
      <c r="AY65" s="83"/>
      <c r="AZ65" s="83"/>
      <c r="BA65" s="83"/>
      <c r="BB65" s="83"/>
      <c r="BC65" s="83"/>
      <c r="BD65" s="76"/>
    </row>
    <row r="66" spans="14:56">
      <c r="AY66" s="83"/>
      <c r="AZ66" s="83"/>
      <c r="BA66" s="83"/>
      <c r="BB66" s="83"/>
      <c r="BC66" s="83"/>
      <c r="BD66" s="76"/>
    </row>
    <row r="68" spans="14:56">
      <c r="N68" s="77" t="s">
        <v>194</v>
      </c>
      <c r="W68" s="77" t="s">
        <v>194</v>
      </c>
      <c r="AF68" s="77" t="s">
        <v>194</v>
      </c>
      <c r="AO68" s="77" t="s">
        <v>194</v>
      </c>
      <c r="AY68" s="83"/>
      <c r="AZ68" s="83"/>
      <c r="BA68" s="83"/>
      <c r="BB68" s="83"/>
      <c r="BC68" s="83"/>
      <c r="BD68" s="76"/>
    </row>
    <row r="69" spans="14:56">
      <c r="AY69" s="82" t="s">
        <v>220</v>
      </c>
      <c r="AZ69" s="91"/>
      <c r="BA69" s="91"/>
      <c r="BB69" s="91"/>
      <c r="BC69" s="91"/>
    </row>
    <row r="70" spans="14:56">
      <c r="AY70" s="92"/>
      <c r="AZ70" s="85" t="s">
        <v>120</v>
      </c>
      <c r="BA70" s="85" t="s">
        <v>121</v>
      </c>
      <c r="BB70" s="85" t="s">
        <v>122</v>
      </c>
      <c r="BC70" s="85" t="s">
        <v>119</v>
      </c>
    </row>
    <row r="71" spans="14:56">
      <c r="AY71" s="86" t="s">
        <v>203</v>
      </c>
      <c r="AZ71" s="87" t="e">
        <f>'3a. % by Portfolio'!G95</f>
        <v>#DIV/0!</v>
      </c>
      <c r="BA71" s="87" t="e">
        <f>'3a. % by Portfolio'!N95</f>
        <v>#DIV/0!</v>
      </c>
      <c r="BB71" s="87">
        <f>'3a. % by Portfolio'!U95</f>
        <v>0.9</v>
      </c>
      <c r="BC71" s="87">
        <f>'3a. % by Portfolio'!AB95</f>
        <v>0.88888888888888884</v>
      </c>
    </row>
    <row r="72" spans="14:56">
      <c r="AY72" s="86" t="s">
        <v>204</v>
      </c>
      <c r="AZ72" s="87" t="e">
        <f>'3a. % by Portfolio'!G98</f>
        <v>#DIV/0!</v>
      </c>
      <c r="BA72" s="87" t="e">
        <f>'3a. % by Portfolio'!N98</f>
        <v>#DIV/0!</v>
      </c>
      <c r="BB72" s="87">
        <f>'3a. % by Portfolio'!U98</f>
        <v>0.1</v>
      </c>
      <c r="BC72" s="87">
        <f>'3a. % by Portfolio'!AB98</f>
        <v>0.1111111111111111</v>
      </c>
    </row>
    <row r="73" spans="14:56">
      <c r="AY73" s="86" t="s">
        <v>205</v>
      </c>
      <c r="AZ73" s="87" t="e">
        <f>'3a. % by Portfolio'!G102</f>
        <v>#DIV/0!</v>
      </c>
      <c r="BA73" s="87" t="e">
        <f>'3a. % by Portfolio'!N102</f>
        <v>#DIV/0!</v>
      </c>
      <c r="BB73" s="87">
        <f>'3a. % by Portfolio'!U102</f>
        <v>0</v>
      </c>
      <c r="BC73" s="87">
        <f>'3a. % by Portfolio'!AB102</f>
        <v>0</v>
      </c>
    </row>
    <row r="84" spans="14:56">
      <c r="N84" s="77" t="s">
        <v>194</v>
      </c>
      <c r="W84" s="77" t="s">
        <v>194</v>
      </c>
      <c r="AF84" s="77" t="s">
        <v>194</v>
      </c>
      <c r="AO84" s="77" t="s">
        <v>194</v>
      </c>
    </row>
    <row r="85" spans="14:56">
      <c r="AY85" s="82" t="s">
        <v>208</v>
      </c>
      <c r="AZ85" s="91"/>
      <c r="BA85" s="91"/>
      <c r="BB85" s="91"/>
      <c r="BC85" s="91"/>
    </row>
    <row r="86" spans="14:56">
      <c r="AY86" s="92"/>
      <c r="AZ86" s="85" t="s">
        <v>120</v>
      </c>
      <c r="BA86" s="85" t="s">
        <v>121</v>
      </c>
      <c r="BB86" s="85" t="s">
        <v>122</v>
      </c>
      <c r="BC86" s="85" t="s">
        <v>119</v>
      </c>
    </row>
    <row r="87" spans="14:56">
      <c r="AY87" s="86" t="s">
        <v>203</v>
      </c>
      <c r="AZ87" s="87">
        <f>'3a. % by Portfolio'!G117</f>
        <v>0</v>
      </c>
      <c r="BA87" s="87">
        <f>'3a. % by Portfolio'!N117</f>
        <v>0</v>
      </c>
      <c r="BB87" s="87">
        <f>'3a. % by Portfolio'!U117</f>
        <v>0</v>
      </c>
      <c r="BC87" s="87">
        <f>'3a. % by Portfolio'!AB117</f>
        <v>0</v>
      </c>
    </row>
    <row r="88" spans="14:56">
      <c r="AY88" s="86" t="s">
        <v>204</v>
      </c>
      <c r="AZ88" s="87">
        <f>'3a. % by Portfolio'!G120</f>
        <v>0</v>
      </c>
      <c r="BA88" s="87">
        <f>'3a. % by Portfolio'!N120</f>
        <v>0</v>
      </c>
      <c r="BB88" s="87">
        <f>'3a. % by Portfolio'!U120</f>
        <v>0</v>
      </c>
      <c r="BC88" s="87">
        <f>'3a. % by Portfolio'!AB120</f>
        <v>0</v>
      </c>
    </row>
    <row r="89" spans="14:56">
      <c r="AY89" s="86" t="s">
        <v>205</v>
      </c>
      <c r="AZ89" s="87">
        <f>'3a. % by Portfolio'!G124</f>
        <v>0</v>
      </c>
      <c r="BA89" s="87">
        <f>'3a. % by Portfolio'!N124</f>
        <v>0</v>
      </c>
      <c r="BB89" s="87">
        <f>'3a. % by Portfolio'!U124</f>
        <v>0</v>
      </c>
      <c r="BC89" s="87">
        <f>'3a. % by Portfolio'!AB124</f>
        <v>0</v>
      </c>
    </row>
    <row r="95" spans="14:56">
      <c r="AY95" s="93"/>
      <c r="AZ95" s="93"/>
      <c r="BA95" s="93"/>
      <c r="BB95" s="93"/>
      <c r="BC95" s="93"/>
      <c r="BD95" s="94"/>
    </row>
    <row r="96" spans="14:56">
      <c r="AY96" s="93"/>
      <c r="AZ96" s="93"/>
      <c r="BA96" s="93"/>
      <c r="BB96" s="93"/>
      <c r="BC96" s="93"/>
      <c r="BD96" s="94"/>
    </row>
    <row r="97" spans="14:56">
      <c r="AY97" s="93"/>
      <c r="AZ97" s="93"/>
      <c r="BA97" s="93"/>
      <c r="BB97" s="93"/>
      <c r="BC97" s="93"/>
      <c r="BD97" s="94"/>
    </row>
    <row r="98" spans="14:56">
      <c r="AY98" s="93"/>
      <c r="AZ98" s="93"/>
      <c r="BA98" s="93"/>
      <c r="BB98" s="93"/>
      <c r="BC98" s="93"/>
      <c r="BD98" s="94"/>
    </row>
    <row r="99" spans="14:56">
      <c r="AY99" s="93"/>
      <c r="AZ99" s="93"/>
      <c r="BA99" s="93"/>
      <c r="BB99" s="93"/>
      <c r="BC99" s="93"/>
      <c r="BD99" s="94"/>
    </row>
    <row r="100" spans="14:56">
      <c r="N100" s="77" t="s">
        <v>194</v>
      </c>
      <c r="W100" s="77" t="s">
        <v>194</v>
      </c>
      <c r="AF100" s="77" t="s">
        <v>194</v>
      </c>
      <c r="AO100" s="77" t="s">
        <v>194</v>
      </c>
      <c r="AY100" s="93"/>
      <c r="AZ100" s="93"/>
      <c r="BA100" s="93"/>
      <c r="BB100" s="93"/>
      <c r="BC100" s="93"/>
      <c r="BD100" s="94"/>
    </row>
    <row r="101" spans="14:56">
      <c r="AY101" s="95"/>
      <c r="AZ101" s="92"/>
      <c r="BA101" s="92"/>
      <c r="BB101" s="92"/>
      <c r="BC101" s="92"/>
      <c r="BD101" s="94"/>
    </row>
    <row r="102" spans="14:56">
      <c r="AY102" s="92"/>
      <c r="AZ102" s="88"/>
      <c r="BA102" s="88"/>
      <c r="BB102" s="88"/>
      <c r="BC102" s="88"/>
      <c r="BD102" s="94"/>
    </row>
    <row r="103" spans="14:56">
      <c r="AY103" s="92"/>
      <c r="AZ103" s="90"/>
      <c r="BA103" s="90"/>
      <c r="BB103" s="90"/>
      <c r="BC103" s="90"/>
      <c r="BD103" s="94"/>
    </row>
    <row r="104" spans="14:56">
      <c r="AY104" s="92"/>
      <c r="AZ104" s="90"/>
      <c r="BA104" s="90"/>
      <c r="BB104" s="90"/>
      <c r="BC104" s="90"/>
      <c r="BD104" s="94"/>
    </row>
    <row r="105" spans="14:56">
      <c r="AY105" s="92"/>
      <c r="AZ105" s="90"/>
      <c r="BA105" s="90"/>
      <c r="BB105" s="90"/>
      <c r="BC105" s="90"/>
      <c r="BD105" s="94"/>
    </row>
    <row r="106" spans="14:56">
      <c r="AY106" s="93"/>
      <c r="AZ106" s="93"/>
      <c r="BA106" s="93"/>
      <c r="BB106" s="93"/>
      <c r="BC106" s="93"/>
      <c r="BD106" s="94"/>
    </row>
    <row r="116" spans="14:41">
      <c r="N116" s="77" t="s">
        <v>194</v>
      </c>
      <c r="W116" s="77" t="s">
        <v>194</v>
      </c>
      <c r="AF116" s="77" t="s">
        <v>194</v>
      </c>
      <c r="AO116" s="77" t="s">
        <v>194</v>
      </c>
    </row>
  </sheetData>
  <sheetProtection sheet="1" objects="1" scenarios="1"/>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 ref="N100" location="INDEX!A1" display="Back to index"/>
    <hyperlink ref="W100" location="INDEX!A1" display="Back to index"/>
    <hyperlink ref="AF100" location="INDEX!A1" display="Back to index"/>
    <hyperlink ref="AO100" location="INDEX!A1" display="Back to index"/>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workbookViewId="0">
      <selection activeCell="B57" sqref="B57"/>
    </sheetView>
  </sheetViews>
  <sheetFormatPr defaultColWidth="9.140625" defaultRowHeight="15"/>
  <cols>
    <col min="1" max="1" width="12.85546875" style="107" customWidth="1"/>
    <col min="2" max="2" width="55.28515625" style="107" customWidth="1"/>
    <col min="3" max="3" width="46.5703125" style="130" customWidth="1"/>
    <col min="4" max="10" width="26.140625" style="107" customWidth="1"/>
    <col min="11" max="14" width="9.140625" style="105" customWidth="1"/>
    <col min="15" max="15" width="16.5703125" style="105" hidden="1" customWidth="1"/>
    <col min="16" max="19" width="9.140625" style="105" hidden="1" customWidth="1"/>
    <col min="20" max="20" width="24.85546875" style="105" hidden="1" customWidth="1"/>
    <col min="21" max="25" width="9.140625" style="105" hidden="1" customWidth="1"/>
    <col min="26" max="26" width="0" style="105" hidden="1" customWidth="1"/>
    <col min="27" max="46" width="9.140625" style="105"/>
    <col min="47" max="16384" width="9.140625" style="107"/>
  </cols>
  <sheetData>
    <row r="1" spans="1:46" s="97" customFormat="1" ht="24" customHeight="1">
      <c r="A1" s="96" t="s">
        <v>194</v>
      </c>
      <c r="C1" s="98"/>
    </row>
    <row r="2" spans="1:46" s="100" customFormat="1" ht="60.75">
      <c r="A2" s="139" t="s">
        <v>222</v>
      </c>
      <c r="B2" s="139" t="s">
        <v>0</v>
      </c>
      <c r="C2" s="139" t="s">
        <v>1</v>
      </c>
      <c r="D2" s="140" t="s">
        <v>223</v>
      </c>
      <c r="E2" s="140" t="s">
        <v>224</v>
      </c>
      <c r="F2" s="140" t="s">
        <v>225</v>
      </c>
      <c r="G2" s="140" t="s">
        <v>226</v>
      </c>
      <c r="H2" s="140" t="s">
        <v>227</v>
      </c>
      <c r="I2" s="140" t="s">
        <v>228</v>
      </c>
      <c r="J2" s="140" t="s">
        <v>229</v>
      </c>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row>
    <row r="3" spans="1:46" ht="99.75" hidden="1" customHeight="1" thickBot="1">
      <c r="A3" s="120" t="e">
        <f>'1. All Data'!#REF!</f>
        <v>#REF!</v>
      </c>
      <c r="B3" s="134" t="e">
        <f>'1. All Data'!#REF!</f>
        <v>#REF!</v>
      </c>
      <c r="C3" s="136" t="e">
        <f>'1. All Data'!#REF!</f>
        <v>#REF!</v>
      </c>
      <c r="D3" s="131" t="e">
        <f>'1. All Data'!#REF!</f>
        <v>#REF!</v>
      </c>
      <c r="E3" s="137"/>
      <c r="F3" s="132" t="e">
        <f>'1. All Data'!#REF!</f>
        <v>#REF!</v>
      </c>
      <c r="G3" s="138"/>
      <c r="H3" s="131" t="e">
        <f>'1. All Data'!#REF!</f>
        <v>#REF!</v>
      </c>
      <c r="I3" s="138"/>
      <c r="J3" s="131" t="e">
        <f>'1. All Data'!#REF!</f>
        <v>#REF!</v>
      </c>
      <c r="O3" s="106" t="s">
        <v>231</v>
      </c>
    </row>
    <row r="4" spans="1:46" ht="99.75" hidden="1" customHeight="1" thickTop="1" thickBot="1">
      <c r="A4" s="102" t="str">
        <f>'1. All Data'!B3</f>
        <v>CR02</v>
      </c>
      <c r="B4" s="134" t="str">
        <f>'1. All Data'!C3</f>
        <v>Proactively Supporting the Boundary Review of East Staffordshire</v>
      </c>
      <c r="C4" s="135" t="str">
        <f>'1. All Data'!D3</f>
        <v>Respond to Boundary Review Consultation in line with LGBCE timetable</v>
      </c>
      <c r="D4" s="131" t="str">
        <f>'1. All Data'!H3</f>
        <v>On Track to be Achieved</v>
      </c>
      <c r="E4" s="104"/>
      <c r="F4" s="132" t="str">
        <f>'1. All Data'!M3</f>
        <v>On Track to be Achieved</v>
      </c>
      <c r="G4" s="104"/>
      <c r="H4" s="133" t="str">
        <f>'1. All Data'!R3</f>
        <v>On Track to be Achieved</v>
      </c>
      <c r="I4" s="104"/>
      <c r="J4" s="133" t="str">
        <f>'1. All Data'!V3</f>
        <v>Fully Achieved</v>
      </c>
      <c r="O4" s="106" t="s">
        <v>233</v>
      </c>
      <c r="Y4" s="104" t="s">
        <v>232</v>
      </c>
    </row>
    <row r="5" spans="1:46" ht="99.75" hidden="1" customHeight="1" thickTop="1" thickBot="1">
      <c r="A5" s="102" t="str">
        <f>'1. All Data'!B4</f>
        <v>CR03</v>
      </c>
      <c r="B5" s="134" t="str">
        <f>'1. All Data'!C4</f>
        <v>Proactively Supporting the Boundary Review of East Staffordshire</v>
      </c>
      <c r="C5" s="135" t="str">
        <f>'1. All Data'!D4</f>
        <v>Prepare for Polling Place Review following completion of Boundary Review</v>
      </c>
      <c r="D5" s="131" t="str">
        <f>'1. All Data'!H4</f>
        <v>On Track to be Achieved</v>
      </c>
      <c r="E5" s="104"/>
      <c r="F5" s="132" t="str">
        <f>'1. All Data'!M4</f>
        <v>On Track to be Achieved</v>
      </c>
      <c r="G5" s="104"/>
      <c r="H5" s="133" t="str">
        <f>'1. All Data'!R4</f>
        <v>On Track to be Achieved</v>
      </c>
      <c r="I5" s="104"/>
      <c r="J5" s="133" t="str">
        <f>'1. All Data'!V4</f>
        <v>Fully Achieved</v>
      </c>
      <c r="O5" s="106" t="s">
        <v>234</v>
      </c>
      <c r="T5" s="108"/>
      <c r="Y5" s="109" t="s">
        <v>235</v>
      </c>
    </row>
    <row r="6" spans="1:46" ht="89.25" hidden="1" thickTop="1" thickBot="1">
      <c r="A6" s="102" t="str">
        <f>'1. All Data'!B5</f>
        <v>CR04</v>
      </c>
      <c r="B6" s="134" t="str">
        <f>'1. All Data'!C5</f>
        <v>Increasing Staffing Availability Through Reduced Sickness</v>
      </c>
      <c r="C6" s="135" t="str">
        <f>'1. All Data'!D5</f>
        <v>Short Term Sickness Days Average: 2.98 days</v>
      </c>
      <c r="D6" s="131" t="str">
        <f>'1. All Data'!H5</f>
        <v>On Track to be Achieved</v>
      </c>
      <c r="E6" s="104"/>
      <c r="F6" s="132" t="str">
        <f>'1. All Data'!M5</f>
        <v>On Track to be Achieved</v>
      </c>
      <c r="G6" s="104"/>
      <c r="H6" s="133" t="str">
        <f>'1. All Data'!R5</f>
        <v>On Track to be Achieved</v>
      </c>
      <c r="I6" s="104"/>
      <c r="J6" s="133" t="str">
        <f>'1. All Data'!V5</f>
        <v>Fully Achieved</v>
      </c>
      <c r="O6" s="110" t="s">
        <v>230</v>
      </c>
      <c r="T6" s="111" t="s">
        <v>235</v>
      </c>
    </row>
    <row r="7" spans="1:46" ht="99.75" hidden="1" customHeight="1" thickTop="1">
      <c r="A7" s="102" t="str">
        <f>'1. All Data'!B6</f>
        <v>CR05</v>
      </c>
      <c r="B7" s="134" t="str">
        <f>'1. All Data'!C6</f>
        <v>Improve On The Average Time To Pay Creditors</v>
      </c>
      <c r="C7" s="135" t="str">
        <f>'1. All Data'!D6</f>
        <v>Average Time To Pay Creditors: 
10 days</v>
      </c>
      <c r="D7" s="131" t="str">
        <f>'1. All Data'!H6</f>
        <v>On Track to be Achieved</v>
      </c>
      <c r="E7" s="104"/>
      <c r="F7" s="132" t="str">
        <f>'1. All Data'!M6</f>
        <v>On Track to be Achieved</v>
      </c>
      <c r="G7" s="104"/>
      <c r="H7" s="133" t="str">
        <f>'1. All Data'!R6</f>
        <v>On Track to be Achieved</v>
      </c>
      <c r="I7" s="104"/>
      <c r="J7" s="133" t="str">
        <f>'1. All Data'!V6</f>
        <v>Fully Achieved</v>
      </c>
      <c r="T7" s="111" t="s">
        <v>236</v>
      </c>
    </row>
    <row r="8" spans="1:46" ht="99.75" hidden="1" customHeight="1">
      <c r="A8" s="102" t="str">
        <f>'1. All Data'!B7</f>
        <v>CR06</v>
      </c>
      <c r="B8" s="134" t="str">
        <f>'1. All Data'!C7</f>
        <v>Legal and Assets</v>
      </c>
      <c r="C8" s="135" t="str">
        <f>'1. All Data'!D7</f>
        <v xml:space="preserve">Commission a condition survey of the Council’s industrial units at Centrum 100 Business Park </v>
      </c>
      <c r="D8" s="131" t="str">
        <f>'1. All Data'!H7</f>
        <v>Not Yet Due</v>
      </c>
      <c r="E8" s="104"/>
      <c r="F8" s="132" t="str">
        <f>'1. All Data'!M7</f>
        <v>Fully Achieved</v>
      </c>
      <c r="G8" s="104"/>
      <c r="H8" s="133" t="str">
        <f>'1. All Data'!R7</f>
        <v>Fully Achieved</v>
      </c>
      <c r="I8" s="104"/>
      <c r="J8" s="133" t="str">
        <f>'1. All Data'!V7</f>
        <v>Fully Achieved</v>
      </c>
      <c r="T8" s="111" t="s">
        <v>232</v>
      </c>
    </row>
    <row r="9" spans="1:46" ht="99.75" hidden="1" customHeight="1">
      <c r="A9" s="102" t="str">
        <f>'1. All Data'!B8</f>
        <v>CR07</v>
      </c>
      <c r="B9" s="134" t="str">
        <f>'1. All Data'!C8</f>
        <v>Legal and Assets</v>
      </c>
      <c r="C9" s="135" t="str">
        <f>'1. All Data'!D8</f>
        <v>Carry out works to 8 of the Council’s commercial properties, as identified in the condition survey</v>
      </c>
      <c r="D9" s="131" t="str">
        <f>'1. All Data'!H8</f>
        <v>Not Yet Due</v>
      </c>
      <c r="E9" s="103"/>
      <c r="F9" s="132" t="str">
        <f>'1. All Data'!M8</f>
        <v>Not yet due</v>
      </c>
      <c r="G9" s="104"/>
      <c r="H9" s="133" t="str">
        <f>'1. All Data'!R8</f>
        <v>On Track to be Achieved</v>
      </c>
      <c r="I9" s="104"/>
      <c r="J9" s="133" t="str">
        <f>'1. All Data'!V8</f>
        <v>Target Partially Met</v>
      </c>
    </row>
    <row r="10" spans="1:46" ht="99.75" hidden="1" customHeight="1">
      <c r="A10" s="102" t="str">
        <f>'1. All Data'!B9</f>
        <v>CR08</v>
      </c>
      <c r="B10" s="134" t="str">
        <f>'1. All Data'!C9</f>
        <v>Increase Capacity at Stapenhill Cemetery</v>
      </c>
      <c r="C10" s="135" t="str">
        <f>'1. All Data'!D9</f>
        <v>Commence preparatory works for the expansion of Stapenhill Cemetery.</v>
      </c>
      <c r="D10" s="131" t="str">
        <f>'1. All Data'!H9</f>
        <v>Fully Achieved</v>
      </c>
      <c r="E10" s="103"/>
      <c r="F10" s="132" t="str">
        <f>'1. All Data'!M9</f>
        <v>Fully Achieved</v>
      </c>
      <c r="G10" s="104"/>
      <c r="H10" s="133" t="str">
        <f>'1. All Data'!R9</f>
        <v>Fully Achieved</v>
      </c>
      <c r="I10" s="104"/>
      <c r="J10" s="133" t="str">
        <f>'1. All Data'!V9</f>
        <v>Fully Achieved</v>
      </c>
    </row>
    <row r="11" spans="1:46" ht="99.75" hidden="1" customHeight="1">
      <c r="A11" s="102" t="str">
        <f>'1. All Data'!B10</f>
        <v>CR09</v>
      </c>
      <c r="B11" s="134" t="str">
        <f>'1. All Data'!C10</f>
        <v>Market Hall Development Initiatives</v>
      </c>
      <c r="C11" s="135" t="str">
        <f>'1. All Data'!D10</f>
        <v xml:space="preserve">Implement the outcome of the Market Hall future options review </v>
      </c>
      <c r="D11" s="131" t="str">
        <f>'1. All Data'!H10</f>
        <v>Deferred</v>
      </c>
      <c r="E11" s="103"/>
      <c r="F11" s="132" t="str">
        <f>'1. All Data'!M10</f>
        <v>Deferred</v>
      </c>
      <c r="G11" s="104"/>
      <c r="H11" s="133" t="str">
        <f>'1. All Data'!R10</f>
        <v>Deferred</v>
      </c>
      <c r="I11" s="104"/>
      <c r="J11" s="133" t="str">
        <f>'1. All Data'!V10</f>
        <v>Deferred</v>
      </c>
    </row>
    <row r="12" spans="1:46" ht="99.75" hidden="1" customHeight="1">
      <c r="A12" s="102" t="str">
        <f>'1. All Data'!B11</f>
        <v>CR10</v>
      </c>
      <c r="B12" s="134" t="str">
        <f>'1. All Data'!C11</f>
        <v>Market Development Initiatives</v>
      </c>
      <c r="C12" s="135" t="str">
        <f>'1. All Data'!D11</f>
        <v xml:space="preserve">Hold at least 7 commercial events in the Market Hall/Market Place </v>
      </c>
      <c r="D12" s="131" t="str">
        <f>'1. All Data'!H11</f>
        <v>On Track to be Achieved</v>
      </c>
      <c r="E12" s="104"/>
      <c r="F12" s="132" t="str">
        <f>'1. All Data'!M11</f>
        <v>In Danger of Falling Behind Target</v>
      </c>
      <c r="G12" s="104"/>
      <c r="H12" s="133" t="str">
        <f>'1. All Data'!R11</f>
        <v>Off Target</v>
      </c>
      <c r="I12" s="111"/>
      <c r="J12" s="133" t="str">
        <f>'1. All Data'!V11</f>
        <v>Off Target</v>
      </c>
    </row>
    <row r="13" spans="1:46" ht="99.75" hidden="1" customHeight="1">
      <c r="A13" s="102" t="str">
        <f>'1. All Data'!B12</f>
        <v>CR11</v>
      </c>
      <c r="B13" s="134" t="str">
        <f>'1. All Data'!C12</f>
        <v>Market Hall Development Initiatives</v>
      </c>
      <c r="C13" s="135" t="str">
        <f>'1. All Data'!D12</f>
        <v>Continue to benchmark Market Hall performance through APSE membership</v>
      </c>
      <c r="D13" s="131" t="str">
        <f>'1. All Data'!H12</f>
        <v>On Track to be Achieved</v>
      </c>
      <c r="E13" s="104"/>
      <c r="F13" s="132" t="str">
        <f>'1. All Data'!M12</f>
        <v>Fully Achieved</v>
      </c>
      <c r="G13" s="104"/>
      <c r="H13" s="133" t="str">
        <f>'1. All Data'!R12</f>
        <v>Fully Achieved</v>
      </c>
      <c r="I13" s="104"/>
      <c r="J13" s="133" t="str">
        <f>'1. All Data'!V12</f>
        <v>Fully Achieved</v>
      </c>
    </row>
    <row r="14" spans="1:46" ht="99.75" hidden="1" customHeight="1">
      <c r="A14" s="102" t="str">
        <f>'1. All Data'!B13</f>
        <v>CR12</v>
      </c>
      <c r="B14" s="134" t="str">
        <f>'1. All Data'!C13</f>
        <v>Major Planning Applications Determined Within 13 Weeks</v>
      </c>
      <c r="C14" s="135" t="str">
        <f>'1. All Data'!D13</f>
        <v>Top Quartile as measured against relevant MHCLG figures</v>
      </c>
      <c r="D14" s="131" t="str">
        <f>'1. All Data'!H13</f>
        <v>On Track to be Achieved</v>
      </c>
      <c r="E14" s="104"/>
      <c r="F14" s="132" t="str">
        <f>'1. All Data'!M13</f>
        <v>On Track to be Achieved</v>
      </c>
      <c r="G14" s="104"/>
      <c r="H14" s="133" t="str">
        <f>'1. All Data'!R13</f>
        <v>On Track to be Achieved</v>
      </c>
      <c r="I14" s="104"/>
      <c r="J14" s="133" t="str">
        <f>'1. All Data'!V13</f>
        <v>Fully Achieved</v>
      </c>
    </row>
    <row r="15" spans="1:46" ht="99.75" hidden="1" customHeight="1">
      <c r="A15" s="102" t="str">
        <f>'1. All Data'!B14</f>
        <v>CR13</v>
      </c>
      <c r="B15" s="134" t="str">
        <f>'1. All Data'!C14</f>
        <v>Minor Planning Applications Determined Within 8 Weeks</v>
      </c>
      <c r="C15" s="135" t="str">
        <f>'1. All Data'!D14</f>
        <v>Top Quartile as measured against relevant MHCLG figures</v>
      </c>
      <c r="D15" s="131" t="str">
        <f>'1. All Data'!H14</f>
        <v>On Track to be Achieved</v>
      </c>
      <c r="E15" s="104"/>
      <c r="F15" s="132" t="str">
        <f>'1. All Data'!M14</f>
        <v>On Track to be Achieved</v>
      </c>
      <c r="G15" s="104"/>
      <c r="H15" s="133" t="str">
        <f>'1. All Data'!R14</f>
        <v>On Track to be Achieved</v>
      </c>
      <c r="I15" s="104"/>
      <c r="J15" s="133" t="str">
        <f>'1. All Data'!V14</f>
        <v>Fully Achieved</v>
      </c>
    </row>
    <row r="16" spans="1:46" ht="99.75" hidden="1" customHeight="1">
      <c r="A16" s="102" t="str">
        <f>'1. All Data'!B15</f>
        <v>CR14</v>
      </c>
      <c r="B16" s="134" t="str">
        <f>'1. All Data'!C15</f>
        <v>Other Planning Applications Determined in 8 Weeks</v>
      </c>
      <c r="C16" s="135" t="str">
        <f>'1. All Data'!D15</f>
        <v>Top Quartile as measured against relevant MHCLG figures</v>
      </c>
      <c r="D16" s="131" t="str">
        <f>'1. All Data'!H15</f>
        <v>On Track to be Achieved</v>
      </c>
      <c r="E16" s="104"/>
      <c r="F16" s="132" t="str">
        <f>'1. All Data'!M15</f>
        <v>On Track to be Achieved</v>
      </c>
      <c r="G16" s="104"/>
      <c r="H16" s="133" t="str">
        <f>'1. All Data'!R15</f>
        <v>On Track to be Achieved</v>
      </c>
      <c r="I16" s="104"/>
      <c r="J16" s="133" t="str">
        <f>'1. All Data'!V15</f>
        <v>Fully Achieved</v>
      </c>
    </row>
    <row r="17" spans="1:10" ht="99.75" hidden="1" customHeight="1">
      <c r="A17" s="102" t="str">
        <f>'1. All Data'!B16</f>
        <v>CR15</v>
      </c>
      <c r="B17" s="134" t="str">
        <f>'1. All Data'!C16</f>
        <v>Supporting Neighbourhood Plans</v>
      </c>
      <c r="C17" s="135" t="str">
        <f>'1. All Data'!D16</f>
        <v>Rolleston Neighbourhood Plan Made</v>
      </c>
      <c r="D17" s="131" t="str">
        <f>'1. All Data'!H16</f>
        <v>Deferred</v>
      </c>
      <c r="E17" s="104"/>
      <c r="F17" s="132" t="str">
        <f>'1. All Data'!M16</f>
        <v>Deferred</v>
      </c>
      <c r="G17" s="104"/>
      <c r="H17" s="133" t="str">
        <f>'1. All Data'!R16</f>
        <v>Deferred</v>
      </c>
      <c r="I17" s="104"/>
      <c r="J17" s="133" t="str">
        <f>'1. All Data'!V16</f>
        <v>Deferred</v>
      </c>
    </row>
    <row r="18" spans="1:10" ht="99.75" hidden="1" customHeight="1">
      <c r="A18" s="102" t="str">
        <f>'1. All Data'!B17</f>
        <v>CR16</v>
      </c>
      <c r="B18" s="134" t="str">
        <f>'1. All Data'!C17</f>
        <v>New and Refreshed Planning Policies</v>
      </c>
      <c r="C18" s="135" t="str">
        <f>'1. All Data'!D17</f>
        <v>Finalise and adopt Brewery Building Conversion Design Guidance SPD</v>
      </c>
      <c r="D18" s="131" t="str">
        <f>'1. All Data'!H17</f>
        <v>On Track to be Achieved</v>
      </c>
      <c r="E18" s="104"/>
      <c r="F18" s="132" t="str">
        <f>'1. All Data'!M17</f>
        <v>On Track to be Achieved</v>
      </c>
      <c r="G18" s="104"/>
      <c r="H18" s="133" t="str">
        <f>'1. All Data'!R17</f>
        <v>Fully Achieved</v>
      </c>
      <c r="I18" s="104"/>
      <c r="J18" s="133" t="str">
        <f>'1. All Data'!V17</f>
        <v>Fully Achieved</v>
      </c>
    </row>
    <row r="19" spans="1:10" ht="99.75" hidden="1" customHeight="1">
      <c r="A19" s="102" t="str">
        <f>'1. All Data'!B18</f>
        <v>CR17</v>
      </c>
      <c r="B19" s="134" t="str">
        <f>'1. All Data'!C18</f>
        <v>New and Refreshed Planning Policies</v>
      </c>
      <c r="C19" s="135" t="str">
        <f>'1. All Data'!D18</f>
        <v>Publish Revised Statement of Community Involvement</v>
      </c>
      <c r="D19" s="131" t="str">
        <f>'1. All Data'!H18</f>
        <v>On Track to be Achieved</v>
      </c>
      <c r="E19" s="103"/>
      <c r="F19" s="132" t="str">
        <f>'1. All Data'!M18</f>
        <v>On Track to be Achieved</v>
      </c>
      <c r="G19" s="104"/>
      <c r="H19" s="133" t="str">
        <f>'1. All Data'!R18</f>
        <v>Fully Achieved</v>
      </c>
      <c r="I19" s="104"/>
      <c r="J19" s="133" t="str">
        <f>'1. All Data'!V18</f>
        <v>Fully Achieved</v>
      </c>
    </row>
    <row r="20" spans="1:10" ht="99.75" hidden="1" customHeight="1">
      <c r="A20" s="102" t="str">
        <f>'1. All Data'!B19</f>
        <v>CR18</v>
      </c>
      <c r="B20" s="134" t="str">
        <f>'1. All Data'!C19</f>
        <v>New and Refreshed Planning Policies</v>
      </c>
      <c r="C20" s="135" t="str">
        <f>'1. All Data'!D19</f>
        <v xml:space="preserve">Produce report and approach regarding Brownfield Register Part 2  </v>
      </c>
      <c r="D20" s="131" t="str">
        <f>'1. All Data'!H19</f>
        <v>On Track to be Achieved</v>
      </c>
      <c r="E20" s="103"/>
      <c r="F20" s="132" t="str">
        <f>'1. All Data'!M19</f>
        <v>On Track to be Achieved</v>
      </c>
      <c r="G20" s="104"/>
      <c r="H20" s="133" t="str">
        <f>'1. All Data'!R19</f>
        <v>Fully Achieved</v>
      </c>
      <c r="I20" s="104"/>
      <c r="J20" s="133" t="str">
        <f>'1. All Data'!V19</f>
        <v>Fully Achieved</v>
      </c>
    </row>
    <row r="21" spans="1:10" ht="99.75" hidden="1" customHeight="1">
      <c r="A21" s="102" t="str">
        <f>'1. All Data'!B20</f>
        <v>CR19</v>
      </c>
      <c r="B21" s="134" t="str">
        <f>'1. All Data'!C20</f>
        <v>New and Refreshed Planning Policies</v>
      </c>
      <c r="C21" s="135" t="str">
        <f>'1. All Data'!D20</f>
        <v xml:space="preserve">Revise and adopt Car parking SPD </v>
      </c>
      <c r="D21" s="131" t="str">
        <f>'1. All Data'!H20</f>
        <v>On Track to be Achieved</v>
      </c>
      <c r="E21" s="104"/>
      <c r="F21" s="132" t="str">
        <f>'1. All Data'!M20</f>
        <v>On Track to be Achieved</v>
      </c>
      <c r="G21" s="104"/>
      <c r="H21" s="133" t="str">
        <f>'1. All Data'!R20</f>
        <v>Fully Achieved</v>
      </c>
      <c r="I21" s="104"/>
      <c r="J21" s="133" t="str">
        <f>'1. All Data'!V20</f>
        <v>Fully Achieved</v>
      </c>
    </row>
    <row r="22" spans="1:10" ht="99.75" hidden="1" customHeight="1">
      <c r="A22" s="102" t="str">
        <f>'1. All Data'!B21</f>
        <v>CR20</v>
      </c>
      <c r="B22" s="134" t="str">
        <f>'1. All Data'!C21</f>
        <v>Improve Burton town centre through significant environmental regeneration</v>
      </c>
      <c r="C22" s="135" t="str">
        <f>'1. All Data'!D21</f>
        <v>Practical completion of the Station Street works via Amey</v>
      </c>
      <c r="D22" s="131" t="str">
        <f>'1. All Data'!H21</f>
        <v>On Track to be Achieved</v>
      </c>
      <c r="E22" s="104"/>
      <c r="F22" s="132" t="str">
        <f>'1. All Data'!M21</f>
        <v>On Track to be Achieved</v>
      </c>
      <c r="G22" s="104"/>
      <c r="H22" s="133" t="str">
        <f>'1. All Data'!R21</f>
        <v>Fully Achieved</v>
      </c>
      <c r="I22" s="104"/>
      <c r="J22" s="133" t="str">
        <f>'1. All Data'!V21</f>
        <v>Fully Achieved</v>
      </c>
    </row>
    <row r="23" spans="1:10" ht="99.75" hidden="1" customHeight="1">
      <c r="A23" s="102" t="str">
        <f>'1. All Data'!B22</f>
        <v>CR21</v>
      </c>
      <c r="B23" s="134" t="str">
        <f>'1. All Data'!C22</f>
        <v xml:space="preserve">Improve Burton town centre through significant environmental regeneration </v>
      </c>
      <c r="C23" s="135" t="str">
        <f>'1. All Data'!D22</f>
        <v>Deliver phase 1 of the Washlands Enhancement Project, fully utilising the GBSLEP Local Growth Fund monies</v>
      </c>
      <c r="D23" s="131" t="str">
        <f>'1. All Data'!H22</f>
        <v>On Track to be Achieved</v>
      </c>
      <c r="E23" s="104"/>
      <c r="F23" s="132" t="str">
        <f>'1. All Data'!M22</f>
        <v>On Track to be Achieved</v>
      </c>
      <c r="G23" s="104"/>
      <c r="H23" s="133" t="str">
        <f>'1. All Data'!R22</f>
        <v>On Track to be Achieved</v>
      </c>
      <c r="I23" s="104"/>
      <c r="J23" s="133" t="str">
        <f>'1. All Data'!V22</f>
        <v>Target Partially Met</v>
      </c>
    </row>
    <row r="24" spans="1:10" ht="99.75" hidden="1" customHeight="1">
      <c r="A24" s="102" t="str">
        <f>'1. All Data'!B23</f>
        <v>CR22</v>
      </c>
      <c r="B24" s="134" t="str">
        <f>'1. All Data'!C23</f>
        <v>Work towards achieving transformation regeneration for Burton upon Trent of up to £25m through the Towns Fund</v>
      </c>
      <c r="C24" s="135" t="str">
        <f>'1. All Data'!D23</f>
        <v>Working with the Town Deal Board, develop a Town Investment Plan for Burton and create a business case for funding</v>
      </c>
      <c r="D24" s="131" t="str">
        <f>'1. All Data'!H23</f>
        <v>On Track to be Achieved</v>
      </c>
      <c r="E24" s="104"/>
      <c r="F24" s="132" t="str">
        <f>'1. All Data'!M23</f>
        <v>On Track to be Achieved</v>
      </c>
      <c r="G24" s="104"/>
      <c r="H24" s="133" t="str">
        <f>'1. All Data'!R23</f>
        <v>On Track to be Achieved</v>
      </c>
      <c r="I24" s="104"/>
      <c r="J24" s="133" t="str">
        <f>'1. All Data'!V23</f>
        <v>Fully Achieved</v>
      </c>
    </row>
    <row r="25" spans="1:10" ht="99.75" hidden="1" customHeight="1">
      <c r="A25" s="102" t="str">
        <f>'1. All Data'!B24</f>
        <v>CR23</v>
      </c>
      <c r="B25" s="134" t="str">
        <f>'1. All Data'!C24</f>
        <v>Support the delivery of affordable housing on brownfield land through the utilisation of S106 commuted sums</v>
      </c>
      <c r="C25" s="135" t="str">
        <f>'1. All Data'!D24</f>
        <v>Review the progress of existing S106 commuted sums and identify new projects for potential funding</v>
      </c>
      <c r="D25" s="131" t="str">
        <f>'1. All Data'!H24</f>
        <v>Not Yet Due</v>
      </c>
      <c r="E25" s="104"/>
      <c r="F25" s="132" t="str">
        <f>'1. All Data'!M24</f>
        <v>On Track to be Achieved</v>
      </c>
      <c r="G25" s="104"/>
      <c r="H25" s="133" t="str">
        <f>'1. All Data'!R24</f>
        <v>Fully Achieved</v>
      </c>
      <c r="I25" s="104"/>
      <c r="J25" s="133" t="str">
        <f>'1. All Data'!V24</f>
        <v>Fully Achieved</v>
      </c>
    </row>
    <row r="26" spans="1:10" ht="99.75" hidden="1" customHeight="1">
      <c r="A26" s="102" t="str">
        <f>'1. All Data'!B25</f>
        <v>CR24</v>
      </c>
      <c r="B26" s="134" t="str">
        <f>'1. All Data'!C25</f>
        <v>Identify a vision for the future regeneration of Uttoxeter</v>
      </c>
      <c r="C26" s="135" t="str">
        <f>'1. All Data'!D25</f>
        <v>Member approval of the final Uttoxeter Masterplan</v>
      </c>
      <c r="D26" s="131" t="str">
        <f>'1. All Data'!H25</f>
        <v>On Track to be Achieved</v>
      </c>
      <c r="E26" s="104"/>
      <c r="F26" s="132" t="str">
        <f>'1. All Data'!M25</f>
        <v>On Track to be Achieved</v>
      </c>
      <c r="G26" s="111"/>
      <c r="H26" s="133" t="str">
        <f>'1. All Data'!R25</f>
        <v>Fully Achieved</v>
      </c>
      <c r="I26" s="104"/>
      <c r="J26" s="133" t="str">
        <f>'1. All Data'!V25</f>
        <v>Fully Achieved</v>
      </c>
    </row>
    <row r="27" spans="1:10" ht="99.75" hidden="1" customHeight="1">
      <c r="A27" s="102" t="str">
        <f>'1. All Data'!B26</f>
        <v>CR25</v>
      </c>
      <c r="B27" s="134" t="str">
        <f>'1. All Data'!C26</f>
        <v>Promote local employment opportunities</v>
      </c>
      <c r="C27" s="135" t="str">
        <f>'1. All Data'!D26</f>
        <v>Working with the Worklessness Action Group and local MP, support the delivery of three job fairs</v>
      </c>
      <c r="D27" s="131" t="str">
        <f>'1. All Data'!H26</f>
        <v>In Danger of Falling Behind Target</v>
      </c>
      <c r="E27" s="104"/>
      <c r="F27" s="132" t="str">
        <f>'1. All Data'!M26</f>
        <v>On Track to be Achieved</v>
      </c>
      <c r="G27" s="104"/>
      <c r="H27" s="133" t="str">
        <f>'1. All Data'!R26</f>
        <v>On Track to be Achieved</v>
      </c>
      <c r="I27" s="104"/>
      <c r="J27" s="133" t="str">
        <f>'1. All Data'!V26</f>
        <v>Fully Achieved</v>
      </c>
    </row>
    <row r="28" spans="1:10" ht="99.75" hidden="1" customHeight="1">
      <c r="A28" s="102" t="str">
        <f>'1. All Data'!B27</f>
        <v>CR26</v>
      </c>
      <c r="B28" s="134" t="str">
        <f>'1. All Data'!C27</f>
        <v>Continue to support local businesses to grow and innovate</v>
      </c>
      <c r="C28" s="135" t="str">
        <f>'1. All Data'!D27</f>
        <v>Create a grant fund to support small businesses and deliver throughout the year</v>
      </c>
      <c r="D28" s="131" t="str">
        <f>'1. All Data'!H27</f>
        <v>Not Yet Due</v>
      </c>
      <c r="E28" s="103"/>
      <c r="F28" s="132" t="str">
        <f>'1. All Data'!M27</f>
        <v>On Track to be Achieved</v>
      </c>
      <c r="G28" s="104"/>
      <c r="H28" s="133" t="str">
        <f>'1. All Data'!R27</f>
        <v>Deferred</v>
      </c>
      <c r="I28" s="104"/>
      <c r="J28" s="133" t="str">
        <f>'1. All Data'!V27</f>
        <v>Deferred</v>
      </c>
    </row>
    <row r="29" spans="1:10" ht="99.75" hidden="1" customHeight="1">
      <c r="A29" s="102" t="str">
        <f>'1. All Data'!B28</f>
        <v>CR27</v>
      </c>
      <c r="B29" s="134" t="str">
        <f>'1. All Data'!C28</f>
        <v>Continue to support local businesses to grow and innovate</v>
      </c>
      <c r="C29" s="135" t="str">
        <f>'1. All Data'!D28</f>
        <v>Provide direct support to 20 businesses through the Growth Hub Advisor contract</v>
      </c>
      <c r="D29" s="131" t="str">
        <f>'1. All Data'!H28</f>
        <v>On Track to be Achieved</v>
      </c>
      <c r="E29" s="104"/>
      <c r="F29" s="132" t="str">
        <f>'1. All Data'!M28</f>
        <v>On Track to be Achieved</v>
      </c>
      <c r="G29" s="112"/>
      <c r="H29" s="133" t="str">
        <f>'1. All Data'!R28</f>
        <v>Fully Achieved</v>
      </c>
      <c r="I29" s="104"/>
      <c r="J29" s="133" t="str">
        <f>'1. All Data'!V28</f>
        <v>Fully Achieved</v>
      </c>
    </row>
    <row r="30" spans="1:10" ht="99.75" hidden="1" customHeight="1">
      <c r="A30" s="102" t="str">
        <f>'1. All Data'!B29</f>
        <v>CR28</v>
      </c>
      <c r="B30" s="134" t="str">
        <f>'1. All Data'!C29</f>
        <v>Continue to work effectively with regeneration partners</v>
      </c>
      <c r="C30" s="135" t="str">
        <f>'1. All Data'!D29</f>
        <v>Continue to work with strategic tourism partners, such as the National Forest, the Campaign to Reopen the Ivanhoe Line and the TTTV, on the regeneration of the borough</v>
      </c>
      <c r="D30" s="131" t="str">
        <f>'1. All Data'!H29</f>
        <v>On Track to be Achieved</v>
      </c>
      <c r="E30" s="104"/>
      <c r="F30" s="132" t="str">
        <f>'1. All Data'!M29</f>
        <v>On Track to be Achieved</v>
      </c>
      <c r="G30" s="104"/>
      <c r="H30" s="133" t="str">
        <f>'1. All Data'!R29</f>
        <v>On Track to be Achieved</v>
      </c>
      <c r="I30" s="104"/>
      <c r="J30" s="133" t="str">
        <f>'1. All Data'!V29</f>
        <v>Fully Achieved</v>
      </c>
    </row>
    <row r="31" spans="1:10" ht="99.75" hidden="1" customHeight="1">
      <c r="A31" s="102" t="str">
        <f>'1. All Data'!B30</f>
        <v>EHW01</v>
      </c>
      <c r="B31" s="134" t="str">
        <f>'1. All Data'!C30</f>
        <v>Delivering Better Services to Support Homelessness</v>
      </c>
      <c r="C31" s="135" t="str">
        <f>'1. All Data'!D30</f>
        <v>Promote, monitor and report on the Burton and East Staffordshire Partnership, produce two activity reports during the year</v>
      </c>
      <c r="D31" s="131" t="str">
        <f>'1. All Data'!H30</f>
        <v>On Track to be Achieved</v>
      </c>
      <c r="E31" s="104"/>
      <c r="F31" s="132" t="str">
        <f>'1. All Data'!M30</f>
        <v>On Track to be Achieved</v>
      </c>
      <c r="G31" s="104"/>
      <c r="H31" s="133" t="str">
        <f>'1. All Data'!R30</f>
        <v>On Track to be Achieved</v>
      </c>
      <c r="I31" s="104"/>
      <c r="J31" s="133" t="str">
        <f>'1. All Data'!V30</f>
        <v>Fully Achieved</v>
      </c>
    </row>
    <row r="32" spans="1:10" ht="99.75" hidden="1" customHeight="1">
      <c r="A32" s="102" t="str">
        <f>'1. All Data'!B31</f>
        <v>EHW02</v>
      </c>
      <c r="B32" s="134" t="str">
        <f>'1. All Data'!C31</f>
        <v>Delivering Better Services to Support Homelessness</v>
      </c>
      <c r="C32" s="135" t="str">
        <f>'1. All Data'!D31</f>
        <v xml:space="preserve">Evaluate and build on the existing MHCLG/ESBC projects to target entrenched rough sleepers with two activity reports during the year
Prepare and submit new applications to MHCLG as and when appropriate during the year </v>
      </c>
      <c r="D32" s="131" t="str">
        <f>'1. All Data'!H31</f>
        <v>On Track to be Achieved</v>
      </c>
      <c r="E32" s="103"/>
      <c r="F32" s="132" t="str">
        <f>'1. All Data'!M31</f>
        <v>On Track to be Achieved</v>
      </c>
      <c r="G32" s="104"/>
      <c r="H32" s="133" t="str">
        <f>'1. All Data'!R31</f>
        <v>On Track to be Achieved</v>
      </c>
      <c r="I32" s="104"/>
      <c r="J32" s="133" t="str">
        <f>'1. All Data'!V31</f>
        <v>Fully Achieved</v>
      </c>
    </row>
    <row r="33" spans="1:10" ht="99.75" hidden="1" customHeight="1">
      <c r="A33" s="102" t="str">
        <f>'1. All Data'!B32</f>
        <v>EHW03</v>
      </c>
      <c r="B33" s="134" t="str">
        <f>'1. All Data'!C32</f>
        <v>Proactively reducing the number of empty homes in the borough</v>
      </c>
      <c r="C33" s="135" t="str">
        <f>'1. All Data'!D32</f>
        <v>Produce annual contract performance report</v>
      </c>
      <c r="D33" s="131" t="str">
        <f>'1. All Data'!H32</f>
        <v>On Track to be Achieved</v>
      </c>
      <c r="E33" s="104"/>
      <c r="F33" s="132" t="str">
        <f>'1. All Data'!M32</f>
        <v>On Track to be Achieved</v>
      </c>
      <c r="G33" s="104"/>
      <c r="H33" s="133" t="str">
        <f>'1. All Data'!R32</f>
        <v>On Track to be Achieved</v>
      </c>
      <c r="I33" s="104"/>
      <c r="J33" s="133" t="str">
        <f>'1. All Data'!V32</f>
        <v>Fully Achieved</v>
      </c>
    </row>
    <row r="34" spans="1:10" ht="99.75" hidden="1" customHeight="1">
      <c r="A34" s="102" t="str">
        <f>'1. All Data'!B33</f>
        <v>EHW04</v>
      </c>
      <c r="B34" s="134" t="str">
        <f>'1. All Data'!C33</f>
        <v>Delivering Better Services to Support Homelessness</v>
      </c>
      <c r="C34" s="135" t="str">
        <f>'1. All Data'!D33</f>
        <v>Average time from appointment to initial decision for homeless applicants of 3 days</v>
      </c>
      <c r="D34" s="131" t="str">
        <f>'1. All Data'!H33</f>
        <v>On Track to be Achieved</v>
      </c>
      <c r="E34" s="104"/>
      <c r="F34" s="132" t="str">
        <f>'1. All Data'!M33</f>
        <v>On Track to be Achieved</v>
      </c>
      <c r="G34" s="104"/>
      <c r="H34" s="133" t="str">
        <f>'1. All Data'!R33</f>
        <v>On Track to be Achieved</v>
      </c>
      <c r="I34" s="104"/>
      <c r="J34" s="133" t="str">
        <f>'1. All Data'!V33</f>
        <v>Fully Achieved</v>
      </c>
    </row>
    <row r="35" spans="1:10" ht="99.75" hidden="1" customHeight="1">
      <c r="A35" s="102" t="str">
        <f>'1. All Data'!B34</f>
        <v>EHW05</v>
      </c>
      <c r="B35" s="134" t="str">
        <f>'1. All Data'!C34</f>
        <v>Continue to Maximise Utilisation of Self Contained Temporary Accommodation for Homeless Applicants</v>
      </c>
      <c r="C35" s="135" t="str">
        <f>'1. All Data'!D34</f>
        <v>Reduce ‘Key to Key’ Void Turnaround to an average of 6 working days</v>
      </c>
      <c r="D35" s="131" t="str">
        <f>'1. All Data'!H34</f>
        <v>On Track to be Achieved</v>
      </c>
      <c r="E35" s="103"/>
      <c r="F35" s="132" t="str">
        <f>'1. All Data'!M34</f>
        <v>On Track to be Achieved</v>
      </c>
      <c r="G35" s="104"/>
      <c r="H35" s="133" t="str">
        <f>'1. All Data'!R34</f>
        <v>On Track to be Achieved</v>
      </c>
      <c r="I35" s="104"/>
      <c r="J35" s="133" t="str">
        <f>'1. All Data'!V34</f>
        <v>Fully Achieved</v>
      </c>
    </row>
    <row r="36" spans="1:10" ht="99.75" hidden="1" customHeight="1">
      <c r="A36" s="102" t="str">
        <f>'1. All Data'!B35</f>
        <v>EHW06</v>
      </c>
      <c r="B36" s="134" t="str">
        <f>'1. All Data'!C35</f>
        <v xml:space="preserve">Improving our Housing Strategy Initiatives </v>
      </c>
      <c r="C36" s="135" t="str">
        <f>'1. All Data'!D35</f>
        <v>Refreshed Housing Strategy</v>
      </c>
      <c r="D36" s="131" t="str">
        <f>'1. All Data'!H35</f>
        <v>On Track to be Achieved</v>
      </c>
      <c r="E36" s="104"/>
      <c r="F36" s="132" t="str">
        <f>'1. All Data'!M35</f>
        <v>On Track to be Achieved</v>
      </c>
      <c r="G36" s="104"/>
      <c r="H36" s="133" t="str">
        <f>'1. All Data'!R35</f>
        <v>Fully Achieved</v>
      </c>
      <c r="I36" s="104"/>
      <c r="J36" s="133" t="str">
        <f>'1. All Data'!V35</f>
        <v>Fully Achieved</v>
      </c>
    </row>
    <row r="37" spans="1:10" ht="99.75" hidden="1" customHeight="1">
      <c r="A37" s="102" t="str">
        <f>'1. All Data'!B36</f>
        <v>EHW07</v>
      </c>
      <c r="B37" s="134" t="str">
        <f>'1. All Data'!C36</f>
        <v>Improving our Housing Strategy Initiatives</v>
      </c>
      <c r="C37" s="135" t="str">
        <f>'1. All Data'!D36</f>
        <v>Report opportunities for improving Housing Register Service</v>
      </c>
      <c r="D37" s="131" t="str">
        <f>'1. All Data'!H36</f>
        <v>On Track to be Achieved</v>
      </c>
      <c r="E37" s="103"/>
      <c r="F37" s="132" t="str">
        <f>'1. All Data'!M36</f>
        <v>On Track to be Achieved</v>
      </c>
      <c r="G37" s="104"/>
      <c r="H37" s="133" t="str">
        <f>'1. All Data'!R36</f>
        <v>Fully Achieved</v>
      </c>
      <c r="I37" s="104"/>
      <c r="J37" s="133" t="str">
        <f>'1. All Data'!V36</f>
        <v>Fully Achieved</v>
      </c>
    </row>
    <row r="38" spans="1:10" ht="99.75" hidden="1" customHeight="1">
      <c r="A38" s="102" t="str">
        <f>'1. All Data'!B37</f>
        <v>EHW08</v>
      </c>
      <c r="B38" s="134" t="str">
        <f>'1. All Data'!C37</f>
        <v>Maintain Top Quartile Performance For Street Cleansing - Litter</v>
      </c>
      <c r="C38" s="135" t="str">
        <f>'1. All Data'!D37</f>
        <v>Maintain Top Quartile Performance</v>
      </c>
      <c r="D38" s="131" t="str">
        <f>'1. All Data'!H37</f>
        <v>Not Yet Due</v>
      </c>
      <c r="E38" s="104"/>
      <c r="F38" s="132" t="str">
        <f>'1. All Data'!M37</f>
        <v>On Track to be Achieved</v>
      </c>
      <c r="G38" s="112"/>
      <c r="H38" s="133" t="str">
        <f>'1. All Data'!R37</f>
        <v>On Track to be Achieved</v>
      </c>
      <c r="I38" s="104"/>
      <c r="J38" s="133" t="str">
        <f>'1. All Data'!V37</f>
        <v>Fully Achieved</v>
      </c>
    </row>
    <row r="39" spans="1:10" ht="99.75" hidden="1" customHeight="1">
      <c r="A39" s="102" t="str">
        <f>'1. All Data'!B38</f>
        <v>EHW09</v>
      </c>
      <c r="B39" s="134" t="str">
        <f>'1. All Data'!C38</f>
        <v>Maintain Top Quartile Performance For Street Cleansing - Detritus</v>
      </c>
      <c r="C39" s="135" t="str">
        <f>'1. All Data'!D38</f>
        <v>Maintain Top Quartile Performance</v>
      </c>
      <c r="D39" s="131" t="str">
        <f>'1. All Data'!H38</f>
        <v>Not Yet Due</v>
      </c>
      <c r="E39" s="103"/>
      <c r="F39" s="132" t="str">
        <f>'1. All Data'!M38</f>
        <v>On Track to be Achieved</v>
      </c>
      <c r="G39" s="112"/>
      <c r="H39" s="133" t="str">
        <f>'1. All Data'!R38</f>
        <v>On Track to be Achieved</v>
      </c>
      <c r="I39" s="104"/>
      <c r="J39" s="133" t="str">
        <f>'1. All Data'!V38</f>
        <v>Fully Achieved</v>
      </c>
    </row>
    <row r="40" spans="1:10" ht="99.75" hidden="1" customHeight="1">
      <c r="A40" s="102" t="str">
        <f>'1. All Data'!B39</f>
        <v>EHW10</v>
      </c>
      <c r="B40" s="134" t="str">
        <f>'1. All Data'!C39</f>
        <v>Maintain Top Quartile Performance For Street Cleansing - Graffiti</v>
      </c>
      <c r="C40" s="135" t="str">
        <f>'1. All Data'!D39</f>
        <v>Maintain Top Quartile Performance</v>
      </c>
      <c r="D40" s="131" t="str">
        <f>'1. All Data'!H39</f>
        <v>Not Yet Due</v>
      </c>
      <c r="E40" s="104"/>
      <c r="F40" s="132" t="str">
        <f>'1. All Data'!M39</f>
        <v>On Track to be Achieved</v>
      </c>
      <c r="G40" s="104"/>
      <c r="H40" s="133" t="str">
        <f>'1. All Data'!R39</f>
        <v>On Track to be Achieved</v>
      </c>
      <c r="I40" s="104"/>
      <c r="J40" s="133" t="str">
        <f>'1. All Data'!V39</f>
        <v>Fully Achieved</v>
      </c>
    </row>
    <row r="41" spans="1:10" ht="99.75" hidden="1" customHeight="1">
      <c r="A41" s="102" t="str">
        <f>'1. All Data'!B40</f>
        <v>EHW11</v>
      </c>
      <c r="B41" s="134" t="str">
        <f>'1. All Data'!C40</f>
        <v>Maintain Top Quartile Performance For Street Cleansing – Fly-Posting</v>
      </c>
      <c r="C41" s="135" t="str">
        <f>'1. All Data'!D40</f>
        <v>Maintain Top Quartile Performance</v>
      </c>
      <c r="D41" s="131" t="str">
        <f>'1. All Data'!H40</f>
        <v>Not Yet Due</v>
      </c>
      <c r="E41" s="104"/>
      <c r="F41" s="132" t="str">
        <f>'1. All Data'!M40</f>
        <v>On Track to be Achieved</v>
      </c>
      <c r="G41" s="104"/>
      <c r="H41" s="133" t="str">
        <f>'1. All Data'!R40</f>
        <v>On Track to be Achieved</v>
      </c>
      <c r="I41" s="104"/>
      <c r="J41" s="133" t="str">
        <f>'1. All Data'!V40</f>
        <v>Fully Achieved</v>
      </c>
    </row>
    <row r="42" spans="1:10" ht="99.75" hidden="1" customHeight="1">
      <c r="A42" s="102" t="str">
        <f>'1. All Data'!B41</f>
        <v>EHW12</v>
      </c>
      <c r="B42" s="134" t="str">
        <f>'1. All Data'!C41</f>
        <v xml:space="preserve">Maintain Top Quartile Performance On Recycling </v>
      </c>
      <c r="C42" s="135" t="str">
        <f>'1. All Data'!D41</f>
        <v>Household Waste Recycled and Composted:
Maintain Top Quartile Performance</v>
      </c>
      <c r="D42" s="131" t="str">
        <f>'1. All Data'!H41</f>
        <v>On Track to be Achieved</v>
      </c>
      <c r="E42" s="103"/>
      <c r="F42" s="132" t="str">
        <f>'1. All Data'!M41</f>
        <v>On Track to be Achieved</v>
      </c>
      <c r="G42" s="112"/>
      <c r="H42" s="133" t="str">
        <f>'1. All Data'!R41</f>
        <v>On Track to be Achieved</v>
      </c>
      <c r="I42" s="112"/>
      <c r="J42" s="133" t="str">
        <f>'1. All Data'!V41</f>
        <v>Fully Achieved</v>
      </c>
    </row>
    <row r="43" spans="1:10" ht="99.75" hidden="1" customHeight="1">
      <c r="A43" s="102" t="str">
        <f>'1. All Data'!B42</f>
        <v>EHW13</v>
      </c>
      <c r="B43" s="134" t="str">
        <f>'1. All Data'!C42</f>
        <v xml:space="preserve">Maintain Top Quartile Performance On Waste Reduction </v>
      </c>
      <c r="C43" s="135" t="str">
        <f>'1. All Data'!D42</f>
        <v>Residual Household Waste Per Household: 
Maintain Top Quartile Performance</v>
      </c>
      <c r="D43" s="131" t="str">
        <f>'1. All Data'!H42</f>
        <v>On Track to be Achieved</v>
      </c>
      <c r="E43" s="103"/>
      <c r="F43" s="132" t="str">
        <f>'1. All Data'!M42</f>
        <v>On Track to be Achieved</v>
      </c>
      <c r="G43" s="104"/>
      <c r="H43" s="133" t="str">
        <f>'1. All Data'!R42</f>
        <v>On Track to be Achieved</v>
      </c>
      <c r="I43" s="104"/>
      <c r="J43" s="133" t="str">
        <f>'1. All Data'!V42</f>
        <v>Fully Achieved</v>
      </c>
    </row>
    <row r="44" spans="1:10" ht="99.75" hidden="1" customHeight="1">
      <c r="A44" s="102" t="str">
        <f>'1. All Data'!B43</f>
        <v>EHW14</v>
      </c>
      <c r="B44" s="134" t="str">
        <f>'1. All Data'!C43</f>
        <v xml:space="preserve">Open Spaces Initiatives </v>
      </c>
      <c r="C44" s="135" t="str">
        <f>'1. All Data'!D43</f>
        <v>Develop a Borough wide parks development plan</v>
      </c>
      <c r="D44" s="131" t="str">
        <f>'1. All Data'!H43</f>
        <v>Not Yet Due</v>
      </c>
      <c r="E44" s="103"/>
      <c r="F44" s="132" t="str">
        <f>'1. All Data'!M43</f>
        <v>Not Yet Due</v>
      </c>
      <c r="G44" s="104"/>
      <c r="H44" s="133" t="str">
        <f>'1. All Data'!R43</f>
        <v>Fully Achieved</v>
      </c>
      <c r="I44" s="104"/>
      <c r="J44" s="133" t="str">
        <f>'1. All Data'!V43</f>
        <v>Fully Achieved</v>
      </c>
    </row>
    <row r="45" spans="1:10" ht="99.75" hidden="1" customHeight="1">
      <c r="A45" s="102" t="str">
        <f>'1. All Data'!B44</f>
        <v>EHW15</v>
      </c>
      <c r="B45" s="134" t="str">
        <f>'1. All Data'!C44</f>
        <v xml:space="preserve">Open Spaces Initiatives </v>
      </c>
      <c r="C45" s="135" t="str">
        <f>'1. All Data'!D44</f>
        <v>Achieve 2 in bloom gold awards and support Uttoxeter in the 2020 National In bloom awards</v>
      </c>
      <c r="D45" s="131" t="str">
        <f>'1. All Data'!H44</f>
        <v>Deferred</v>
      </c>
      <c r="E45" s="104"/>
      <c r="F45" s="132" t="str">
        <f>'1. All Data'!M44</f>
        <v>Deferred</v>
      </c>
      <c r="G45" s="104"/>
      <c r="H45" s="133" t="str">
        <f>'1. All Data'!R44</f>
        <v>Deferred</v>
      </c>
      <c r="I45" s="104"/>
      <c r="J45" s="133" t="str">
        <f>'1. All Data'!V44</f>
        <v>Deferred</v>
      </c>
    </row>
    <row r="46" spans="1:10" ht="99.75" hidden="1" customHeight="1">
      <c r="A46" s="102" t="str">
        <f>'1. All Data'!B46</f>
        <v>EHW17</v>
      </c>
      <c r="B46" s="134" t="str">
        <f>'1. All Data'!C46</f>
        <v>Open Spaces Initiatives</v>
      </c>
      <c r="C46" s="135" t="str">
        <f>'1. All Data'!D46</f>
        <v>Increase the marks awarded to the 9 parks  in  the “It’s Your Neighbourhood” Parks category by an average of 10%</v>
      </c>
      <c r="D46" s="131" t="str">
        <f>'1. All Data'!H46</f>
        <v>Deferred</v>
      </c>
      <c r="E46" s="104"/>
      <c r="F46" s="132" t="str">
        <f>'1. All Data'!M46</f>
        <v>Deferred</v>
      </c>
      <c r="G46" s="104"/>
      <c r="H46" s="133" t="str">
        <f>'1. All Data'!R46</f>
        <v>Deferred</v>
      </c>
      <c r="I46" s="104"/>
      <c r="J46" s="133" t="str">
        <f>'1. All Data'!V46</f>
        <v>Deferred</v>
      </c>
    </row>
    <row r="47" spans="1:10" ht="99.75" hidden="1" customHeight="1">
      <c r="A47" s="102" t="str">
        <f>'1. All Data'!B47</f>
        <v>EHW18</v>
      </c>
      <c r="B47" s="134" t="str">
        <f>'1. All Data'!C47</f>
        <v>Develop Tourism within the Borough</v>
      </c>
      <c r="C47" s="135" t="str">
        <f>'1. All Data'!D47</f>
        <v>Develop a tactical approach and plan for tourism in East Staffordshire</v>
      </c>
      <c r="D47" s="131" t="str">
        <f>'1. All Data'!H47</f>
        <v>On Track to be Achieved</v>
      </c>
      <c r="E47" s="104"/>
      <c r="F47" s="132" t="str">
        <f>'1. All Data'!M47</f>
        <v>On Track to be Achieved</v>
      </c>
      <c r="G47" s="104"/>
      <c r="H47" s="133" t="str">
        <f>'1. All Data'!R47</f>
        <v>Fully Achieved</v>
      </c>
      <c r="I47" s="104"/>
      <c r="J47" s="133" t="str">
        <f>'1. All Data'!V47</f>
        <v>Fully Achieved</v>
      </c>
    </row>
    <row r="48" spans="1:10" ht="99.75" hidden="1" customHeight="1">
      <c r="A48" s="102" t="str">
        <f>'1. All Data'!B48</f>
        <v>EHW19</v>
      </c>
      <c r="B48" s="134" t="str">
        <f>'1. All Data'!C48</f>
        <v>Compliance Inspections in support of Public Protection</v>
      </c>
      <c r="C48" s="135" t="str">
        <f>'1. All Data'!D48</f>
        <v>Undertake two high profile initiatives aimed at monitoring compliance and ensuring public protection</v>
      </c>
      <c r="D48" s="131" t="str">
        <f>'1. All Data'!H48</f>
        <v>On Track to be Achieved</v>
      </c>
      <c r="E48" s="104"/>
      <c r="F48" s="132" t="str">
        <f>'1. All Data'!M48</f>
        <v>On Track to be Achieved</v>
      </c>
      <c r="G48" s="104"/>
      <c r="H48" s="133" t="str">
        <f>'1. All Data'!R48</f>
        <v>On Track to be Achieved</v>
      </c>
      <c r="I48" s="104"/>
      <c r="J48" s="133" t="str">
        <f>'1. All Data'!V48</f>
        <v>Fully Achieved</v>
      </c>
    </row>
    <row r="49" spans="1:47" ht="99.75" hidden="1" customHeight="1">
      <c r="A49" s="102" t="str">
        <f>'1. All Data'!B49</f>
        <v>EHW20</v>
      </c>
      <c r="B49" s="134" t="str">
        <f>'1. All Data'!C49</f>
        <v>Community &amp; Civil Enforcement Initiatives</v>
      </c>
      <c r="C49" s="135" t="str">
        <f>'1. All Data'!D49</f>
        <v xml:space="preserve">Undertake 8 focused initiatives (including fly tipping) across the Borough and deliver at least 6 education programs in local schools. </v>
      </c>
      <c r="D49" s="131" t="str">
        <f>'1. All Data'!H49</f>
        <v>In Danger of Falling Behind Target</v>
      </c>
      <c r="E49" s="104"/>
      <c r="F49" s="132" t="str">
        <f>'1. All Data'!M49</f>
        <v>In Danger of Falling Behind Target</v>
      </c>
      <c r="G49" s="104"/>
      <c r="H49" s="133" t="str">
        <f>'1. All Data'!R49</f>
        <v>On Track to be Achieved</v>
      </c>
      <c r="I49" s="104"/>
      <c r="J49" s="133" t="str">
        <f>'1. All Data'!V49</f>
        <v>Fully Achieved</v>
      </c>
    </row>
    <row r="50" spans="1:47" ht="99.75" hidden="1" customHeight="1">
      <c r="A50" s="102" t="str">
        <f>'1. All Data'!B50</f>
        <v>EHW21</v>
      </c>
      <c r="B50" s="134" t="str">
        <f>'1. All Data'!C50</f>
        <v>Development of the Selective Licensing Scheme</v>
      </c>
      <c r="C50" s="135" t="str">
        <f>'1. All Data'!D50</f>
        <v>Selective Licensing Designation Approved</v>
      </c>
      <c r="D50" s="131" t="str">
        <f>'1. All Data'!H50</f>
        <v>Deferred</v>
      </c>
      <c r="E50" s="104"/>
      <c r="F50" s="132" t="str">
        <f>'1. All Data'!M50</f>
        <v>Deferred</v>
      </c>
      <c r="G50" s="112"/>
      <c r="H50" s="133" t="str">
        <f>'1. All Data'!R50</f>
        <v>Deferred</v>
      </c>
      <c r="I50" s="112"/>
      <c r="J50" s="133" t="str">
        <f>'1. All Data'!V50</f>
        <v>Deferred</v>
      </c>
    </row>
    <row r="51" spans="1:47" ht="99.75" hidden="1" customHeight="1">
      <c r="A51" s="102" t="str">
        <f>'1. All Data'!B51</f>
        <v>EHW22</v>
      </c>
      <c r="B51" s="134" t="str">
        <f>'1. All Data'!C51</f>
        <v>Development of the Selective Licensing Scheme</v>
      </c>
      <c r="C51" s="135" t="str">
        <f>'1. All Data'!D51</f>
        <v>Selective Licensing Third Year Review Complete</v>
      </c>
      <c r="D51" s="131" t="str">
        <f>'1. All Data'!H51</f>
        <v>On Track to be Achieved</v>
      </c>
      <c r="E51" s="103"/>
      <c r="F51" s="132" t="str">
        <f>'1. All Data'!M51</f>
        <v>On Track to be Achieved</v>
      </c>
      <c r="G51" s="104"/>
      <c r="H51" s="133" t="str">
        <f>'1. All Data'!R51</f>
        <v>Fully Achieved</v>
      </c>
      <c r="I51" s="104"/>
      <c r="J51" s="133" t="str">
        <f>'1. All Data'!V51</f>
        <v>Fully Achieved</v>
      </c>
    </row>
    <row r="52" spans="1:47" ht="99.75" hidden="1" customHeight="1">
      <c r="A52" s="102" t="str">
        <f>'1. All Data'!B52</f>
        <v>EHW23</v>
      </c>
      <c r="B52" s="134" t="str">
        <f>'1. All Data'!C52</f>
        <v>Partnership working with Trading Standards Regarding Tenant Fees</v>
      </c>
      <c r="C52" s="135" t="str">
        <f>'1. All Data'!D52</f>
        <v>Undertake a Targeted Initiative to Investigate and Enforce Compliance with Tenant Fees Legislation</v>
      </c>
      <c r="D52" s="131" t="str">
        <f>'1. All Data'!H52</f>
        <v>On Track to be Achieved</v>
      </c>
      <c r="E52" s="103"/>
      <c r="F52" s="132" t="str">
        <f>'1. All Data'!M52</f>
        <v>Not Yet Due</v>
      </c>
      <c r="G52" s="104"/>
      <c r="H52" s="133" t="str">
        <f>'1. All Data'!R52</f>
        <v>On Track to be Achieved</v>
      </c>
      <c r="I52" s="104"/>
      <c r="J52" s="133" t="str">
        <f>'1. All Data'!V52</f>
        <v>Target Partially Met</v>
      </c>
    </row>
    <row r="53" spans="1:47" ht="99.75" hidden="1" customHeight="1">
      <c r="A53" s="102" t="str">
        <f>'1. All Data'!B53</f>
        <v>EHW24</v>
      </c>
      <c r="B53" s="134" t="str">
        <f>'1. All Data'!C53</f>
        <v>Disabled Facilities Grant Review</v>
      </c>
      <c r="C53" s="135" t="str">
        <f>'1. All Data'!D53</f>
        <v>Complete Annual Review of Disabled Facilities Grant Service</v>
      </c>
      <c r="D53" s="131" t="str">
        <f>'1. All Data'!H53</f>
        <v>On Track to be Achieved</v>
      </c>
      <c r="E53" s="104"/>
      <c r="F53" s="132" t="str">
        <f>'1. All Data'!M53</f>
        <v>On Track to be Achieved</v>
      </c>
      <c r="G53" s="104"/>
      <c r="H53" s="133" t="str">
        <f>'1. All Data'!R53</f>
        <v>Fully Achieved</v>
      </c>
      <c r="I53" s="104"/>
      <c r="J53" s="133" t="str">
        <f>'1. All Data'!V53</f>
        <v>Fully Achieved</v>
      </c>
    </row>
    <row r="54" spans="1:47" ht="101.25" hidden="1">
      <c r="A54" s="102" t="str">
        <f>'1. All Data'!B54</f>
        <v>EHW25</v>
      </c>
      <c r="B54" s="134" t="str">
        <f>'1. All Data'!C54</f>
        <v>Climate Change &amp; Air Quality Policy</v>
      </c>
      <c r="C54" s="135" t="str">
        <f>'1. All Data'!D54</f>
        <v>Consider the declaration of a Climate Emergency and implement and monitor a Climate Change action plan-including an annual update</v>
      </c>
      <c r="D54" s="131" t="str">
        <f>'1. All Data'!H54</f>
        <v>On Track to be Achieved</v>
      </c>
      <c r="E54" s="103"/>
      <c r="F54" s="132" t="str">
        <f>'1. All Data'!M54</f>
        <v>Fully Achieved</v>
      </c>
      <c r="G54" s="112"/>
      <c r="H54" s="133" t="str">
        <f>'1. All Data'!R54</f>
        <v>Fully Achieved</v>
      </c>
      <c r="I54" s="104"/>
      <c r="J54" s="133" t="str">
        <f>'1. All Data'!V54</f>
        <v>Fully Achieved</v>
      </c>
    </row>
    <row r="55" spans="1:47" ht="99.75" hidden="1" customHeight="1">
      <c r="A55" s="102" t="str">
        <f>'1. All Data'!B55</f>
        <v>EHW26</v>
      </c>
      <c r="B55" s="134" t="str">
        <f>'1. All Data'!C55</f>
        <v>Multi-agency Initiatives to Combat Modern Slavery</v>
      </c>
      <c r="C55" s="135" t="str">
        <f>'1. All Data'!D55</f>
        <v>Carry out Covid-19 compliance checks across the Borough and report progress on a quarterly basis</v>
      </c>
      <c r="D55" s="131" t="str">
        <f>'1. All Data'!H55</f>
        <v>On Track to be Achieved</v>
      </c>
      <c r="E55" s="104"/>
      <c r="F55" s="132" t="str">
        <f>'1. All Data'!M55</f>
        <v>On Track to be Achieved</v>
      </c>
      <c r="G55" s="104"/>
      <c r="H55" s="133" t="str">
        <f>'1. All Data'!R55</f>
        <v>On Track to be Achieved</v>
      </c>
      <c r="I55" s="104"/>
      <c r="J55" s="133" t="str">
        <f>'1. All Data'!V55</f>
        <v>Fully Achieved</v>
      </c>
    </row>
    <row r="56" spans="1:47" ht="99.75" customHeight="1">
      <c r="A56" s="102" t="str">
        <f>'1. All Data'!B56</f>
        <v>VFM01</v>
      </c>
      <c r="B56" s="134" t="str">
        <f>'1. All Data'!C56</f>
        <v>Continue to Improve Financial Resilience</v>
      </c>
      <c r="C56" s="135" t="str">
        <f>'1. All Data'!D56</f>
        <v xml:space="preserve">Compliance with HMRC VAT Digitalisation Requirements </v>
      </c>
      <c r="D56" s="131" t="str">
        <f>'1. All Data'!H56</f>
        <v>On Track to be Achieved</v>
      </c>
      <c r="E56" s="104"/>
      <c r="F56" s="132" t="str">
        <f>'1. All Data'!M56</f>
        <v>On Track to be Achieved</v>
      </c>
      <c r="G56" s="104"/>
      <c r="H56" s="133" t="str">
        <f>'1. All Data'!R56</f>
        <v>Fully Achieved</v>
      </c>
      <c r="I56" s="104"/>
      <c r="J56" s="133" t="str">
        <f>'1. All Data'!V56</f>
        <v>Fully Achieved</v>
      </c>
      <c r="AU56" s="105"/>
    </row>
    <row r="57" spans="1:47" s="118" customFormat="1" ht="87.75">
      <c r="A57" s="102" t="str">
        <f>'1. All Data'!B57</f>
        <v>VFM02</v>
      </c>
      <c r="B57" s="134" t="str">
        <f>'1. All Data'!C57</f>
        <v>Continue to Improve Financial Resilience</v>
      </c>
      <c r="C57" s="135" t="str">
        <f>'1. All Data'!D57</f>
        <v>Review compliance against CIPFA FM Code of Practice</v>
      </c>
      <c r="D57" s="131" t="str">
        <f>'1. All Data'!H57</f>
        <v>Not Yet Due</v>
      </c>
      <c r="E57" s="103"/>
      <c r="F57" s="132" t="str">
        <f>'1. All Data'!M57</f>
        <v>Not Yet Due</v>
      </c>
      <c r="G57" s="104"/>
      <c r="H57" s="133" t="str">
        <f>'1. All Data'!R57</f>
        <v>Off Target</v>
      </c>
      <c r="I57" s="104"/>
      <c r="J57" s="133" t="str">
        <f>'1. All Data'!V57</f>
        <v>Off Target</v>
      </c>
      <c r="K57" s="113"/>
      <c r="L57" s="113"/>
      <c r="M57" s="113"/>
      <c r="N57" s="114"/>
      <c r="O57" s="114"/>
      <c r="P57" s="114"/>
      <c r="Q57" s="114"/>
      <c r="R57" s="114"/>
      <c r="S57" s="113"/>
      <c r="T57" s="113"/>
      <c r="U57" s="113"/>
      <c r="V57" s="113"/>
      <c r="W57" s="113"/>
      <c r="X57" s="115"/>
      <c r="Y57" s="115"/>
      <c r="Z57" s="115"/>
      <c r="AA57" s="115"/>
      <c r="AB57" s="116"/>
      <c r="AC57" s="101"/>
      <c r="AD57" s="117"/>
      <c r="AE57" s="117"/>
      <c r="AF57" s="117"/>
      <c r="AG57" s="117"/>
      <c r="AH57" s="117"/>
      <c r="AI57" s="117"/>
      <c r="AJ57" s="117"/>
      <c r="AK57" s="117"/>
      <c r="AL57" s="117"/>
      <c r="AM57" s="117"/>
      <c r="AN57" s="117"/>
      <c r="AO57" s="117"/>
      <c r="AP57" s="117"/>
      <c r="AQ57" s="117"/>
      <c r="AR57" s="117"/>
      <c r="AS57" s="117"/>
      <c r="AT57" s="117"/>
      <c r="AU57" s="117"/>
    </row>
    <row r="58" spans="1:47" ht="99.75" customHeight="1">
      <c r="A58" s="102" t="str">
        <f>'1. All Data'!B58</f>
        <v>VFM03</v>
      </c>
      <c r="B58" s="134" t="str">
        <f>'1. All Data'!C58</f>
        <v>Continue to Improve Financial Resilience</v>
      </c>
      <c r="C58" s="135" t="str">
        <f>'1. All Data'!D58</f>
        <v>Review and Refresh Financial Regulations</v>
      </c>
      <c r="D58" s="131" t="str">
        <f>'1. All Data'!H58</f>
        <v>Not Yet Due</v>
      </c>
      <c r="E58" s="104"/>
      <c r="F58" s="132" t="str">
        <f>'1. All Data'!M58</f>
        <v>Not Yet Due</v>
      </c>
      <c r="G58" s="104"/>
      <c r="H58" s="133" t="str">
        <f>'1. All Data'!R58</f>
        <v>Not Yet Due</v>
      </c>
      <c r="I58" s="104"/>
      <c r="J58" s="133" t="str">
        <f>'1. All Data'!V58</f>
        <v>Deferred</v>
      </c>
    </row>
    <row r="59" spans="1:47" ht="99.75" customHeight="1">
      <c r="A59" s="102" t="str">
        <f>'1. All Data'!B59</f>
        <v>VFM04</v>
      </c>
      <c r="B59" s="134" t="str">
        <f>'1. All Data'!C59</f>
        <v>Continue to Improve Financial Resilience</v>
      </c>
      <c r="C59" s="135" t="str">
        <f>'1. All Data'!D59</f>
        <v>Review and Refresh Contract Procedure Rules</v>
      </c>
      <c r="D59" s="131" t="str">
        <f>'1. All Data'!H59</f>
        <v>Not Yet Due</v>
      </c>
      <c r="E59" s="103"/>
      <c r="F59" s="132" t="str">
        <f>'1. All Data'!M59</f>
        <v>Not Yet Due</v>
      </c>
      <c r="G59" s="104"/>
      <c r="H59" s="133" t="str">
        <f>'1. All Data'!R59</f>
        <v>Not Yet Due</v>
      </c>
      <c r="I59" s="104"/>
      <c r="J59" s="133" t="str">
        <f>'1. All Data'!V59</f>
        <v>Deferred</v>
      </c>
    </row>
    <row r="60" spans="1:47" ht="99.75" customHeight="1">
      <c r="A60" s="102" t="str">
        <f>'1. All Data'!B60</f>
        <v>VFM05</v>
      </c>
      <c r="B60" s="134" t="str">
        <f>'1. All Data'!C60</f>
        <v>Continue to Improve Financial Resilience</v>
      </c>
      <c r="C60" s="135" t="str">
        <f>'1. All Data'!D60</f>
        <v>Undertake a Procurement Exercise for the Council’s Insurance and related support</v>
      </c>
      <c r="D60" s="131" t="str">
        <f>'1. All Data'!H60</f>
        <v>On Track to be Achieved</v>
      </c>
      <c r="E60" s="104"/>
      <c r="F60" s="132" t="str">
        <f>'1. All Data'!M60</f>
        <v>Fully Achieved</v>
      </c>
      <c r="G60" s="119"/>
      <c r="H60" s="133" t="str">
        <f>'1. All Data'!R60</f>
        <v>Fully Achieved</v>
      </c>
      <c r="I60" s="119"/>
      <c r="J60" s="133" t="str">
        <f>'1. All Data'!V60</f>
        <v>Fully Achieved</v>
      </c>
    </row>
    <row r="61" spans="1:47" s="123" customFormat="1" ht="69.75" customHeight="1">
      <c r="A61" s="102" t="str">
        <f>'1. All Data'!B61</f>
        <v>VFM06</v>
      </c>
      <c r="B61" s="134" t="str">
        <f>'1. All Data'!C61</f>
        <v>Continue to Improve Financial Resilience</v>
      </c>
      <c r="C61" s="135" t="str">
        <f>'1. All Data'!D61</f>
        <v xml:space="preserve">Develop Procurement Policy  </v>
      </c>
      <c r="D61" s="131" t="str">
        <f>'1. All Data'!H61</f>
        <v>Off Target</v>
      </c>
      <c r="E61" s="103"/>
      <c r="F61" s="132" t="str">
        <f>'1. All Data'!M61</f>
        <v>Completed Behind Schedule</v>
      </c>
      <c r="G61" s="121"/>
      <c r="H61" s="133" t="str">
        <f>'1. All Data'!R61</f>
        <v>Completed Behind Schedule</v>
      </c>
      <c r="I61" s="121"/>
      <c r="J61" s="133" t="str">
        <f>'1. All Data'!V61</f>
        <v>Completed Significantly After Target Deadline</v>
      </c>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row>
    <row r="62" spans="1:47" ht="99.75" customHeight="1">
      <c r="A62" s="102" t="str">
        <f>'1. All Data'!B62</f>
        <v>VFM07</v>
      </c>
      <c r="B62" s="134" t="str">
        <f>'1. All Data'!C62</f>
        <v>Responding to Significant Local Government Finance Changes and Assessing the Impact on the Council’s Financial Position</v>
      </c>
      <c r="C62" s="135" t="str">
        <f>'1. All Data'!D62</f>
        <v xml:space="preserve">Activities Throughout the Year Reported in Line with the Timed Responses </v>
      </c>
      <c r="D62" s="131" t="str">
        <f>'1. All Data'!H62</f>
        <v>On Track to be Achieved</v>
      </c>
      <c r="E62" s="104"/>
      <c r="F62" s="132" t="str">
        <f>'1. All Data'!M62</f>
        <v>On Track to be Achieved</v>
      </c>
      <c r="G62" s="104"/>
      <c r="H62" s="133" t="str">
        <f>'1. All Data'!R62</f>
        <v>On Track to be Achieved</v>
      </c>
      <c r="I62" s="104"/>
      <c r="J62" s="133" t="str">
        <f>'1. All Data'!V62</f>
        <v>Fully Achieved</v>
      </c>
    </row>
    <row r="63" spans="1:47" ht="99.75" customHeight="1">
      <c r="A63" s="102" t="str">
        <f>'1. All Data'!B63</f>
        <v>VFM08</v>
      </c>
      <c r="B63" s="134" t="str">
        <f>'1. All Data'!C63</f>
        <v>Set the MTFS for 2021/22 onwards</v>
      </c>
      <c r="C63" s="135" t="str">
        <f>'1. All Data'!D63</f>
        <v xml:space="preserve">Set Budget for Council Approval  </v>
      </c>
      <c r="D63" s="131" t="str">
        <f>'1. All Data'!H63</f>
        <v>Not Yet Due</v>
      </c>
      <c r="E63" s="104"/>
      <c r="F63" s="132" t="str">
        <f>'1. All Data'!M63</f>
        <v>On Track to be Achieved</v>
      </c>
      <c r="G63" s="104"/>
      <c r="H63" s="133" t="str">
        <f>'1. All Data'!R63</f>
        <v>On Track to be Achieved</v>
      </c>
      <c r="I63" s="104"/>
      <c r="J63" s="133" t="str">
        <f>'1. All Data'!V63</f>
        <v>Fully Achieved</v>
      </c>
    </row>
    <row r="64" spans="1:47" ht="99.75" customHeight="1">
      <c r="A64" s="102" t="str">
        <f>'1. All Data'!B64</f>
        <v>VFM09</v>
      </c>
      <c r="B64" s="134" t="str">
        <f>'1. All Data'!C64</f>
        <v>Savings targets for 2020/21</v>
      </c>
      <c r="C64" s="135" t="str">
        <f>'1. All Data'!D64</f>
        <v xml:space="preserve">Achieve Savings Targets as Stated in the Medium Term Financial Strategy </v>
      </c>
      <c r="D64" s="131" t="str">
        <f>'1. All Data'!H64</f>
        <v>Deleted</v>
      </c>
      <c r="E64" s="104"/>
      <c r="F64" s="132" t="str">
        <f>'1. All Data'!M64</f>
        <v>Deleted</v>
      </c>
      <c r="G64" s="104"/>
      <c r="H64" s="133" t="str">
        <f>'1. All Data'!R64</f>
        <v>Deleted</v>
      </c>
      <c r="I64" s="104"/>
      <c r="J64" s="133" t="str">
        <f>'1. All Data'!V64</f>
        <v>Deleted</v>
      </c>
    </row>
    <row r="65" spans="1:10" ht="99.75" customHeight="1">
      <c r="A65" s="102" t="str">
        <f>'1. All Data'!B65</f>
        <v>VFM10</v>
      </c>
      <c r="B65" s="134" t="str">
        <f>'1. All Data'!C65</f>
        <v xml:space="preserve">Having an approved Statement of Accounts </v>
      </c>
      <c r="C65" s="135" t="str">
        <f>'1. All Data'!D65</f>
        <v xml:space="preserve">Submit Statement of Accounts to Audit Committee by the earlier Statutory Deadline </v>
      </c>
      <c r="D65" s="131" t="str">
        <f>'1. All Data'!H65</f>
        <v>On Track to be Achieved</v>
      </c>
      <c r="E65" s="104"/>
      <c r="F65" s="132" t="str">
        <f>'1. All Data'!M65</f>
        <v>On Track to be Achieved</v>
      </c>
      <c r="G65" s="104"/>
      <c r="H65" s="133" t="str">
        <f>'1. All Data'!R65</f>
        <v>Fully Achieved</v>
      </c>
      <c r="I65" s="104"/>
      <c r="J65" s="133" t="str">
        <f>'1. All Data'!V65</f>
        <v>Fully Achieved</v>
      </c>
    </row>
    <row r="66" spans="1:10" ht="99.75" customHeight="1">
      <c r="A66" s="102" t="str">
        <f>'1. All Data'!B66</f>
        <v>VFM11</v>
      </c>
      <c r="B66" s="134" t="str">
        <f>'1. All Data'!C66</f>
        <v>Prepare for a Corporate ICT refresh</v>
      </c>
      <c r="C66" s="135" t="str">
        <f>'1. All Data'!D66</f>
        <v>Commence Desktop Hardware Renewal</v>
      </c>
      <c r="D66" s="131" t="str">
        <f>'1. All Data'!H66</f>
        <v>Fully Achieved</v>
      </c>
      <c r="E66" s="104"/>
      <c r="F66" s="132" t="str">
        <f>'1. All Data'!M66</f>
        <v>Fully Achieved</v>
      </c>
      <c r="G66" s="104"/>
      <c r="H66" s="133" t="str">
        <f>'1. All Data'!R66</f>
        <v>Fully Achieved</v>
      </c>
      <c r="I66" s="104"/>
      <c r="J66" s="133" t="str">
        <f>'1. All Data'!V66</f>
        <v>Fully Achieved</v>
      </c>
    </row>
    <row r="67" spans="1:10" ht="99.75" customHeight="1">
      <c r="A67" s="102" t="str">
        <f>'1. All Data'!B67</f>
        <v>VFM12</v>
      </c>
      <c r="B67" s="134" t="str">
        <f>'1. All Data'!C67</f>
        <v>Explore opportunities for shared service/income generation</v>
      </c>
      <c r="C67" s="135" t="str">
        <f>'1. All Data'!D67</f>
        <v>Report on ICT income generation</v>
      </c>
      <c r="D67" s="131" t="str">
        <f>'1. All Data'!H67</f>
        <v>Off Target</v>
      </c>
      <c r="E67" s="104"/>
      <c r="F67" s="132" t="str">
        <f>'1. All Data'!M67</f>
        <v>Off Target</v>
      </c>
      <c r="G67" s="104"/>
      <c r="H67" s="133" t="str">
        <f>'1. All Data'!R67</f>
        <v>Off Target</v>
      </c>
      <c r="I67" s="104"/>
      <c r="J67" s="133" t="str">
        <f>'1. All Data'!V67</f>
        <v>Off Target</v>
      </c>
    </row>
    <row r="68" spans="1:10" ht="99.75" customHeight="1">
      <c r="A68" s="102" t="str">
        <f>'1. All Data'!B68</f>
        <v>VFM13</v>
      </c>
      <c r="B68" s="134" t="str">
        <f>'1. All Data'!C68</f>
        <v>Continuing to digitise SMARTER services</v>
      </c>
      <c r="C68" s="135" t="str">
        <f>'1. All Data'!D68</f>
        <v>Digital Strategy Refreshed and approved</v>
      </c>
      <c r="D68" s="131" t="str">
        <f>'1. All Data'!H68</f>
        <v>On Track to be Achieved</v>
      </c>
      <c r="E68" s="104"/>
      <c r="F68" s="132" t="str">
        <f>'1. All Data'!M68</f>
        <v>On Track to be Achieved</v>
      </c>
      <c r="G68" s="104"/>
      <c r="H68" s="133" t="str">
        <f>'1. All Data'!R68</f>
        <v>Fully Achieved</v>
      </c>
      <c r="I68" s="104"/>
      <c r="J68" s="133" t="str">
        <f>'1. All Data'!V68</f>
        <v>Fully Achieved</v>
      </c>
    </row>
    <row r="69" spans="1:10" ht="99.75" customHeight="1">
      <c r="A69" s="102" t="str">
        <f>'1. All Data'!B69</f>
        <v>VFM14</v>
      </c>
      <c r="B69" s="134" t="str">
        <f>'1. All Data'!C69</f>
        <v>Continuing to digitise SMARTER services</v>
      </c>
      <c r="C69" s="135" t="str">
        <f>'1. All Data'!D69</f>
        <v xml:space="preserve">80% of revised Digital Strategy targets achieved </v>
      </c>
      <c r="D69" s="131" t="str">
        <f>'1. All Data'!H69</f>
        <v>Not Yet Due</v>
      </c>
      <c r="E69" s="104"/>
      <c r="F69" s="132" t="str">
        <f>'1. All Data'!M69</f>
        <v>Not Yet Due</v>
      </c>
      <c r="G69" s="112"/>
      <c r="H69" s="133" t="str">
        <f>'1. All Data'!R69</f>
        <v>On Track to be Achieved</v>
      </c>
      <c r="I69" s="112"/>
      <c r="J69" s="133" t="str">
        <f>'1. All Data'!V69</f>
        <v>Fully Achieved</v>
      </c>
    </row>
    <row r="70" spans="1:10" ht="99.75" customHeight="1">
      <c r="A70" s="102" t="str">
        <f>'1. All Data'!B70</f>
        <v>VFM15</v>
      </c>
      <c r="B70" s="134" t="str">
        <f>'1. All Data'!C70</f>
        <v>Continuing to digitise SMARTER services</v>
      </c>
      <c r="C70" s="135" t="str">
        <f>'1. All Data'!D70</f>
        <v>GeoPlaces Gold Standard in ESBC related categories</v>
      </c>
      <c r="D70" s="131" t="str">
        <f>'1. All Data'!H70</f>
        <v>On Track to be Achieved</v>
      </c>
      <c r="E70" s="104"/>
      <c r="F70" s="132" t="str">
        <f>'1. All Data'!M70</f>
        <v>On Track to be Achieved</v>
      </c>
      <c r="G70" s="112"/>
      <c r="H70" s="133" t="str">
        <f>'1. All Data'!R70</f>
        <v>On Track to be Achieved</v>
      </c>
      <c r="I70" s="112"/>
      <c r="J70" s="133" t="str">
        <f>'1. All Data'!V70</f>
        <v>Fully Achieved</v>
      </c>
    </row>
    <row r="71" spans="1:10" ht="99.75" customHeight="1">
      <c r="A71" s="102" t="str">
        <f>'1. All Data'!B71</f>
        <v>VFM16</v>
      </c>
      <c r="B71" s="134" t="str">
        <f>'1. All Data'!C71</f>
        <v>Improved Resilience Planning</v>
      </c>
      <c r="C71" s="135" t="str">
        <f>'1. All Data'!D71</f>
        <v>Review of Rest Centres Complete</v>
      </c>
      <c r="D71" s="131" t="str">
        <f>'1. All Data'!H71</f>
        <v>Not Yet Due</v>
      </c>
      <c r="E71" s="104"/>
      <c r="F71" s="132" t="str">
        <f>'1. All Data'!M71</f>
        <v>Not Yet Due</v>
      </c>
      <c r="G71" s="112"/>
      <c r="H71" s="133" t="str">
        <f>'1. All Data'!R71</f>
        <v>On Track to be Achieved</v>
      </c>
      <c r="I71" s="112"/>
      <c r="J71" s="133" t="str">
        <f>'1. All Data'!V71</f>
        <v>Fully Achieved</v>
      </c>
    </row>
    <row r="72" spans="1:10" ht="99.75" customHeight="1">
      <c r="A72" s="102" t="str">
        <f>'1. All Data'!B72</f>
        <v>VFM17</v>
      </c>
      <c r="B72" s="134" t="str">
        <f>'1. All Data'!C72</f>
        <v>LGA Peer Review</v>
      </c>
      <c r="C72" s="135" t="str">
        <f>'1. All Data'!D72</f>
        <v>Work with the LGA to deliver a peer review to another council/s to build up to hosting one in East Staffordshire</v>
      </c>
      <c r="D72" s="131" t="str">
        <f>'1. All Data'!H72</f>
        <v>Deleted</v>
      </c>
      <c r="E72" s="103"/>
      <c r="F72" s="132" t="str">
        <f>'1. All Data'!M72</f>
        <v>Deleted</v>
      </c>
      <c r="G72" s="104"/>
      <c r="H72" s="133" t="str">
        <f>'1. All Data'!R72</f>
        <v>Deleted</v>
      </c>
      <c r="I72" s="104"/>
      <c r="J72" s="133" t="str">
        <f>'1. All Data'!V72</f>
        <v>Deleted</v>
      </c>
    </row>
    <row r="73" spans="1:10" ht="99.75" customHeight="1">
      <c r="A73" s="102" t="str">
        <f>'1. All Data'!B73</f>
        <v>VFM18a</v>
      </c>
      <c r="B73" s="134" t="str">
        <f>'1. All Data'!C73</f>
        <v xml:space="preserve">Continue to Maximise Income Through Effective Collection Processes (Previously BVPI9) </v>
      </c>
      <c r="C73" s="135" t="str">
        <f>'1. All Data'!D73</f>
        <v xml:space="preserve">Collection Rates of 
         Council Tax : 98% </v>
      </c>
      <c r="D73" s="131" t="str">
        <f>'1. All Data'!H73</f>
        <v>On Track to be Achieved</v>
      </c>
      <c r="E73" s="104"/>
      <c r="F73" s="132" t="str">
        <f>'1. All Data'!M73</f>
        <v>In Danger of Falling Behind Target</v>
      </c>
      <c r="G73" s="104"/>
      <c r="H73" s="133" t="str">
        <f>'1. All Data'!R73</f>
        <v>On Track to be Achieved</v>
      </c>
      <c r="I73" s="104"/>
      <c r="J73" s="133" t="str">
        <f>'1. All Data'!V73</f>
        <v>Fully Achieved</v>
      </c>
    </row>
    <row r="74" spans="1:10" ht="99.75" customHeight="1">
      <c r="A74" s="102" t="str">
        <f>'1. All Data'!B75</f>
        <v>VFM19a</v>
      </c>
      <c r="B74" s="134" t="str">
        <f>'1. All Data'!C75</f>
        <v>Continue to Maximise Income Through Effective Collection Processes: Reduce Former Years Arrears for Council Tax; NNDR; Sundry Debts</v>
      </c>
      <c r="C74" s="135" t="str">
        <f>'1. All Data'!D75</f>
        <v>Former Years Arrears for Council Tax
£2,500,000 (net of credits, amounts on arrangement and identified write offs)</v>
      </c>
      <c r="D74" s="131" t="str">
        <f>'1. All Data'!H75</f>
        <v>On Track to be Achieved</v>
      </c>
      <c r="E74" s="104"/>
      <c r="F74" s="132" t="str">
        <f>'1. All Data'!M75</f>
        <v>On Track to be Achieved</v>
      </c>
      <c r="G74" s="112"/>
      <c r="H74" s="133" t="str">
        <f>'1. All Data'!R75</f>
        <v>On Track to be Achieved</v>
      </c>
      <c r="I74" s="104"/>
      <c r="J74" s="133" t="str">
        <f>'1. All Data'!V75</f>
        <v>Fully Achieved</v>
      </c>
    </row>
    <row r="75" spans="1:10" ht="99.75" customHeight="1">
      <c r="A75" s="102" t="str">
        <f>'1. All Data'!B78</f>
        <v>VFM20a</v>
      </c>
      <c r="B75" s="134" t="str">
        <f>'1. All Data'!C78</f>
        <v>Maintaining excellent customer access to services with face-to-face and telephony enquiries</v>
      </c>
      <c r="C75" s="135" t="str">
        <f>'1. All Data'!D78</f>
        <v>99% of CSC and Telephony Team Enquiries Resolved at First Point of Contact</v>
      </c>
      <c r="D75" s="131" t="str">
        <f>'1. All Data'!H78</f>
        <v>Not Yet Due</v>
      </c>
      <c r="E75" s="104"/>
      <c r="F75" s="132" t="str">
        <f>'1. All Data'!M78</f>
        <v>On Track to be Achieved</v>
      </c>
      <c r="G75" s="104"/>
      <c r="H75" s="133" t="str">
        <f>'1. All Data'!R78</f>
        <v>On Track to be Achieved</v>
      </c>
      <c r="I75" s="104"/>
      <c r="J75" s="133" t="str">
        <f>'1. All Data'!V78</f>
        <v>Fully Achieved</v>
      </c>
    </row>
    <row r="76" spans="1:10" ht="99.75" customHeight="1">
      <c r="A76" s="102" t="str">
        <f>'1. All Data'!B80</f>
        <v>VFM21</v>
      </c>
      <c r="B76" s="134" t="str">
        <f>'1. All Data'!C80</f>
        <v>Continue to Improve the Ways We Provide Benefits to Those Most in Need:</v>
      </c>
      <c r="C76" s="135" t="str">
        <f>'1. All Data'!D80</f>
        <v>Time Taken to Process Benefit New Claims and Change Events (Previously NI 181)
5 days</v>
      </c>
      <c r="D76" s="131" t="str">
        <f>'1. All Data'!H80</f>
        <v>On Track to be Achieved</v>
      </c>
      <c r="E76" s="104"/>
      <c r="F76" s="132" t="str">
        <f>'1. All Data'!M80</f>
        <v>On Track to be Achieved</v>
      </c>
      <c r="G76" s="104"/>
      <c r="H76" s="133" t="str">
        <f>'1. All Data'!R80</f>
        <v>On Track to be Achieved</v>
      </c>
      <c r="I76" s="104"/>
      <c r="J76" s="133" t="str">
        <f>'1. All Data'!V80</f>
        <v>Fully Achieved</v>
      </c>
    </row>
    <row r="77" spans="1:10" ht="87.75">
      <c r="A77" s="102" t="str">
        <f>'1. All Data'!B81</f>
        <v>VFM22ai</v>
      </c>
      <c r="B77" s="134" t="str">
        <f>'1. All Data'!C81</f>
        <v>Working Towards the Reduction of Claimant Error Housing Benefit Overpayments (HBOPs)</v>
      </c>
      <c r="C77" s="135" t="str">
        <f>'1. All Data'!D81</f>
        <v>% HBOPs recovered during the year; 
90%</v>
      </c>
      <c r="D77" s="131" t="str">
        <f>'1. All Data'!H81</f>
        <v>On Track to be Achieved</v>
      </c>
      <c r="E77" s="103"/>
      <c r="F77" s="132" t="str">
        <f>'1. All Data'!M81</f>
        <v>On Track to be Achieved</v>
      </c>
      <c r="G77" s="104"/>
      <c r="H77" s="133" t="str">
        <f>'1. All Data'!R81</f>
        <v>On Track to be Achieved</v>
      </c>
      <c r="I77" s="104"/>
      <c r="J77" s="133" t="str">
        <f>'1. All Data'!V81</f>
        <v>Fully Achieved</v>
      </c>
    </row>
    <row r="78" spans="1:10" ht="99.75" customHeight="1">
      <c r="A78" s="102" t="str">
        <f>'1. All Data'!B84</f>
        <v>VFM23</v>
      </c>
      <c r="B78" s="134" t="str">
        <f>'1. All Data'!C84</f>
        <v>Implement the new Business Rates Rate Relief policy</v>
      </c>
      <c r="C78" s="135" t="str">
        <f>'1. All Data'!D84</f>
        <v xml:space="preserve">Revised Policy implemented </v>
      </c>
      <c r="D78" s="131" t="str">
        <f>'1. All Data'!H84</f>
        <v>Fully Achieved</v>
      </c>
      <c r="E78" s="103"/>
      <c r="F78" s="132" t="str">
        <f>'1. All Data'!M84</f>
        <v>Fully Achieved</v>
      </c>
      <c r="G78" s="111"/>
      <c r="H78" s="133" t="str">
        <f>'1. All Data'!R84</f>
        <v>Fully Achieved</v>
      </c>
      <c r="I78" s="111"/>
      <c r="J78" s="133" t="str">
        <f>'1. All Data'!V84</f>
        <v>Fully Achieved</v>
      </c>
    </row>
    <row r="79" spans="1:10" ht="99.75" customHeight="1">
      <c r="A79" s="102" t="str">
        <f>'1. All Data'!B85</f>
        <v>VFM24</v>
      </c>
      <c r="B79" s="134" t="str">
        <f>'1. All Data'!C85</f>
        <v xml:space="preserve">Prepare for Universal Credit Managed Migration  </v>
      </c>
      <c r="C79" s="135" t="str">
        <f>'1. All Data'!D85</f>
        <v>Two Member Briefings</v>
      </c>
      <c r="D79" s="131" t="str">
        <f>'1. All Data'!H85</f>
        <v>Deferred</v>
      </c>
      <c r="E79" s="103"/>
      <c r="F79" s="132" t="str">
        <f>'1. All Data'!M85</f>
        <v>Deferred</v>
      </c>
      <c r="G79" s="104"/>
      <c r="H79" s="133" t="str">
        <f>'1. All Data'!R85</f>
        <v>Deferred</v>
      </c>
      <c r="I79" s="104"/>
      <c r="J79" s="133" t="str">
        <f>'1. All Data'!V85</f>
        <v>Deferred</v>
      </c>
    </row>
    <row r="80" spans="1:10" ht="99.75" customHeight="1">
      <c r="A80" s="102" t="str">
        <f>'1. All Data'!B86</f>
        <v>VFM25</v>
      </c>
      <c r="B80" s="134" t="str">
        <f>'1. All Data'!C86</f>
        <v>Further Development of SMARTER working (Waste Collection)</v>
      </c>
      <c r="C80" s="135" t="str">
        <f>'1. All Data'!D86</f>
        <v>Continue with SMARTER Waste Review Service 
Two Update Reports with next steps</v>
      </c>
      <c r="D80" s="131" t="str">
        <f>'1. All Data'!H86</f>
        <v>On Track to be Achieved</v>
      </c>
      <c r="E80" s="104"/>
      <c r="F80" s="132" t="str">
        <f>'1. All Data'!M86</f>
        <v>On Track to be Achieved</v>
      </c>
      <c r="G80" s="104"/>
      <c r="H80" s="133" t="str">
        <f>'1. All Data'!R86</f>
        <v>On Track to be Achieved</v>
      </c>
      <c r="I80" s="104"/>
      <c r="J80" s="133" t="str">
        <f>'1. All Data'!V86</f>
        <v>Fully Achieved</v>
      </c>
    </row>
    <row r="81" spans="1:46" ht="99.75" customHeight="1">
      <c r="A81" s="102" t="str">
        <f>'1. All Data'!B87</f>
        <v>VFM26</v>
      </c>
      <c r="B81" s="134" t="str">
        <f>'1. All Data'!C87</f>
        <v>Further Development of SMARTER working  (Street Cleaning)</v>
      </c>
      <c r="C81" s="135" t="str">
        <f>'1. All Data'!D87</f>
        <v xml:space="preserve">Implement the SMARTER Street Cleaning Programme
Update report on IT Management System </v>
      </c>
      <c r="D81" s="131" t="str">
        <f>'1. All Data'!H87</f>
        <v>Not Yet Due</v>
      </c>
      <c r="E81" s="104"/>
      <c r="F81" s="132" t="str">
        <f>'1. All Data'!M87</f>
        <v>On Track to be Achieved</v>
      </c>
      <c r="G81" s="104"/>
      <c r="H81" s="133" t="str">
        <f>'1. All Data'!R87</f>
        <v>On Track to be Achieved</v>
      </c>
      <c r="I81" s="104"/>
      <c r="J81" s="133" t="str">
        <f>'1. All Data'!V87</f>
        <v>Fully Achieved</v>
      </c>
    </row>
    <row r="82" spans="1:46" s="118" customFormat="1" ht="87.75">
      <c r="A82" s="102" t="str">
        <f>'1. All Data'!B88</f>
        <v>VFM27</v>
      </c>
      <c r="B82" s="134" t="str">
        <f>'1. All Data'!C88</f>
        <v>Essential Procurement Activities</v>
      </c>
      <c r="C82" s="135" t="str">
        <f>'1. All Data'!D88</f>
        <v>Dry Recycling Contract / Garden Waste Contract  Procurement commenced (Options Report)</v>
      </c>
      <c r="D82" s="131" t="str">
        <f>'1. All Data'!H88</f>
        <v>Fully Achieved</v>
      </c>
      <c r="E82" s="103"/>
      <c r="F82" s="132" t="str">
        <f>'1. All Data'!M88</f>
        <v>Fully Achieved</v>
      </c>
      <c r="G82" s="104"/>
      <c r="H82" s="133" t="str">
        <f>'1. All Data'!R88</f>
        <v>Fully Achieved</v>
      </c>
      <c r="I82" s="104"/>
      <c r="J82" s="133" t="str">
        <f>'1. All Data'!V88</f>
        <v>Fully Achieved</v>
      </c>
      <c r="K82" s="124"/>
      <c r="L82" s="124"/>
      <c r="M82" s="125"/>
      <c r="N82" s="126"/>
      <c r="O82" s="126"/>
      <c r="P82" s="126"/>
      <c r="Q82" s="126"/>
      <c r="R82" s="125"/>
      <c r="S82" s="124"/>
      <c r="T82" s="124"/>
      <c r="U82" s="124"/>
      <c r="V82" s="127"/>
      <c r="W82" s="124"/>
      <c r="X82" s="125"/>
      <c r="Y82" s="125"/>
      <c r="Z82" s="125"/>
      <c r="AA82" s="125"/>
      <c r="AB82" s="116"/>
      <c r="AC82" s="101"/>
      <c r="AD82" s="117"/>
      <c r="AE82" s="117"/>
      <c r="AF82" s="117"/>
      <c r="AG82" s="117"/>
      <c r="AH82" s="117"/>
      <c r="AI82" s="117"/>
      <c r="AJ82" s="117"/>
      <c r="AK82" s="117"/>
      <c r="AL82" s="117"/>
      <c r="AM82" s="117"/>
      <c r="AN82" s="117"/>
      <c r="AO82" s="117"/>
      <c r="AP82" s="117"/>
      <c r="AQ82" s="117"/>
      <c r="AR82" s="117"/>
      <c r="AS82" s="117"/>
      <c r="AT82" s="117"/>
    </row>
    <row r="83" spans="1:46" s="123" customFormat="1" ht="103.5" customHeight="1">
      <c r="A83" s="102" t="str">
        <f>'1. All Data'!B89</f>
        <v>VFM28</v>
      </c>
      <c r="B83" s="134" t="str">
        <f>'1. All Data'!C89</f>
        <v>Essential Procurement Activities</v>
      </c>
      <c r="C83" s="135" t="str">
        <f>'1. All Data'!D89</f>
        <v>Vehicle Procurement concluded</v>
      </c>
      <c r="D83" s="131" t="str">
        <f>'1. All Data'!H89</f>
        <v>On Track to be Achieved</v>
      </c>
      <c r="E83" s="104"/>
      <c r="F83" s="132" t="str">
        <f>'1. All Data'!M89</f>
        <v>In Danger of Falling Behind Target</v>
      </c>
      <c r="G83" s="128"/>
      <c r="H83" s="133" t="str">
        <f>'1. All Data'!R89</f>
        <v>Off Target</v>
      </c>
      <c r="I83" s="128"/>
      <c r="J83" s="133" t="str">
        <f>'1. All Data'!V89</f>
        <v>Completed Significantly After Target Deadline</v>
      </c>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row>
    <row r="84" spans="1:46" ht="99.75" customHeight="1">
      <c r="A84" s="102" t="str">
        <f>'1. All Data'!B90</f>
        <v>VFM29</v>
      </c>
      <c r="B84" s="134" t="str">
        <f>'1. All Data'!C90</f>
        <v>Minimise The Number Of Missed Bin Collections</v>
      </c>
      <c r="C84" s="135" t="str">
        <f>'1. All Data'!D90</f>
        <v xml:space="preserve">Number Of Missed Bin Collections: Achieve 99.97% successful bin collections across the Borough </v>
      </c>
      <c r="D84" s="131" t="str">
        <f>'1. All Data'!H90</f>
        <v>On Track to be Achieved</v>
      </c>
      <c r="E84" s="103"/>
      <c r="F84" s="132" t="str">
        <f>'1. All Data'!M90</f>
        <v>On Track to be Achieved</v>
      </c>
      <c r="G84" s="104"/>
      <c r="H84" s="133" t="str">
        <f>'1. All Data'!R90</f>
        <v>On Track to be Achieved</v>
      </c>
      <c r="I84" s="104"/>
      <c r="J84" s="133" t="str">
        <f>'1. All Data'!V90</f>
        <v>Fully Achieved</v>
      </c>
    </row>
    <row r="85" spans="1:46" ht="99.75" customHeight="1">
      <c r="A85" s="102" t="str">
        <f>'1. All Data'!B91</f>
        <v>VFM30</v>
      </c>
      <c r="B85" s="134" t="str">
        <f>'1. All Data'!C91</f>
        <v xml:space="preserve">Respond to Government Policy Announcements </v>
      </c>
      <c r="C85" s="135" t="str">
        <f>'1. All Data'!D91</f>
        <v>Complete responses to Government consultations in line with consultation deadlines</v>
      </c>
      <c r="D85" s="131" t="str">
        <f>'1. All Data'!H91</f>
        <v>Not Yet Due</v>
      </c>
      <c r="E85" s="103"/>
      <c r="F85" s="132" t="str">
        <f>'1. All Data'!M91</f>
        <v>Not Yet Due</v>
      </c>
      <c r="G85" s="104"/>
      <c r="H85" s="133" t="str">
        <f>'1. All Data'!R91</f>
        <v>Not Yet Due</v>
      </c>
      <c r="I85" s="104"/>
      <c r="J85" s="133" t="str">
        <f>'1. All Data'!V91</f>
        <v>Fully Achieved</v>
      </c>
    </row>
    <row r="86" spans="1:46" ht="99.75" customHeight="1">
      <c r="A86" s="102" t="str">
        <f>'1. All Data'!B92</f>
        <v>VFM31</v>
      </c>
      <c r="B86" s="134" t="str">
        <f>'1. All Data'!C92</f>
        <v>Maintain Robust Mechanisms for Contract Managing the Leisure Service Arrangements</v>
      </c>
      <c r="C86" s="135" t="str">
        <f>'1. All Data'!D92</f>
        <v>Report on the performance of the Leisure Operator on a quarterly basis</v>
      </c>
      <c r="D86" s="131" t="str">
        <f>'1. All Data'!H92</f>
        <v>On Track to be Achieved</v>
      </c>
      <c r="E86" s="103"/>
      <c r="F86" s="132" t="str">
        <f>'1. All Data'!M92</f>
        <v>On Track to be Achieved</v>
      </c>
      <c r="G86" s="112"/>
      <c r="H86" s="133" t="str">
        <f>'1. All Data'!R92</f>
        <v>On Track to be Achieved</v>
      </c>
      <c r="I86" s="104"/>
      <c r="J86" s="133" t="str">
        <f>'1. All Data'!V92</f>
        <v>Fully Achieved</v>
      </c>
    </row>
    <row r="87" spans="1:46" ht="99.75" customHeight="1">
      <c r="A87" s="102" t="str">
        <f>'1. All Data'!B93</f>
        <v>VFM32</v>
      </c>
      <c r="B87" s="134" t="str">
        <f>'1. All Data'!C93</f>
        <v>Review Strategic Sport and Leisure Approach in Line with Leisure Services Contract Arrangements</v>
      </c>
      <c r="C87" s="135" t="str">
        <f>'1. All Data'!D93</f>
        <v xml:space="preserve">Undertake a follow-up benchmarking exercise supporting the delivery of the leisure operating contract </v>
      </c>
      <c r="D87" s="131" t="str">
        <f>'1. All Data'!H93</f>
        <v>Not Yet Due</v>
      </c>
      <c r="E87" s="103"/>
      <c r="F87" s="132" t="str">
        <f>'1. All Data'!M93</f>
        <v>Not Yet Due</v>
      </c>
      <c r="G87" s="104"/>
      <c r="H87" s="133" t="str">
        <f>'1. All Data'!R93</f>
        <v>On Track to be Achieved</v>
      </c>
      <c r="I87" s="104"/>
      <c r="J87" s="133" t="str">
        <f>'1. All Data'!V93</f>
        <v>Fully Achieved</v>
      </c>
    </row>
    <row r="88" spans="1:46" ht="99.75" customHeight="1">
      <c r="A88" s="102" t="str">
        <f>'1. All Data'!B94</f>
        <v>VFM33</v>
      </c>
      <c r="B88" s="134" t="str">
        <f>'1. All Data'!C94</f>
        <v xml:space="preserve">Work with Leisure Operator to Continue to Provide High Quality Sports Facilities </v>
      </c>
      <c r="C88" s="135" t="str">
        <f>'1. All Data'!D94</f>
        <v>Replace the Artificial Turf Pitch at Shobnall Leisure Complex</v>
      </c>
      <c r="D88" s="131" t="str">
        <f>'1. All Data'!H94</f>
        <v>Deferred</v>
      </c>
      <c r="E88" s="103"/>
      <c r="F88" s="132" t="str">
        <f>'1. All Data'!M94</f>
        <v>Deferred</v>
      </c>
      <c r="G88" s="104"/>
      <c r="H88" s="133" t="str">
        <f>'1. All Data'!R94</f>
        <v>Deferred</v>
      </c>
      <c r="I88" s="104"/>
      <c r="J88" s="133" t="str">
        <f>'1. All Data'!V94</f>
        <v>Deferred</v>
      </c>
    </row>
    <row r="89" spans="1:46" ht="99.75" customHeight="1">
      <c r="A89" s="102" t="str">
        <f>'1. All Data'!B95</f>
        <v>VFM34a</v>
      </c>
      <c r="B89" s="134" t="str">
        <f>'1. All Data'!C95</f>
        <v>Improve Awareness of Council Services, Venues and Initiatives</v>
      </c>
      <c r="C89" s="135" t="str">
        <f>'1. All Data'!D95</f>
        <v xml:space="preserve">Develop and communicate annual marketing plans for each leisure, culture and tourism service </v>
      </c>
      <c r="D89" s="131" t="str">
        <f>'1. All Data'!H95</f>
        <v>Completed Behind Schedule</v>
      </c>
      <c r="E89" s="104"/>
      <c r="F89" s="132" t="str">
        <f>'1. All Data'!M95</f>
        <v>Completed Behind Schedule</v>
      </c>
      <c r="G89" s="104"/>
      <c r="H89" s="133" t="str">
        <f>'1. All Data'!R95</f>
        <v>Completed Behind Schedule</v>
      </c>
      <c r="I89" s="104"/>
      <c r="J89" s="133" t="str">
        <f>'1. All Data'!V95</f>
        <v>Completion Date Within Reasonable Tolerance</v>
      </c>
    </row>
    <row r="90" spans="1:46" ht="99.75" customHeight="1">
      <c r="A90" s="102" t="str">
        <f>'1. All Data'!B97</f>
        <v>VFM35</v>
      </c>
      <c r="B90" s="134" t="str">
        <f>'1. All Data'!C97</f>
        <v>Improve Awareness of Council Services, Venues and Initiatives</v>
      </c>
      <c r="C90" s="135" t="str">
        <f>'1. All Data'!D97</f>
        <v>Attend and deliver a minimum of 5 events/outreach days (including Burton Market Place, Indoor shopping centres and Parks/open spaces etc.) to promote Council services in conjunction with partners.</v>
      </c>
      <c r="D90" s="131" t="str">
        <f>'1. All Data'!H97</f>
        <v>In Danger of Falling Behind Target</v>
      </c>
      <c r="E90" s="103"/>
      <c r="F90" s="132" t="str">
        <f>'1. All Data'!M97</f>
        <v>Not Yet Due</v>
      </c>
      <c r="G90" s="104"/>
      <c r="H90" s="133" t="str">
        <f>'1. All Data'!R97</f>
        <v>On Track to be Achieved</v>
      </c>
      <c r="I90" s="104"/>
      <c r="J90" s="133" t="str">
        <f>'1. All Data'!V97</f>
        <v>Fully Achieved</v>
      </c>
    </row>
    <row r="91" spans="1:46" ht="99.75" customHeight="1">
      <c r="A91" s="102" t="str">
        <f>'1. All Data'!B98</f>
        <v>VFM36</v>
      </c>
      <c r="B91" s="134" t="str">
        <f>'1. All Data'!C98</f>
        <v>Procurement of Grounds Maintenance Contractor</v>
      </c>
      <c r="C91" s="135" t="str">
        <f>'1. All Data'!D98</f>
        <v>Commence the process for the Grounds Maintenance contract retender</v>
      </c>
      <c r="D91" s="131" t="str">
        <f>'1. All Data'!H98</f>
        <v>On Track to be Achieved</v>
      </c>
      <c r="E91" s="104"/>
      <c r="F91" s="132" t="str">
        <f>'1. All Data'!M98</f>
        <v>On Track to be Achieved</v>
      </c>
      <c r="G91" s="104"/>
      <c r="H91" s="133" t="str">
        <f>'1. All Data'!R98</f>
        <v>On Track to be Achieved</v>
      </c>
      <c r="I91" s="104"/>
      <c r="J91" s="133" t="str">
        <f>'1. All Data'!V98</f>
        <v>Fully Achieved</v>
      </c>
    </row>
    <row r="92" spans="1:46" ht="99.75" customHeight="1">
      <c r="A92" s="102" t="str">
        <f>'1. All Data'!B99</f>
        <v>VFM37</v>
      </c>
      <c r="B92" s="134" t="str">
        <f>'1. All Data'!C99</f>
        <v>Improving Energy Efficiency-Facility Developments</v>
      </c>
      <c r="C92" s="135" t="str">
        <f>'1. All Data'!D99</f>
        <v>Review energy usage in Council owned buildings (e.g. Town Hall, Cemetery etc.) and investigate alternative energy sources.</v>
      </c>
      <c r="D92" s="131" t="str">
        <f>'1. All Data'!H99</f>
        <v>Not Yet Due</v>
      </c>
      <c r="E92" s="103"/>
      <c r="F92" s="132" t="str">
        <f>'1. All Data'!M99</f>
        <v>Not Yet Due</v>
      </c>
      <c r="G92" s="104"/>
      <c r="H92" s="133" t="str">
        <f>'1. All Data'!R99</f>
        <v>On Track to be Achieved</v>
      </c>
      <c r="I92" s="104"/>
      <c r="J92" s="133" t="str">
        <f>'1. All Data'!V99</f>
        <v>Fully Achieved</v>
      </c>
    </row>
    <row r="93" spans="1:46" ht="99.75" customHeight="1">
      <c r="A93" s="102" t="str">
        <f>'1. All Data'!B100</f>
        <v>VFM38</v>
      </c>
      <c r="B93" s="134" t="str">
        <f>'1. All Data'!C100</f>
        <v xml:space="preserve">Brewhouse, Arts and Town Hall Developments </v>
      </c>
      <c r="C93" s="135" t="str">
        <f>'1. All Data'!D100</f>
        <v>Complete the implementation of a new service delivery model.</v>
      </c>
      <c r="D93" s="131" t="str">
        <f>'1. All Data'!H100</f>
        <v>Not Yet Due</v>
      </c>
      <c r="E93" s="103"/>
      <c r="F93" s="132" t="str">
        <f>'1. All Data'!M100</f>
        <v>Not Yet Due</v>
      </c>
      <c r="G93" s="104"/>
      <c r="H93" s="133" t="str">
        <f>'1. All Data'!R100</f>
        <v>Deferred</v>
      </c>
      <c r="I93" s="104"/>
      <c r="J93" s="133" t="str">
        <f>'1. All Data'!V100</f>
        <v>Deferred</v>
      </c>
    </row>
    <row r="94" spans="1:46" ht="99.75" customHeight="1">
      <c r="A94" s="102" t="str">
        <f>'1. All Data'!B101</f>
        <v>VFM39</v>
      </c>
      <c r="B94" s="134" t="str">
        <f>'1. All Data'!C101</f>
        <v>Brewhouse, Arts and Town Hall Developments</v>
      </c>
      <c r="C94" s="135" t="str">
        <f>'1. All Data'!D101</f>
        <v>New Brewhouse, Arts and Town Hall service strategy document completed</v>
      </c>
      <c r="D94" s="131" t="str">
        <f>'1. All Data'!H101</f>
        <v>In Danger of Falling Behind Target</v>
      </c>
      <c r="E94" s="103"/>
      <c r="F94" s="132" t="str">
        <f>'1. All Data'!M101</f>
        <v>On Track to be Achieved</v>
      </c>
      <c r="G94" s="104"/>
      <c r="H94" s="133" t="str">
        <f>'1. All Data'!R101</f>
        <v>Deferred</v>
      </c>
      <c r="I94" s="104"/>
      <c r="J94" s="133" t="str">
        <f>'1. All Data'!V101</f>
        <v>Deferred</v>
      </c>
    </row>
    <row r="95" spans="1:46" ht="99.75" customHeight="1">
      <c r="A95" s="102" t="str">
        <f>'1. All Data'!B102</f>
        <v>VFM40</v>
      </c>
      <c r="B95" s="134" t="str">
        <f>'1. All Data'!C102</f>
        <v>Continue to develop SMARTER working practices for Planning</v>
      </c>
      <c r="C95" s="135" t="str">
        <f>'1. All Data'!D102</f>
        <v>Two reports identifying reviews, changes and improvements</v>
      </c>
      <c r="D95" s="131" t="str">
        <f>'1. All Data'!H102</f>
        <v>Not Yet Due</v>
      </c>
      <c r="E95" s="103"/>
      <c r="F95" s="132" t="str">
        <f>'1. All Data'!M102</f>
        <v>On Track to be Achieved</v>
      </c>
      <c r="G95" s="104"/>
      <c r="H95" s="133" t="str">
        <f>'1. All Data'!R102</f>
        <v>On Track to be Achieved</v>
      </c>
      <c r="I95" s="104"/>
      <c r="J95" s="133" t="str">
        <f>'1. All Data'!V102</f>
        <v>Fully Achieved</v>
      </c>
    </row>
    <row r="96" spans="1:46" ht="99.75" customHeight="1">
      <c r="A96" s="102" t="str">
        <f>'1. All Data'!B103</f>
        <v>VFM41</v>
      </c>
      <c r="B96" s="134" t="str">
        <f>'1. All Data'!C103</f>
        <v>Continue to develop SMARTER working practices for Planning</v>
      </c>
      <c r="C96" s="135" t="str">
        <f>'1. All Data'!D103</f>
        <v>Electronic Document Management System Review and recommendation</v>
      </c>
      <c r="D96" s="131" t="str">
        <f>'1. All Data'!H103</f>
        <v>Not Yet Due</v>
      </c>
      <c r="E96" s="104"/>
      <c r="F96" s="132" t="str">
        <f>'1. All Data'!M103</f>
        <v>On Track to be Achieved</v>
      </c>
      <c r="G96" s="104"/>
      <c r="H96" s="133" t="str">
        <f>'1. All Data'!R103</f>
        <v>On Track to be Achieved</v>
      </c>
      <c r="I96" s="104"/>
      <c r="J96" s="133" t="str">
        <f>'1. All Data'!V103</f>
        <v>Fully Achieved</v>
      </c>
    </row>
    <row r="97" spans="1:10" ht="99.75" customHeight="1">
      <c r="A97" s="102" t="str">
        <f>'1. All Data'!B104</f>
        <v>VFM42</v>
      </c>
      <c r="B97" s="134" t="str">
        <f>'1. All Data'!C104</f>
        <v>Continuing to inform and improve Planning awareness with Members</v>
      </c>
      <c r="C97" s="135" t="str">
        <f>'1. All Data'!D104</f>
        <v xml:space="preserve">At least 2 briefings delivered to elected members during the year </v>
      </c>
      <c r="D97" s="131" t="str">
        <f>'1. All Data'!H104</f>
        <v>On Track to be Achieved</v>
      </c>
      <c r="E97" s="104"/>
      <c r="F97" s="132" t="str">
        <f>'1. All Data'!M104</f>
        <v>On Track to be Achieved</v>
      </c>
      <c r="G97" s="104"/>
      <c r="H97" s="133" t="str">
        <f>'1. All Data'!R104</f>
        <v>On Track to be Achieved</v>
      </c>
      <c r="I97" s="104"/>
      <c r="J97" s="133" t="str">
        <f>'1. All Data'!V104</f>
        <v>Fully Achieved</v>
      </c>
    </row>
    <row r="98" spans="1:10" ht="99.75" customHeight="1">
      <c r="A98" s="102" t="str">
        <f>'1. All Data'!B105</f>
        <v>VFM43</v>
      </c>
      <c r="B98" s="134" t="str">
        <f>'1. All Data'!C105</f>
        <v>Continuing to inform and improve Planning awareness with Members</v>
      </c>
      <c r="C98" s="135" t="str">
        <f>'1. All Data'!D105</f>
        <v>Targeted Planning Committee Briefings - 10 throughout the year</v>
      </c>
      <c r="D98" s="131" t="str">
        <f>'1. All Data'!H105</f>
        <v>On Track to be Achieved</v>
      </c>
      <c r="E98" s="103"/>
      <c r="F98" s="132" t="str">
        <f>'1. All Data'!M105</f>
        <v>On Track to be Achieved</v>
      </c>
      <c r="G98" s="112"/>
      <c r="H98" s="133" t="str">
        <f>'1. All Data'!R105</f>
        <v>On Track to be Achieved</v>
      </c>
      <c r="I98" s="104"/>
      <c r="J98" s="133" t="str">
        <f>'1. All Data'!V105</f>
        <v>Fully Achieved</v>
      </c>
    </row>
    <row r="99" spans="1:10" ht="99.75" customHeight="1">
      <c r="A99" s="102" t="str">
        <f>'1. All Data'!B106</f>
        <v>VFM44</v>
      </c>
      <c r="B99" s="134" t="str">
        <f>'1. All Data'!C106</f>
        <v xml:space="preserve">Monitor Local Plan Performance </v>
      </c>
      <c r="C99" s="135" t="str">
        <f>'1. All Data'!D106</f>
        <v>Authority Monitoring Report  Prepared</v>
      </c>
      <c r="D99" s="131" t="str">
        <f>'1. All Data'!H106</f>
        <v>On Track to be Achieved</v>
      </c>
      <c r="E99" s="104"/>
      <c r="F99" s="132" t="str">
        <f>'1. All Data'!M106</f>
        <v>On Track to be Achieved</v>
      </c>
      <c r="G99" s="111"/>
      <c r="H99" s="133" t="str">
        <f>'1. All Data'!R106</f>
        <v>Fully Achieved</v>
      </c>
      <c r="I99" s="104"/>
      <c r="J99" s="133" t="str">
        <f>'1. All Data'!V106</f>
        <v>Fully Achieved</v>
      </c>
    </row>
    <row r="100" spans="1:10" ht="99.75" customHeight="1">
      <c r="A100" s="102" t="str">
        <f>'1. All Data'!B107</f>
        <v>VFM45</v>
      </c>
      <c r="B100" s="134" t="str">
        <f>'1. All Data'!C107</f>
        <v xml:space="preserve">Monitor Local Plan Performance </v>
      </c>
      <c r="C100" s="135" t="str">
        <f>'1. All Data'!D107</f>
        <v>Consider review of the Local Plan</v>
      </c>
      <c r="D100" s="131" t="str">
        <f>'1. All Data'!H107</f>
        <v>On Track to be Achieved</v>
      </c>
      <c r="E100" s="104"/>
      <c r="F100" s="132" t="str">
        <f>'1. All Data'!M107</f>
        <v>On Track to be Achieved</v>
      </c>
      <c r="G100" s="104"/>
      <c r="H100" s="133" t="str">
        <f>'1. All Data'!R107</f>
        <v>Fully Achieved</v>
      </c>
      <c r="I100" s="104"/>
      <c r="J100" s="133" t="str">
        <f>'1. All Data'!V107</f>
        <v>Fully Achieved</v>
      </c>
    </row>
    <row r="101" spans="1:10" ht="99.75" customHeight="1">
      <c r="A101" s="102" t="str">
        <f>'1. All Data'!B108</f>
        <v>VFM46</v>
      </c>
      <c r="B101" s="134" t="str">
        <f>'1. All Data'!C108</f>
        <v>New and Refreshed Planning Policies</v>
      </c>
      <c r="C101" s="135" t="str">
        <f>'1. All Data'!D108</f>
        <v xml:space="preserve">Prepare and publish Infrastructure Funding Statement </v>
      </c>
      <c r="D101" s="131" t="str">
        <f>'1. All Data'!H108</f>
        <v>On Track to be Achieved</v>
      </c>
      <c r="E101" s="104"/>
      <c r="F101" s="132" t="str">
        <f>'1. All Data'!M108</f>
        <v>On Track to be Achieved</v>
      </c>
      <c r="G101" s="104"/>
      <c r="H101" s="133" t="str">
        <f>'1. All Data'!R108</f>
        <v>Fully Achieved</v>
      </c>
      <c r="I101" s="104"/>
      <c r="J101" s="133" t="str">
        <f>'1. All Data'!V108</f>
        <v>Fully Achieved</v>
      </c>
    </row>
    <row r="102" spans="1:10" ht="99.75" customHeight="1">
      <c r="A102" s="102" t="str">
        <f>'1. All Data'!B109</f>
        <v>VFM47</v>
      </c>
      <c r="B102" s="134" t="str">
        <f>'1. All Data'!C109</f>
        <v xml:space="preserve">Review of the Council’s CCTV Provision </v>
      </c>
      <c r="C102" s="135" t="str">
        <f>'1. All Data'!D109</f>
        <v>Preparation of tender documentation for the CCTV Contract Renewal Completed</v>
      </c>
      <c r="D102" s="131" t="str">
        <f>'1. All Data'!H109</f>
        <v>On Track to be Achieved</v>
      </c>
      <c r="E102" s="103"/>
      <c r="F102" s="132" t="str">
        <f>'1. All Data'!M109</f>
        <v>On Track to be Achieved</v>
      </c>
      <c r="G102" s="104"/>
      <c r="H102" s="133" t="str">
        <f>'1. All Data'!R109</f>
        <v>In Danger of Falling Behind Target</v>
      </c>
      <c r="I102" s="104"/>
      <c r="J102" s="133" t="str">
        <f>'1. All Data'!V109</f>
        <v>Off Target</v>
      </c>
    </row>
    <row r="103" spans="1:10" ht="99.75" customHeight="1">
      <c r="A103" s="102" t="str">
        <f>'1. All Data'!B110</f>
        <v>VFM48</v>
      </c>
      <c r="B103" s="134" t="str">
        <f>'1. All Data'!C110</f>
        <v xml:space="preserve">Review of the Council’s CCTV Provision </v>
      </c>
      <c r="C103" s="135" t="str">
        <f>'1. All Data'!D110</f>
        <v>Develop a Code of Practice for the use of Mobile CCTV Camera</v>
      </c>
      <c r="D103" s="131" t="str">
        <f>'1. All Data'!H110</f>
        <v>On Track to be Achieved</v>
      </c>
      <c r="E103" s="103"/>
      <c r="F103" s="132" t="str">
        <f>'1. All Data'!M110</f>
        <v>On Track to be Achieved</v>
      </c>
      <c r="G103" s="104"/>
      <c r="H103" s="133" t="str">
        <f>'1. All Data'!R110</f>
        <v>Fully Achieved</v>
      </c>
      <c r="I103" s="104"/>
      <c r="J103" s="133" t="str">
        <f>'1. All Data'!V110</f>
        <v>Fully Achieved</v>
      </c>
    </row>
    <row r="104" spans="1:10" ht="99.75" customHeight="1">
      <c r="A104" s="102" t="str">
        <f>'1. All Data'!B111</f>
        <v>VFM49</v>
      </c>
      <c r="B104" s="134" t="str">
        <f>'1. All Data'!C111</f>
        <v>Improvements for the Hackney Carriage and Private Hire Service</v>
      </c>
      <c r="C104" s="135" t="str">
        <f>'1. All Data'!D111</f>
        <v>Improvement Plan Completed</v>
      </c>
      <c r="D104" s="131" t="str">
        <f>'1. All Data'!H111</f>
        <v>On Track to be Achieved</v>
      </c>
      <c r="E104" s="104"/>
      <c r="F104" s="132" t="str">
        <f>'1. All Data'!M111</f>
        <v>On Track to be Achieved</v>
      </c>
      <c r="G104" s="104"/>
      <c r="H104" s="133" t="str">
        <f>'1. All Data'!R111</f>
        <v>On Track to be Achieved</v>
      </c>
      <c r="I104" s="104"/>
      <c r="J104" s="133" t="str">
        <f>'1. All Data'!V111</f>
        <v>Fully Achieved</v>
      </c>
    </row>
    <row r="105" spans="1:10" ht="99.75" customHeight="1">
      <c r="A105" s="102" t="e">
        <f>'1. All Data'!#REF!</f>
        <v>#REF!</v>
      </c>
      <c r="B105" s="134" t="e">
        <f>'1. All Data'!#REF!</f>
        <v>#REF!</v>
      </c>
      <c r="C105" s="135" t="e">
        <f>'1. All Data'!#REF!</f>
        <v>#REF!</v>
      </c>
      <c r="D105" s="131" t="e">
        <f>'1. All Data'!#REF!</f>
        <v>#REF!</v>
      </c>
      <c r="E105" s="104"/>
      <c r="F105" s="132" t="e">
        <f>'1. All Data'!#REF!</f>
        <v>#REF!</v>
      </c>
      <c r="G105" s="104"/>
      <c r="H105" s="133" t="e">
        <f>'1. All Data'!#REF!</f>
        <v>#REF!</v>
      </c>
      <c r="I105" s="104"/>
      <c r="J105" s="133" t="e">
        <f>'1. All Data'!#REF!</f>
        <v>#REF!</v>
      </c>
    </row>
    <row r="106" spans="1:10" ht="99.75" customHeight="1">
      <c r="A106" s="102" t="e">
        <f>'1. All Data'!#REF!</f>
        <v>#REF!</v>
      </c>
      <c r="B106" s="134" t="e">
        <f>'1. All Data'!#REF!</f>
        <v>#REF!</v>
      </c>
      <c r="C106" s="135" t="e">
        <f>'1. All Data'!#REF!</f>
        <v>#REF!</v>
      </c>
      <c r="D106" s="131" t="e">
        <f>'1. All Data'!#REF!</f>
        <v>#REF!</v>
      </c>
      <c r="E106" s="104"/>
      <c r="F106" s="132" t="e">
        <f>'1. All Data'!#REF!</f>
        <v>#REF!</v>
      </c>
      <c r="G106" s="104"/>
      <c r="H106" s="133" t="e">
        <f>'1. All Data'!#REF!</f>
        <v>#REF!</v>
      </c>
      <c r="I106" s="104"/>
      <c r="J106" s="133" t="e">
        <f>'1. All Data'!#REF!</f>
        <v>#REF!</v>
      </c>
    </row>
    <row r="107" spans="1:10" ht="99.75" customHeight="1">
      <c r="A107" s="102" t="e">
        <f>'1. All Data'!#REF!</f>
        <v>#REF!</v>
      </c>
      <c r="B107" s="134" t="e">
        <f>'1. All Data'!#REF!</f>
        <v>#REF!</v>
      </c>
      <c r="C107" s="135" t="e">
        <f>'1. All Data'!#REF!</f>
        <v>#REF!</v>
      </c>
      <c r="D107" s="131" t="e">
        <f>'1. All Data'!#REF!</f>
        <v>#REF!</v>
      </c>
      <c r="E107" s="104"/>
      <c r="F107" s="132" t="e">
        <f>'1. All Data'!#REF!</f>
        <v>#REF!</v>
      </c>
      <c r="G107" s="104"/>
      <c r="H107" s="133" t="e">
        <f>'1. All Data'!#REF!</f>
        <v>#REF!</v>
      </c>
      <c r="I107" s="104"/>
      <c r="J107" s="133" t="e">
        <f>'1. All Data'!#REF!</f>
        <v>#REF!</v>
      </c>
    </row>
    <row r="108" spans="1:10" ht="99.75" customHeight="1">
      <c r="A108" s="102" t="e">
        <f>'1. All Data'!#REF!</f>
        <v>#REF!</v>
      </c>
      <c r="B108" s="134" t="e">
        <f>'1. All Data'!#REF!</f>
        <v>#REF!</v>
      </c>
      <c r="C108" s="135" t="e">
        <f>'1. All Data'!#REF!</f>
        <v>#REF!</v>
      </c>
      <c r="D108" s="131" t="e">
        <f>'1. All Data'!#REF!</f>
        <v>#REF!</v>
      </c>
      <c r="E108" s="104"/>
      <c r="F108" s="132" t="e">
        <f>'1. All Data'!#REF!</f>
        <v>#REF!</v>
      </c>
      <c r="G108" s="104"/>
      <c r="H108" s="133" t="e">
        <f>'1. All Data'!#REF!</f>
        <v>#REF!</v>
      </c>
      <c r="I108" s="104"/>
      <c r="J108" s="133" t="e">
        <f>'1. All Data'!#REF!</f>
        <v>#REF!</v>
      </c>
    </row>
    <row r="109" spans="1:10" ht="99.75" customHeight="1">
      <c r="A109" s="102" t="e">
        <f>'1. All Data'!#REF!</f>
        <v>#REF!</v>
      </c>
      <c r="B109" s="134" t="e">
        <f>'1. All Data'!#REF!</f>
        <v>#REF!</v>
      </c>
      <c r="C109" s="135" t="e">
        <f>'1. All Data'!#REF!</f>
        <v>#REF!</v>
      </c>
      <c r="D109" s="131" t="e">
        <f>'1. All Data'!#REF!</f>
        <v>#REF!</v>
      </c>
      <c r="E109" s="104"/>
      <c r="F109" s="132" t="e">
        <f>'1. All Data'!#REF!</f>
        <v>#REF!</v>
      </c>
      <c r="G109" s="104"/>
      <c r="H109" s="133" t="e">
        <f>'1. All Data'!#REF!</f>
        <v>#REF!</v>
      </c>
      <c r="I109" s="104"/>
      <c r="J109" s="133" t="e">
        <f>'1. All Data'!#REF!</f>
        <v>#REF!</v>
      </c>
    </row>
    <row r="110" spans="1:10" ht="99.75" customHeight="1">
      <c r="A110" s="102" t="e">
        <f>'1. All Data'!#REF!</f>
        <v>#REF!</v>
      </c>
      <c r="B110" s="134" t="e">
        <f>'1. All Data'!#REF!</f>
        <v>#REF!</v>
      </c>
      <c r="C110" s="135" t="e">
        <f>'1. All Data'!#REF!</f>
        <v>#REF!</v>
      </c>
      <c r="D110" s="131" t="e">
        <f>'1. All Data'!#REF!</f>
        <v>#REF!</v>
      </c>
      <c r="E110" s="103"/>
      <c r="F110" s="132" t="e">
        <f>'1. All Data'!#REF!</f>
        <v>#REF!</v>
      </c>
      <c r="G110" s="104"/>
      <c r="H110" s="133" t="e">
        <f>'1. All Data'!#REF!</f>
        <v>#REF!</v>
      </c>
      <c r="I110" s="111"/>
      <c r="J110" s="133" t="e">
        <f>'1. All Data'!#REF!</f>
        <v>#REF!</v>
      </c>
    </row>
    <row r="111" spans="1:10" s="105" customFormat="1">
      <c r="C111" s="129"/>
    </row>
    <row r="112" spans="1:10" s="105" customFormat="1">
      <c r="C112" s="129"/>
    </row>
    <row r="113" spans="3:3" s="105" customFormat="1">
      <c r="C113" s="129"/>
    </row>
    <row r="114" spans="3:3" s="105" customFormat="1">
      <c r="C114" s="129"/>
    </row>
    <row r="115" spans="3:3" s="105" customFormat="1">
      <c r="C115" s="129"/>
    </row>
    <row r="116" spans="3:3" s="105" customFormat="1">
      <c r="C116" s="129"/>
    </row>
    <row r="117" spans="3:3" s="105" customFormat="1">
      <c r="C117" s="129"/>
    </row>
    <row r="118" spans="3:3" s="105" customFormat="1">
      <c r="C118" s="129"/>
    </row>
    <row r="119" spans="3:3" s="105" customFormat="1">
      <c r="C119" s="129"/>
    </row>
    <row r="120" spans="3:3" s="105" customFormat="1">
      <c r="C120" s="129"/>
    </row>
    <row r="121" spans="3:3" s="105" customFormat="1">
      <c r="C121" s="129"/>
    </row>
    <row r="122" spans="3:3" s="105" customFormat="1">
      <c r="C122" s="129"/>
    </row>
    <row r="123" spans="3:3" s="105" customFormat="1">
      <c r="C123" s="129"/>
    </row>
    <row r="124" spans="3:3" s="105" customFormat="1">
      <c r="C124" s="129"/>
    </row>
    <row r="125" spans="3:3" s="105" customFormat="1">
      <c r="C125" s="129"/>
    </row>
    <row r="126" spans="3:3" s="105" customFormat="1">
      <c r="C126" s="129"/>
    </row>
    <row r="127" spans="3:3" s="105" customFormat="1">
      <c r="C127" s="129"/>
    </row>
    <row r="128" spans="3:3" s="105" customFormat="1">
      <c r="C128" s="129"/>
    </row>
    <row r="129" spans="3:3">
      <c r="C129" s="129"/>
    </row>
  </sheetData>
  <conditionalFormatting sqref="V82">
    <cfRule type="containsText" dxfId="3934" priority="4241" operator="containsText" text="Numerical Outturn Within 10% Tolerance">
      <formula>NOT(ISERROR(SEARCH("Numerical Outturn Within 10% Tolerance",V82)))</formula>
    </cfRule>
    <cfRule type="containsText" dxfId="3933" priority="4242" operator="containsText" text="Numerical Outturn Within 5% Tolerance">
      <formula>NOT(ISERROR(SEARCH("Numerical Outturn Within 5% Tolerance",V82)))</formula>
    </cfRule>
    <cfRule type="containsText" dxfId="3932" priority="4243" operator="containsText" text="Target Achieved / Exceeded">
      <formula>NOT(ISERROR(SEARCH("Target Achieved / Exceeded",V82)))</formula>
    </cfRule>
    <cfRule type="containsText" dxfId="3931" priority="4244" operator="containsText" text="Full Update Not Yet Available">
      <formula>NOT(ISERROR(SEARCH("Full Update Not Yet Available",V82)))</formula>
    </cfRule>
    <cfRule type="containsText" dxfId="3930" priority="4245" operator="containsText" text="Full Update Not Yet Available">
      <formula>NOT(ISERROR(SEARCH("Full Update Not Yet Available",V82)))</formula>
    </cfRule>
  </conditionalFormatting>
  <conditionalFormatting sqref="M82 R82">
    <cfRule type="containsText" dxfId="3929" priority="4223" operator="containsText" text="Deferred">
      <formula>NOT(ISERROR(SEARCH("Deferred",M82)))</formula>
    </cfRule>
  </conditionalFormatting>
  <conditionalFormatting sqref="G29 G42 G50 G54 G61 G69:G71 G74 G83 G86 G98 I42 I50 I61 I69:I71 I83 D3:D110 F3:F110 H3:H110 J3:J110">
    <cfRule type="containsText" dxfId="3928" priority="4218" operator="containsText" text="On track to be achieved">
      <formula>NOT(ISERROR(SEARCH("On track to be achieved",D3)))</formula>
    </cfRule>
    <cfRule type="containsText" dxfId="3927" priority="4219" operator="containsText" text="Deferred">
      <formula>NOT(ISERROR(SEARCH("Deferred",D3)))</formula>
    </cfRule>
    <cfRule type="containsText" dxfId="3926" priority="4220" operator="containsText" text="Deleted">
      <formula>NOT(ISERROR(SEARCH("Deleted",D3)))</formula>
    </cfRule>
    <cfRule type="containsText" dxfId="3925" priority="4221" operator="containsText" text="In Danger of Falling Behind Target">
      <formula>NOT(ISERROR(SEARCH("In Danger of Falling Behind Target",D3)))</formula>
    </cfRule>
    <cfRule type="containsText" dxfId="3924" priority="4222" operator="containsText" text="Not yet due">
      <formula>NOT(ISERROR(SEARCH("Not yet due",D3)))</formula>
    </cfRule>
    <cfRule type="containsText" dxfId="3923" priority="4224" operator="containsText" text="Update not Provided">
      <formula>NOT(ISERROR(SEARCH("Update not Provided",D3)))</formula>
    </cfRule>
    <cfRule type="containsText" dxfId="3922" priority="4225" operator="containsText" text="Not yet due">
      <formula>NOT(ISERROR(SEARCH("Not yet due",D3)))</formula>
    </cfRule>
    <cfRule type="containsText" dxfId="3921" priority="4226" operator="containsText" text="Completed Behind Schedule">
      <formula>NOT(ISERROR(SEARCH("Completed Behind Schedule",D3)))</formula>
    </cfRule>
    <cfRule type="containsText" dxfId="3920" priority="4227" operator="containsText" text="Off Target">
      <formula>NOT(ISERROR(SEARCH("Off Target",D3)))</formula>
    </cfRule>
    <cfRule type="containsText" dxfId="3919" priority="4228" operator="containsText" text="On Track to be Achieved">
      <formula>NOT(ISERROR(SEARCH("On Track to be Achieved",D3)))</formula>
    </cfRule>
    <cfRule type="containsText" dxfId="3918" priority="4229" operator="containsText" text="Fully Achieved">
      <formula>NOT(ISERROR(SEARCH("Fully Achieved",D3)))</formula>
    </cfRule>
    <cfRule type="containsText" dxfId="3917" priority="4230" operator="containsText" text="Not yet due">
      <formula>NOT(ISERROR(SEARCH("Not yet due",D3)))</formula>
    </cfRule>
    <cfRule type="containsText" dxfId="3916" priority="4231" operator="containsText" text="Not Yet Due">
      <formula>NOT(ISERROR(SEARCH("Not Yet Due",D3)))</formula>
    </cfRule>
    <cfRule type="containsText" dxfId="3915" priority="4232" operator="containsText" text="Deferred">
      <formula>NOT(ISERROR(SEARCH("Deferred",D3)))</formula>
    </cfRule>
    <cfRule type="containsText" dxfId="3914" priority="4233" operator="containsText" text="Deleted">
      <formula>NOT(ISERROR(SEARCH("Deleted",D3)))</formula>
    </cfRule>
    <cfRule type="containsText" dxfId="3913" priority="4234" operator="containsText" text="In Danger of Falling Behind Target">
      <formula>NOT(ISERROR(SEARCH("In Danger of Falling Behind Target",D3)))</formula>
    </cfRule>
    <cfRule type="containsText" dxfId="3912" priority="4235" operator="containsText" text="Not yet due">
      <formula>NOT(ISERROR(SEARCH("Not yet due",D3)))</formula>
    </cfRule>
    <cfRule type="containsText" dxfId="3911" priority="4236" operator="containsText" text="Completed Behind Schedule">
      <formula>NOT(ISERROR(SEARCH("Completed Behind Schedule",D3)))</formula>
    </cfRule>
    <cfRule type="containsText" dxfId="3910" priority="4237" operator="containsText" text="Off Target">
      <formula>NOT(ISERROR(SEARCH("Off Target",D3)))</formula>
    </cfRule>
    <cfRule type="containsText" dxfId="3909" priority="4238" operator="containsText" text="In Danger of Falling Behind Target">
      <formula>NOT(ISERROR(SEARCH("In Danger of Falling Behind Target",D3)))</formula>
    </cfRule>
    <cfRule type="containsText" dxfId="3908" priority="4239" operator="containsText" text="On Track to be Achieved">
      <formula>NOT(ISERROR(SEARCH("On Track to be Achieved",D3)))</formula>
    </cfRule>
    <cfRule type="containsText" dxfId="3907" priority="4240" operator="containsText" text="Fully Achieved">
      <formula>NOT(ISERROR(SEARCH("Fully Achieved",D3)))</formula>
    </cfRule>
    <cfRule type="containsText" dxfId="3906" priority="4246" operator="containsText" text="Update not Provided">
      <formula>NOT(ISERROR(SEARCH("Update not Provided",D3)))</formula>
    </cfRule>
    <cfRule type="containsText" dxfId="3905" priority="4247" operator="containsText" text="Not yet due">
      <formula>NOT(ISERROR(SEARCH("Not yet due",D3)))</formula>
    </cfRule>
    <cfRule type="containsText" dxfId="3904" priority="4248" operator="containsText" text="Completed Behind Schedule">
      <formula>NOT(ISERROR(SEARCH("Completed Behind Schedule",D3)))</formula>
    </cfRule>
    <cfRule type="containsText" dxfId="3903" priority="4249" operator="containsText" text="Off Target">
      <formula>NOT(ISERROR(SEARCH("Off Target",D3)))</formula>
    </cfRule>
    <cfRule type="containsText" dxfId="3902" priority="4250" operator="containsText" text="In Danger of Falling Behind Target">
      <formula>NOT(ISERROR(SEARCH("In Danger of Falling Behind Target",D3)))</formula>
    </cfRule>
    <cfRule type="containsText" dxfId="3901" priority="4251" operator="containsText" text="On Track to be Achieved">
      <formula>NOT(ISERROR(SEARCH("On Track to be Achieved",D3)))</formula>
    </cfRule>
    <cfRule type="containsText" dxfId="3900" priority="4252" operator="containsText" text="Fully Achieved">
      <formula>NOT(ISERROR(SEARCH("Fully Achieved",D3)))</formula>
    </cfRule>
    <cfRule type="containsText" dxfId="3899" priority="4253" operator="containsText" text="Fully Achieved">
      <formula>NOT(ISERROR(SEARCH("Fully Achieved",D3)))</formula>
    </cfRule>
    <cfRule type="containsText" dxfId="3898" priority="4254" operator="containsText" text="Fully Achieved">
      <formula>NOT(ISERROR(SEARCH("Fully Achieved",D3)))</formula>
    </cfRule>
    <cfRule type="containsText" dxfId="3897" priority="4255" operator="containsText" text="Deferred">
      <formula>NOT(ISERROR(SEARCH("Deferred",D3)))</formula>
    </cfRule>
    <cfRule type="containsText" dxfId="3896" priority="4256" operator="containsText" text="Deleted">
      <formula>NOT(ISERROR(SEARCH("Deleted",D3)))</formula>
    </cfRule>
    <cfRule type="containsText" dxfId="3895" priority="4257" operator="containsText" text="In Danger of Falling Behind Target">
      <formula>NOT(ISERROR(SEARCH("In Danger of Falling Behind Target",D3)))</formula>
    </cfRule>
    <cfRule type="containsText" dxfId="3894" priority="4258" operator="containsText" text="Not yet due">
      <formula>NOT(ISERROR(SEARCH("Not yet due",D3)))</formula>
    </cfRule>
    <cfRule type="containsText" dxfId="3893" priority="4259" operator="containsText" text="Update not Provided">
      <formula>NOT(ISERROR(SEARCH("Update not Provided",D3)))</formula>
    </cfRule>
  </conditionalFormatting>
  <conditionalFormatting sqref="Y4:Y5">
    <cfRule type="containsText" dxfId="3892" priority="4182" operator="containsText" text="On track to be achieved">
      <formula>NOT(ISERROR(SEARCH("On track to be achieved",Y4)))</formula>
    </cfRule>
    <cfRule type="containsText" dxfId="3891" priority="4183" operator="containsText" text="Deferred">
      <formula>NOT(ISERROR(SEARCH("Deferred",Y4)))</formula>
    </cfRule>
    <cfRule type="containsText" dxfId="3890" priority="4184" operator="containsText" text="Deleted">
      <formula>NOT(ISERROR(SEARCH("Deleted",Y4)))</formula>
    </cfRule>
    <cfRule type="containsText" dxfId="3889" priority="4185" operator="containsText" text="In Danger of Falling Behind Target">
      <formula>NOT(ISERROR(SEARCH("In Danger of Falling Behind Target",Y4)))</formula>
    </cfRule>
    <cfRule type="containsText" dxfId="3888" priority="4186" operator="containsText" text="Not yet due">
      <formula>NOT(ISERROR(SEARCH("Not yet due",Y4)))</formula>
    </cfRule>
    <cfRule type="containsText" dxfId="3887" priority="4187" operator="containsText" text="Update not Provided">
      <formula>NOT(ISERROR(SEARCH("Update not Provided",Y4)))</formula>
    </cfRule>
    <cfRule type="containsText" dxfId="3886" priority="4188" operator="containsText" text="Not yet due">
      <formula>NOT(ISERROR(SEARCH("Not yet due",Y4)))</formula>
    </cfRule>
    <cfRule type="containsText" dxfId="3885" priority="4189" operator="containsText" text="Completed Behind Schedule">
      <formula>NOT(ISERROR(SEARCH("Completed Behind Schedule",Y4)))</formula>
    </cfRule>
    <cfRule type="containsText" dxfId="3884" priority="4190" operator="containsText" text="Off Target">
      <formula>NOT(ISERROR(SEARCH("Off Target",Y4)))</formula>
    </cfRule>
    <cfRule type="containsText" dxfId="3883" priority="4191" operator="containsText" text="On Track to be Achieved">
      <formula>NOT(ISERROR(SEARCH("On Track to be Achieved",Y4)))</formula>
    </cfRule>
    <cfRule type="containsText" dxfId="3882" priority="4192" operator="containsText" text="Fully Achieved">
      <formula>NOT(ISERROR(SEARCH("Fully Achieved",Y4)))</formula>
    </cfRule>
    <cfRule type="containsText" dxfId="3881" priority="4193" operator="containsText" text="Not yet due">
      <formula>NOT(ISERROR(SEARCH("Not yet due",Y4)))</formula>
    </cfRule>
    <cfRule type="containsText" dxfId="3880" priority="4194" operator="containsText" text="Not Yet Due">
      <formula>NOT(ISERROR(SEARCH("Not Yet Due",Y4)))</formula>
    </cfRule>
    <cfRule type="containsText" dxfId="3879" priority="4195" operator="containsText" text="Deferred">
      <formula>NOT(ISERROR(SEARCH("Deferred",Y4)))</formula>
    </cfRule>
    <cfRule type="containsText" dxfId="3878" priority="4196" operator="containsText" text="Deleted">
      <formula>NOT(ISERROR(SEARCH("Deleted",Y4)))</formula>
    </cfRule>
    <cfRule type="containsText" dxfId="3877" priority="4197" operator="containsText" text="In Danger of Falling Behind Target">
      <formula>NOT(ISERROR(SEARCH("In Danger of Falling Behind Target",Y4)))</formula>
    </cfRule>
    <cfRule type="containsText" dxfId="3876" priority="4198" operator="containsText" text="Not yet due">
      <formula>NOT(ISERROR(SEARCH("Not yet due",Y4)))</formula>
    </cfRule>
    <cfRule type="containsText" dxfId="3875" priority="4199" operator="containsText" text="Completed Behind Schedule">
      <formula>NOT(ISERROR(SEARCH("Completed Behind Schedule",Y4)))</formula>
    </cfRule>
    <cfRule type="containsText" dxfId="3874" priority="4200" operator="containsText" text="Off Target">
      <formula>NOT(ISERROR(SEARCH("Off Target",Y4)))</formula>
    </cfRule>
    <cfRule type="containsText" dxfId="3873" priority="4201" operator="containsText" text="In Danger of Falling Behind Target">
      <formula>NOT(ISERROR(SEARCH("In Danger of Falling Behind Target",Y4)))</formula>
    </cfRule>
    <cfRule type="containsText" dxfId="3872" priority="4202" operator="containsText" text="On Track to be Achieved">
      <formula>NOT(ISERROR(SEARCH("On Track to be Achieved",Y4)))</formula>
    </cfRule>
    <cfRule type="containsText" dxfId="3871" priority="4203" operator="containsText" text="Fully Achieved">
      <formula>NOT(ISERROR(SEARCH("Fully Achieved",Y4)))</formula>
    </cfRule>
    <cfRule type="containsText" dxfId="3870" priority="4204" operator="containsText" text="Update not Provided">
      <formula>NOT(ISERROR(SEARCH("Update not Provided",Y4)))</formula>
    </cfRule>
    <cfRule type="containsText" dxfId="3869" priority="4205" operator="containsText" text="Not yet due">
      <formula>NOT(ISERROR(SEARCH("Not yet due",Y4)))</formula>
    </cfRule>
    <cfRule type="containsText" dxfId="3868" priority="4206" operator="containsText" text="Completed Behind Schedule">
      <formula>NOT(ISERROR(SEARCH("Completed Behind Schedule",Y4)))</formula>
    </cfRule>
    <cfRule type="containsText" dxfId="3867" priority="4207" operator="containsText" text="Off Target">
      <formula>NOT(ISERROR(SEARCH("Off Target",Y4)))</formula>
    </cfRule>
    <cfRule type="containsText" dxfId="3866" priority="4208" operator="containsText" text="In Danger of Falling Behind Target">
      <formula>NOT(ISERROR(SEARCH("In Danger of Falling Behind Target",Y4)))</formula>
    </cfRule>
    <cfRule type="containsText" dxfId="3865" priority="4209" operator="containsText" text="On Track to be Achieved">
      <formula>NOT(ISERROR(SEARCH("On Track to be Achieved",Y4)))</formula>
    </cfRule>
    <cfRule type="containsText" dxfId="3864" priority="4210" operator="containsText" text="Fully Achieved">
      <formula>NOT(ISERROR(SEARCH("Fully Achieved",Y4)))</formula>
    </cfRule>
    <cfRule type="containsText" dxfId="3863" priority="4211" operator="containsText" text="Fully Achieved">
      <formula>NOT(ISERROR(SEARCH("Fully Achieved",Y4)))</formula>
    </cfRule>
    <cfRule type="containsText" dxfId="3862" priority="4212" operator="containsText" text="Fully Achieved">
      <formula>NOT(ISERROR(SEARCH("Fully Achieved",Y4)))</formula>
    </cfRule>
    <cfRule type="containsText" dxfId="3861" priority="4213" operator="containsText" text="Deferred">
      <formula>NOT(ISERROR(SEARCH("Deferred",Y4)))</formula>
    </cfRule>
    <cfRule type="containsText" dxfId="3860" priority="4214" operator="containsText" text="Deleted">
      <formula>NOT(ISERROR(SEARCH("Deleted",Y4)))</formula>
    </cfRule>
    <cfRule type="containsText" dxfId="3859" priority="4215" operator="containsText" text="In Danger of Falling Behind Target">
      <formula>NOT(ISERROR(SEARCH("In Danger of Falling Behind Target",Y4)))</formula>
    </cfRule>
    <cfRule type="containsText" dxfId="3858" priority="4216" operator="containsText" text="Not yet due">
      <formula>NOT(ISERROR(SEARCH("Not yet due",Y4)))</formula>
    </cfRule>
    <cfRule type="containsText" dxfId="3857" priority="4217" operator="containsText" text="Update not Provided">
      <formula>NOT(ISERROR(SEARCH("Update not Provided",Y4)))</formula>
    </cfRule>
  </conditionalFormatting>
  <conditionalFormatting sqref="G42">
    <cfRule type="containsText" dxfId="3856" priority="4146" operator="containsText" text="On track to be achieved">
      <formula>NOT(ISERROR(SEARCH("On track to be achieved",G42)))</formula>
    </cfRule>
    <cfRule type="containsText" dxfId="3855" priority="4147" operator="containsText" text="Deferred">
      <formula>NOT(ISERROR(SEARCH("Deferred",G42)))</formula>
    </cfRule>
    <cfRule type="containsText" dxfId="3854" priority="4148" operator="containsText" text="Deleted">
      <formula>NOT(ISERROR(SEARCH("Deleted",G42)))</formula>
    </cfRule>
    <cfRule type="containsText" dxfId="3853" priority="4149" operator="containsText" text="In Danger of Falling Behind Target">
      <formula>NOT(ISERROR(SEARCH("In Danger of Falling Behind Target",G42)))</formula>
    </cfRule>
    <cfRule type="containsText" dxfId="3852" priority="4150" operator="containsText" text="Not yet due">
      <formula>NOT(ISERROR(SEARCH("Not yet due",G42)))</formula>
    </cfRule>
    <cfRule type="containsText" dxfId="3851" priority="4151" operator="containsText" text="Update not Provided">
      <formula>NOT(ISERROR(SEARCH("Update not Provided",G42)))</formula>
    </cfRule>
    <cfRule type="containsText" dxfId="3850" priority="4152" operator="containsText" text="Not yet due">
      <formula>NOT(ISERROR(SEARCH("Not yet due",G42)))</formula>
    </cfRule>
    <cfRule type="containsText" dxfId="3849" priority="4153" operator="containsText" text="Completed Behind Schedule">
      <formula>NOT(ISERROR(SEARCH("Completed Behind Schedule",G42)))</formula>
    </cfRule>
    <cfRule type="containsText" dxfId="3848" priority="4154" operator="containsText" text="Off Target">
      <formula>NOT(ISERROR(SEARCH("Off Target",G42)))</formula>
    </cfRule>
    <cfRule type="containsText" dxfId="3847" priority="4155" operator="containsText" text="On Track to be Achieved">
      <formula>NOT(ISERROR(SEARCH("On Track to be Achieved",G42)))</formula>
    </cfRule>
    <cfRule type="containsText" dxfId="3846" priority="4156" operator="containsText" text="Fully Achieved">
      <formula>NOT(ISERROR(SEARCH("Fully Achieved",G42)))</formula>
    </cfRule>
    <cfRule type="containsText" dxfId="3845" priority="4157" operator="containsText" text="Not yet due">
      <formula>NOT(ISERROR(SEARCH("Not yet due",G42)))</formula>
    </cfRule>
    <cfRule type="containsText" dxfId="3844" priority="4158" operator="containsText" text="Not Yet Due">
      <formula>NOT(ISERROR(SEARCH("Not Yet Due",G42)))</formula>
    </cfRule>
    <cfRule type="containsText" dxfId="3843" priority="4159" operator="containsText" text="Deferred">
      <formula>NOT(ISERROR(SEARCH("Deferred",G42)))</formula>
    </cfRule>
    <cfRule type="containsText" dxfId="3842" priority="4160" operator="containsText" text="Deleted">
      <formula>NOT(ISERROR(SEARCH("Deleted",G42)))</formula>
    </cfRule>
    <cfRule type="containsText" dxfId="3841" priority="4161" operator="containsText" text="In Danger of Falling Behind Target">
      <formula>NOT(ISERROR(SEARCH("In Danger of Falling Behind Target",G42)))</formula>
    </cfRule>
    <cfRule type="containsText" dxfId="3840" priority="4162" operator="containsText" text="Not yet due">
      <formula>NOT(ISERROR(SEARCH("Not yet due",G42)))</formula>
    </cfRule>
    <cfRule type="containsText" dxfId="3839" priority="4163" operator="containsText" text="Completed Behind Schedule">
      <formula>NOT(ISERROR(SEARCH("Completed Behind Schedule",G42)))</formula>
    </cfRule>
    <cfRule type="containsText" dxfId="3838" priority="4164" operator="containsText" text="Off Target">
      <formula>NOT(ISERROR(SEARCH("Off Target",G42)))</formula>
    </cfRule>
    <cfRule type="containsText" dxfId="3837" priority="4165" operator="containsText" text="In Danger of Falling Behind Target">
      <formula>NOT(ISERROR(SEARCH("In Danger of Falling Behind Target",G42)))</formula>
    </cfRule>
    <cfRule type="containsText" dxfId="3836" priority="4166" operator="containsText" text="On Track to be Achieved">
      <formula>NOT(ISERROR(SEARCH("On Track to be Achieved",G42)))</formula>
    </cfRule>
    <cfRule type="containsText" dxfId="3835" priority="4167" operator="containsText" text="Fully Achieved">
      <formula>NOT(ISERROR(SEARCH("Fully Achieved",G42)))</formula>
    </cfRule>
    <cfRule type="containsText" dxfId="3834" priority="4168" operator="containsText" text="Update not Provided">
      <formula>NOT(ISERROR(SEARCH("Update not Provided",G42)))</formula>
    </cfRule>
    <cfRule type="containsText" dxfId="3833" priority="4169" operator="containsText" text="Not yet due">
      <formula>NOT(ISERROR(SEARCH("Not yet due",G42)))</formula>
    </cfRule>
    <cfRule type="containsText" dxfId="3832" priority="4170" operator="containsText" text="Completed Behind Schedule">
      <formula>NOT(ISERROR(SEARCH("Completed Behind Schedule",G42)))</formula>
    </cfRule>
    <cfRule type="containsText" dxfId="3831" priority="4171" operator="containsText" text="Off Target">
      <formula>NOT(ISERROR(SEARCH("Off Target",G42)))</formula>
    </cfRule>
    <cfRule type="containsText" dxfId="3830" priority="4172" operator="containsText" text="In Danger of Falling Behind Target">
      <formula>NOT(ISERROR(SEARCH("In Danger of Falling Behind Target",G42)))</formula>
    </cfRule>
    <cfRule type="containsText" dxfId="3829" priority="4173" operator="containsText" text="On Track to be Achieved">
      <formula>NOT(ISERROR(SEARCH("On Track to be Achieved",G42)))</formula>
    </cfRule>
    <cfRule type="containsText" dxfId="3828" priority="4174" operator="containsText" text="Fully Achieved">
      <formula>NOT(ISERROR(SEARCH("Fully Achieved",G42)))</formula>
    </cfRule>
    <cfRule type="containsText" dxfId="3827" priority="4175" operator="containsText" text="Fully Achieved">
      <formula>NOT(ISERROR(SEARCH("Fully Achieved",G42)))</formula>
    </cfRule>
    <cfRule type="containsText" dxfId="3826" priority="4176" operator="containsText" text="Fully Achieved">
      <formula>NOT(ISERROR(SEARCH("Fully Achieved",G42)))</formula>
    </cfRule>
    <cfRule type="containsText" dxfId="3825" priority="4177" operator="containsText" text="Deferred">
      <formula>NOT(ISERROR(SEARCH("Deferred",G42)))</formula>
    </cfRule>
    <cfRule type="containsText" dxfId="3824" priority="4178" operator="containsText" text="Deleted">
      <formula>NOT(ISERROR(SEARCH("Deleted",G42)))</formula>
    </cfRule>
    <cfRule type="containsText" dxfId="3823" priority="4179" operator="containsText" text="In Danger of Falling Behind Target">
      <formula>NOT(ISERROR(SEARCH("In Danger of Falling Behind Target",G42)))</formula>
    </cfRule>
    <cfRule type="containsText" dxfId="3822" priority="4180" operator="containsText" text="Not yet due">
      <formula>NOT(ISERROR(SEARCH("Not yet due",G42)))</formula>
    </cfRule>
    <cfRule type="containsText" dxfId="3821" priority="4181" operator="containsText" text="Update not Provided">
      <formula>NOT(ISERROR(SEARCH("Update not Provided",G42)))</formula>
    </cfRule>
  </conditionalFormatting>
  <conditionalFormatting sqref="G50 G54">
    <cfRule type="containsText" dxfId="3820" priority="4110" operator="containsText" text="On track to be achieved">
      <formula>NOT(ISERROR(SEARCH("On track to be achieved",G50)))</formula>
    </cfRule>
    <cfRule type="containsText" dxfId="3819" priority="4111" operator="containsText" text="Deferred">
      <formula>NOT(ISERROR(SEARCH("Deferred",G50)))</formula>
    </cfRule>
    <cfRule type="containsText" dxfId="3818" priority="4112" operator="containsText" text="Deleted">
      <formula>NOT(ISERROR(SEARCH("Deleted",G50)))</formula>
    </cfRule>
    <cfRule type="containsText" dxfId="3817" priority="4113" operator="containsText" text="In Danger of Falling Behind Target">
      <formula>NOT(ISERROR(SEARCH("In Danger of Falling Behind Target",G50)))</formula>
    </cfRule>
    <cfRule type="containsText" dxfId="3816" priority="4114" operator="containsText" text="Not yet due">
      <formula>NOT(ISERROR(SEARCH("Not yet due",G50)))</formula>
    </cfRule>
    <cfRule type="containsText" dxfId="3815" priority="4115" operator="containsText" text="Update not Provided">
      <formula>NOT(ISERROR(SEARCH("Update not Provided",G50)))</formula>
    </cfRule>
    <cfRule type="containsText" dxfId="3814" priority="4116" operator="containsText" text="Not yet due">
      <formula>NOT(ISERROR(SEARCH("Not yet due",G50)))</formula>
    </cfRule>
    <cfRule type="containsText" dxfId="3813" priority="4117" operator="containsText" text="Completed Behind Schedule">
      <formula>NOT(ISERROR(SEARCH("Completed Behind Schedule",G50)))</formula>
    </cfRule>
    <cfRule type="containsText" dxfId="3812" priority="4118" operator="containsText" text="Off Target">
      <formula>NOT(ISERROR(SEARCH("Off Target",G50)))</formula>
    </cfRule>
    <cfRule type="containsText" dxfId="3811" priority="4119" operator="containsText" text="On Track to be Achieved">
      <formula>NOT(ISERROR(SEARCH("On Track to be Achieved",G50)))</formula>
    </cfRule>
    <cfRule type="containsText" dxfId="3810" priority="4120" operator="containsText" text="Fully Achieved">
      <formula>NOT(ISERROR(SEARCH("Fully Achieved",G50)))</formula>
    </cfRule>
    <cfRule type="containsText" dxfId="3809" priority="4121" operator="containsText" text="Not yet due">
      <formula>NOT(ISERROR(SEARCH("Not yet due",G50)))</formula>
    </cfRule>
    <cfRule type="containsText" dxfId="3808" priority="4122" operator="containsText" text="Not Yet Due">
      <formula>NOT(ISERROR(SEARCH("Not Yet Due",G50)))</formula>
    </cfRule>
    <cfRule type="containsText" dxfId="3807" priority="4123" operator="containsText" text="Deferred">
      <formula>NOT(ISERROR(SEARCH("Deferred",G50)))</formula>
    </cfRule>
    <cfRule type="containsText" dxfId="3806" priority="4124" operator="containsText" text="Deleted">
      <formula>NOT(ISERROR(SEARCH("Deleted",G50)))</formula>
    </cfRule>
    <cfRule type="containsText" dxfId="3805" priority="4125" operator="containsText" text="In Danger of Falling Behind Target">
      <formula>NOT(ISERROR(SEARCH("In Danger of Falling Behind Target",G50)))</formula>
    </cfRule>
    <cfRule type="containsText" dxfId="3804" priority="4126" operator="containsText" text="Not yet due">
      <formula>NOT(ISERROR(SEARCH("Not yet due",G50)))</formula>
    </cfRule>
    <cfRule type="containsText" dxfId="3803" priority="4127" operator="containsText" text="Completed Behind Schedule">
      <formula>NOT(ISERROR(SEARCH("Completed Behind Schedule",G50)))</formula>
    </cfRule>
    <cfRule type="containsText" dxfId="3802" priority="4128" operator="containsText" text="Off Target">
      <formula>NOT(ISERROR(SEARCH("Off Target",G50)))</formula>
    </cfRule>
    <cfRule type="containsText" dxfId="3801" priority="4129" operator="containsText" text="In Danger of Falling Behind Target">
      <formula>NOT(ISERROR(SEARCH("In Danger of Falling Behind Target",G50)))</formula>
    </cfRule>
    <cfRule type="containsText" dxfId="3800" priority="4130" operator="containsText" text="On Track to be Achieved">
      <formula>NOT(ISERROR(SEARCH("On Track to be Achieved",G50)))</formula>
    </cfRule>
    <cfRule type="containsText" dxfId="3799" priority="4131" operator="containsText" text="Fully Achieved">
      <formula>NOT(ISERROR(SEARCH("Fully Achieved",G50)))</formula>
    </cfRule>
    <cfRule type="containsText" dxfId="3798" priority="4132" operator="containsText" text="Update not Provided">
      <formula>NOT(ISERROR(SEARCH("Update not Provided",G50)))</formula>
    </cfRule>
    <cfRule type="containsText" dxfId="3797" priority="4133" operator="containsText" text="Not yet due">
      <formula>NOT(ISERROR(SEARCH("Not yet due",G50)))</formula>
    </cfRule>
    <cfRule type="containsText" dxfId="3796" priority="4134" operator="containsText" text="Completed Behind Schedule">
      <formula>NOT(ISERROR(SEARCH("Completed Behind Schedule",G50)))</formula>
    </cfRule>
    <cfRule type="containsText" dxfId="3795" priority="4135" operator="containsText" text="Off Target">
      <formula>NOT(ISERROR(SEARCH("Off Target",G50)))</formula>
    </cfRule>
    <cfRule type="containsText" dxfId="3794" priority="4136" operator="containsText" text="In Danger of Falling Behind Target">
      <formula>NOT(ISERROR(SEARCH("In Danger of Falling Behind Target",G50)))</formula>
    </cfRule>
    <cfRule type="containsText" dxfId="3793" priority="4137" operator="containsText" text="On Track to be Achieved">
      <formula>NOT(ISERROR(SEARCH("On Track to be Achieved",G50)))</formula>
    </cfRule>
    <cfRule type="containsText" dxfId="3792" priority="4138" operator="containsText" text="Fully Achieved">
      <formula>NOT(ISERROR(SEARCH("Fully Achieved",G50)))</formula>
    </cfRule>
    <cfRule type="containsText" dxfId="3791" priority="4139" operator="containsText" text="Fully Achieved">
      <formula>NOT(ISERROR(SEARCH("Fully Achieved",G50)))</formula>
    </cfRule>
    <cfRule type="containsText" dxfId="3790" priority="4140" operator="containsText" text="Fully Achieved">
      <formula>NOT(ISERROR(SEARCH("Fully Achieved",G50)))</formula>
    </cfRule>
    <cfRule type="containsText" dxfId="3789" priority="4141" operator="containsText" text="Deferred">
      <formula>NOT(ISERROR(SEARCH("Deferred",G50)))</formula>
    </cfRule>
    <cfRule type="containsText" dxfId="3788" priority="4142" operator="containsText" text="Deleted">
      <formula>NOT(ISERROR(SEARCH("Deleted",G50)))</formula>
    </cfRule>
    <cfRule type="containsText" dxfId="3787" priority="4143" operator="containsText" text="In Danger of Falling Behind Target">
      <formula>NOT(ISERROR(SEARCH("In Danger of Falling Behind Target",G50)))</formula>
    </cfRule>
    <cfRule type="containsText" dxfId="3786" priority="4144" operator="containsText" text="Not yet due">
      <formula>NOT(ISERROR(SEARCH("Not yet due",G50)))</formula>
    </cfRule>
    <cfRule type="containsText" dxfId="3785" priority="4145" operator="containsText" text="Update not Provided">
      <formula>NOT(ISERROR(SEARCH("Update not Provided",G50)))</formula>
    </cfRule>
  </conditionalFormatting>
  <conditionalFormatting sqref="G61">
    <cfRule type="containsText" dxfId="3784" priority="4074" operator="containsText" text="On track to be achieved">
      <formula>NOT(ISERROR(SEARCH("On track to be achieved",G61)))</formula>
    </cfRule>
    <cfRule type="containsText" dxfId="3783" priority="4075" operator="containsText" text="Deferred">
      <formula>NOT(ISERROR(SEARCH("Deferred",G61)))</formula>
    </cfRule>
    <cfRule type="containsText" dxfId="3782" priority="4076" operator="containsText" text="Deleted">
      <formula>NOT(ISERROR(SEARCH("Deleted",G61)))</formula>
    </cfRule>
    <cfRule type="containsText" dxfId="3781" priority="4077" operator="containsText" text="In Danger of Falling Behind Target">
      <formula>NOT(ISERROR(SEARCH("In Danger of Falling Behind Target",G61)))</formula>
    </cfRule>
    <cfRule type="containsText" dxfId="3780" priority="4078" operator="containsText" text="Not yet due">
      <formula>NOT(ISERROR(SEARCH("Not yet due",G61)))</formula>
    </cfRule>
    <cfRule type="containsText" dxfId="3779" priority="4079" operator="containsText" text="Update not Provided">
      <formula>NOT(ISERROR(SEARCH("Update not Provided",G61)))</formula>
    </cfRule>
    <cfRule type="containsText" dxfId="3778" priority="4080" operator="containsText" text="Not yet due">
      <formula>NOT(ISERROR(SEARCH("Not yet due",G61)))</formula>
    </cfRule>
    <cfRule type="containsText" dxfId="3777" priority="4081" operator="containsText" text="Completed Behind Schedule">
      <formula>NOT(ISERROR(SEARCH("Completed Behind Schedule",G61)))</formula>
    </cfRule>
    <cfRule type="containsText" dxfId="3776" priority="4082" operator="containsText" text="Off Target">
      <formula>NOT(ISERROR(SEARCH("Off Target",G61)))</formula>
    </cfRule>
    <cfRule type="containsText" dxfId="3775" priority="4083" operator="containsText" text="On Track to be Achieved">
      <formula>NOT(ISERROR(SEARCH("On Track to be Achieved",G61)))</formula>
    </cfRule>
    <cfRule type="containsText" dxfId="3774" priority="4084" operator="containsText" text="Fully Achieved">
      <formula>NOT(ISERROR(SEARCH("Fully Achieved",G61)))</formula>
    </cfRule>
    <cfRule type="containsText" dxfId="3773" priority="4085" operator="containsText" text="Not yet due">
      <formula>NOT(ISERROR(SEARCH("Not yet due",G61)))</formula>
    </cfRule>
    <cfRule type="containsText" dxfId="3772" priority="4086" operator="containsText" text="Not Yet Due">
      <formula>NOT(ISERROR(SEARCH("Not Yet Due",G61)))</formula>
    </cfRule>
    <cfRule type="containsText" dxfId="3771" priority="4087" operator="containsText" text="Deferred">
      <formula>NOT(ISERROR(SEARCH("Deferred",G61)))</formula>
    </cfRule>
    <cfRule type="containsText" dxfId="3770" priority="4088" operator="containsText" text="Deleted">
      <formula>NOT(ISERROR(SEARCH("Deleted",G61)))</formula>
    </cfRule>
    <cfRule type="containsText" dxfId="3769" priority="4089" operator="containsText" text="In Danger of Falling Behind Target">
      <formula>NOT(ISERROR(SEARCH("In Danger of Falling Behind Target",G61)))</formula>
    </cfRule>
    <cfRule type="containsText" dxfId="3768" priority="4090" operator="containsText" text="Not yet due">
      <formula>NOT(ISERROR(SEARCH("Not yet due",G61)))</formula>
    </cfRule>
    <cfRule type="containsText" dxfId="3767" priority="4091" operator="containsText" text="Completed Behind Schedule">
      <formula>NOT(ISERROR(SEARCH("Completed Behind Schedule",G61)))</formula>
    </cfRule>
    <cfRule type="containsText" dxfId="3766" priority="4092" operator="containsText" text="Off Target">
      <formula>NOT(ISERROR(SEARCH("Off Target",G61)))</formula>
    </cfRule>
    <cfRule type="containsText" dxfId="3765" priority="4093" operator="containsText" text="In Danger of Falling Behind Target">
      <formula>NOT(ISERROR(SEARCH("In Danger of Falling Behind Target",G61)))</formula>
    </cfRule>
    <cfRule type="containsText" dxfId="3764" priority="4094" operator="containsText" text="On Track to be Achieved">
      <formula>NOT(ISERROR(SEARCH("On Track to be Achieved",G61)))</formula>
    </cfRule>
    <cfRule type="containsText" dxfId="3763" priority="4095" operator="containsText" text="Fully Achieved">
      <formula>NOT(ISERROR(SEARCH("Fully Achieved",G61)))</formula>
    </cfRule>
    <cfRule type="containsText" dxfId="3762" priority="4096" operator="containsText" text="Update not Provided">
      <formula>NOT(ISERROR(SEARCH("Update not Provided",G61)))</formula>
    </cfRule>
    <cfRule type="containsText" dxfId="3761" priority="4097" operator="containsText" text="Not yet due">
      <formula>NOT(ISERROR(SEARCH("Not yet due",G61)))</formula>
    </cfRule>
    <cfRule type="containsText" dxfId="3760" priority="4098" operator="containsText" text="Completed Behind Schedule">
      <formula>NOT(ISERROR(SEARCH("Completed Behind Schedule",G61)))</formula>
    </cfRule>
    <cfRule type="containsText" dxfId="3759" priority="4099" operator="containsText" text="Off Target">
      <formula>NOT(ISERROR(SEARCH("Off Target",G61)))</formula>
    </cfRule>
    <cfRule type="containsText" dxfId="3758" priority="4100" operator="containsText" text="In Danger of Falling Behind Target">
      <formula>NOT(ISERROR(SEARCH("In Danger of Falling Behind Target",G61)))</formula>
    </cfRule>
    <cfRule type="containsText" dxfId="3757" priority="4101" operator="containsText" text="On Track to be Achieved">
      <formula>NOT(ISERROR(SEARCH("On Track to be Achieved",G61)))</formula>
    </cfRule>
    <cfRule type="containsText" dxfId="3756" priority="4102" operator="containsText" text="Fully Achieved">
      <formula>NOT(ISERROR(SEARCH("Fully Achieved",G61)))</formula>
    </cfRule>
    <cfRule type="containsText" dxfId="3755" priority="4103" operator="containsText" text="Fully Achieved">
      <formula>NOT(ISERROR(SEARCH("Fully Achieved",G61)))</formula>
    </cfRule>
    <cfRule type="containsText" dxfId="3754" priority="4104" operator="containsText" text="Fully Achieved">
      <formula>NOT(ISERROR(SEARCH("Fully Achieved",G61)))</formula>
    </cfRule>
    <cfRule type="containsText" dxfId="3753" priority="4105" operator="containsText" text="Deferred">
      <formula>NOT(ISERROR(SEARCH("Deferred",G61)))</formula>
    </cfRule>
    <cfRule type="containsText" dxfId="3752" priority="4106" operator="containsText" text="Deleted">
      <formula>NOT(ISERROR(SEARCH("Deleted",G61)))</formula>
    </cfRule>
    <cfRule type="containsText" dxfId="3751" priority="4107" operator="containsText" text="In Danger of Falling Behind Target">
      <formula>NOT(ISERROR(SEARCH("In Danger of Falling Behind Target",G61)))</formula>
    </cfRule>
    <cfRule type="containsText" dxfId="3750" priority="4108" operator="containsText" text="Not yet due">
      <formula>NOT(ISERROR(SEARCH("Not yet due",G61)))</formula>
    </cfRule>
    <cfRule type="containsText" dxfId="3749" priority="4109" operator="containsText" text="Update not Provided">
      <formula>NOT(ISERROR(SEARCH("Update not Provided",G61)))</formula>
    </cfRule>
  </conditionalFormatting>
  <conditionalFormatting sqref="G69:G71">
    <cfRule type="containsText" dxfId="3748" priority="4038" operator="containsText" text="On track to be achieved">
      <formula>NOT(ISERROR(SEARCH("On track to be achieved",G69)))</formula>
    </cfRule>
    <cfRule type="containsText" dxfId="3747" priority="4039" operator="containsText" text="Deferred">
      <formula>NOT(ISERROR(SEARCH("Deferred",G69)))</formula>
    </cfRule>
    <cfRule type="containsText" dxfId="3746" priority="4040" operator="containsText" text="Deleted">
      <formula>NOT(ISERROR(SEARCH("Deleted",G69)))</formula>
    </cfRule>
    <cfRule type="containsText" dxfId="3745" priority="4041" operator="containsText" text="In Danger of Falling Behind Target">
      <formula>NOT(ISERROR(SEARCH("In Danger of Falling Behind Target",G69)))</formula>
    </cfRule>
    <cfRule type="containsText" dxfId="3744" priority="4042" operator="containsText" text="Not yet due">
      <formula>NOT(ISERROR(SEARCH("Not yet due",G69)))</formula>
    </cfRule>
    <cfRule type="containsText" dxfId="3743" priority="4043" operator="containsText" text="Update not Provided">
      <formula>NOT(ISERROR(SEARCH("Update not Provided",G69)))</formula>
    </cfRule>
    <cfRule type="containsText" dxfId="3742" priority="4044" operator="containsText" text="Not yet due">
      <formula>NOT(ISERROR(SEARCH("Not yet due",G69)))</formula>
    </cfRule>
    <cfRule type="containsText" dxfId="3741" priority="4045" operator="containsText" text="Completed Behind Schedule">
      <formula>NOT(ISERROR(SEARCH("Completed Behind Schedule",G69)))</formula>
    </cfRule>
    <cfRule type="containsText" dxfId="3740" priority="4046" operator="containsText" text="Off Target">
      <formula>NOT(ISERROR(SEARCH("Off Target",G69)))</formula>
    </cfRule>
    <cfRule type="containsText" dxfId="3739" priority="4047" operator="containsText" text="On Track to be Achieved">
      <formula>NOT(ISERROR(SEARCH("On Track to be Achieved",G69)))</formula>
    </cfRule>
    <cfRule type="containsText" dxfId="3738" priority="4048" operator="containsText" text="Fully Achieved">
      <formula>NOT(ISERROR(SEARCH("Fully Achieved",G69)))</formula>
    </cfRule>
    <cfRule type="containsText" dxfId="3737" priority="4049" operator="containsText" text="Not yet due">
      <formula>NOT(ISERROR(SEARCH("Not yet due",G69)))</formula>
    </cfRule>
    <cfRule type="containsText" dxfId="3736" priority="4050" operator="containsText" text="Not Yet Due">
      <formula>NOT(ISERROR(SEARCH("Not Yet Due",G69)))</formula>
    </cfRule>
    <cfRule type="containsText" dxfId="3735" priority="4051" operator="containsText" text="Deferred">
      <formula>NOT(ISERROR(SEARCH("Deferred",G69)))</formula>
    </cfRule>
    <cfRule type="containsText" dxfId="3734" priority="4052" operator="containsText" text="Deleted">
      <formula>NOT(ISERROR(SEARCH("Deleted",G69)))</formula>
    </cfRule>
    <cfRule type="containsText" dxfId="3733" priority="4053" operator="containsText" text="In Danger of Falling Behind Target">
      <formula>NOT(ISERROR(SEARCH("In Danger of Falling Behind Target",G69)))</formula>
    </cfRule>
    <cfRule type="containsText" dxfId="3732" priority="4054" operator="containsText" text="Not yet due">
      <formula>NOT(ISERROR(SEARCH("Not yet due",G69)))</formula>
    </cfRule>
    <cfRule type="containsText" dxfId="3731" priority="4055" operator="containsText" text="Completed Behind Schedule">
      <formula>NOT(ISERROR(SEARCH("Completed Behind Schedule",G69)))</formula>
    </cfRule>
    <cfRule type="containsText" dxfId="3730" priority="4056" operator="containsText" text="Off Target">
      <formula>NOT(ISERROR(SEARCH("Off Target",G69)))</formula>
    </cfRule>
    <cfRule type="containsText" dxfId="3729" priority="4057" operator="containsText" text="In Danger of Falling Behind Target">
      <formula>NOT(ISERROR(SEARCH("In Danger of Falling Behind Target",G69)))</formula>
    </cfRule>
    <cfRule type="containsText" dxfId="3728" priority="4058" operator="containsText" text="On Track to be Achieved">
      <formula>NOT(ISERROR(SEARCH("On Track to be Achieved",G69)))</formula>
    </cfRule>
    <cfRule type="containsText" dxfId="3727" priority="4059" operator="containsText" text="Fully Achieved">
      <formula>NOT(ISERROR(SEARCH("Fully Achieved",G69)))</formula>
    </cfRule>
    <cfRule type="containsText" dxfId="3726" priority="4060" operator="containsText" text="Update not Provided">
      <formula>NOT(ISERROR(SEARCH("Update not Provided",G69)))</formula>
    </cfRule>
    <cfRule type="containsText" dxfId="3725" priority="4061" operator="containsText" text="Not yet due">
      <formula>NOT(ISERROR(SEARCH("Not yet due",G69)))</formula>
    </cfRule>
    <cfRule type="containsText" dxfId="3724" priority="4062" operator="containsText" text="Completed Behind Schedule">
      <formula>NOT(ISERROR(SEARCH("Completed Behind Schedule",G69)))</formula>
    </cfRule>
    <cfRule type="containsText" dxfId="3723" priority="4063" operator="containsText" text="Off Target">
      <formula>NOT(ISERROR(SEARCH("Off Target",G69)))</formula>
    </cfRule>
    <cfRule type="containsText" dxfId="3722" priority="4064" operator="containsText" text="In Danger of Falling Behind Target">
      <formula>NOT(ISERROR(SEARCH("In Danger of Falling Behind Target",G69)))</formula>
    </cfRule>
    <cfRule type="containsText" dxfId="3721" priority="4065" operator="containsText" text="On Track to be Achieved">
      <formula>NOT(ISERROR(SEARCH("On Track to be Achieved",G69)))</formula>
    </cfRule>
    <cfRule type="containsText" dxfId="3720" priority="4066" operator="containsText" text="Fully Achieved">
      <formula>NOT(ISERROR(SEARCH("Fully Achieved",G69)))</formula>
    </cfRule>
    <cfRule type="containsText" dxfId="3719" priority="4067" operator="containsText" text="Fully Achieved">
      <formula>NOT(ISERROR(SEARCH("Fully Achieved",G69)))</formula>
    </cfRule>
    <cfRule type="containsText" dxfId="3718" priority="4068" operator="containsText" text="Fully Achieved">
      <formula>NOT(ISERROR(SEARCH("Fully Achieved",G69)))</formula>
    </cfRule>
    <cfRule type="containsText" dxfId="3717" priority="4069" operator="containsText" text="Deferred">
      <formula>NOT(ISERROR(SEARCH("Deferred",G69)))</formula>
    </cfRule>
    <cfRule type="containsText" dxfId="3716" priority="4070" operator="containsText" text="Deleted">
      <formula>NOT(ISERROR(SEARCH("Deleted",G69)))</formula>
    </cfRule>
    <cfRule type="containsText" dxfId="3715" priority="4071" operator="containsText" text="In Danger of Falling Behind Target">
      <formula>NOT(ISERROR(SEARCH("In Danger of Falling Behind Target",G69)))</formula>
    </cfRule>
    <cfRule type="containsText" dxfId="3714" priority="4072" operator="containsText" text="Not yet due">
      <formula>NOT(ISERROR(SEARCH("Not yet due",G69)))</formula>
    </cfRule>
    <cfRule type="containsText" dxfId="3713" priority="4073" operator="containsText" text="Update not Provided">
      <formula>NOT(ISERROR(SEARCH("Update not Provided",G69)))</formula>
    </cfRule>
  </conditionalFormatting>
  <conditionalFormatting sqref="G74">
    <cfRule type="containsText" dxfId="3712" priority="4002" operator="containsText" text="On track to be achieved">
      <formula>NOT(ISERROR(SEARCH("On track to be achieved",G74)))</formula>
    </cfRule>
    <cfRule type="containsText" dxfId="3711" priority="4003" operator="containsText" text="Deferred">
      <formula>NOT(ISERROR(SEARCH("Deferred",G74)))</formula>
    </cfRule>
    <cfRule type="containsText" dxfId="3710" priority="4004" operator="containsText" text="Deleted">
      <formula>NOT(ISERROR(SEARCH("Deleted",G74)))</formula>
    </cfRule>
    <cfRule type="containsText" dxfId="3709" priority="4005" operator="containsText" text="In Danger of Falling Behind Target">
      <formula>NOT(ISERROR(SEARCH("In Danger of Falling Behind Target",G74)))</formula>
    </cfRule>
    <cfRule type="containsText" dxfId="3708" priority="4006" operator="containsText" text="Not yet due">
      <formula>NOT(ISERROR(SEARCH("Not yet due",G74)))</formula>
    </cfRule>
    <cfRule type="containsText" dxfId="3707" priority="4007" operator="containsText" text="Update not Provided">
      <formula>NOT(ISERROR(SEARCH("Update not Provided",G74)))</formula>
    </cfRule>
    <cfRule type="containsText" dxfId="3706" priority="4008" operator="containsText" text="Not yet due">
      <formula>NOT(ISERROR(SEARCH("Not yet due",G74)))</formula>
    </cfRule>
    <cfRule type="containsText" dxfId="3705" priority="4009" operator="containsText" text="Completed Behind Schedule">
      <formula>NOT(ISERROR(SEARCH("Completed Behind Schedule",G74)))</formula>
    </cfRule>
    <cfRule type="containsText" dxfId="3704" priority="4010" operator="containsText" text="Off Target">
      <formula>NOT(ISERROR(SEARCH("Off Target",G74)))</formula>
    </cfRule>
    <cfRule type="containsText" dxfId="3703" priority="4011" operator="containsText" text="On Track to be Achieved">
      <formula>NOT(ISERROR(SEARCH("On Track to be Achieved",G74)))</formula>
    </cfRule>
    <cfRule type="containsText" dxfId="3702" priority="4012" operator="containsText" text="Fully Achieved">
      <formula>NOT(ISERROR(SEARCH("Fully Achieved",G74)))</formula>
    </cfRule>
    <cfRule type="containsText" dxfId="3701" priority="4013" operator="containsText" text="Not yet due">
      <formula>NOT(ISERROR(SEARCH("Not yet due",G74)))</formula>
    </cfRule>
    <cfRule type="containsText" dxfId="3700" priority="4014" operator="containsText" text="Not Yet Due">
      <formula>NOT(ISERROR(SEARCH("Not Yet Due",G74)))</formula>
    </cfRule>
    <cfRule type="containsText" dxfId="3699" priority="4015" operator="containsText" text="Deferred">
      <formula>NOT(ISERROR(SEARCH("Deferred",G74)))</formula>
    </cfRule>
    <cfRule type="containsText" dxfId="3698" priority="4016" operator="containsText" text="Deleted">
      <formula>NOT(ISERROR(SEARCH("Deleted",G74)))</formula>
    </cfRule>
    <cfRule type="containsText" dxfId="3697" priority="4017" operator="containsText" text="In Danger of Falling Behind Target">
      <formula>NOT(ISERROR(SEARCH("In Danger of Falling Behind Target",G74)))</formula>
    </cfRule>
    <cfRule type="containsText" dxfId="3696" priority="4018" operator="containsText" text="Not yet due">
      <formula>NOT(ISERROR(SEARCH("Not yet due",G74)))</formula>
    </cfRule>
    <cfRule type="containsText" dxfId="3695" priority="4019" operator="containsText" text="Completed Behind Schedule">
      <formula>NOT(ISERROR(SEARCH("Completed Behind Schedule",G74)))</formula>
    </cfRule>
    <cfRule type="containsText" dxfId="3694" priority="4020" operator="containsText" text="Off Target">
      <formula>NOT(ISERROR(SEARCH("Off Target",G74)))</formula>
    </cfRule>
    <cfRule type="containsText" dxfId="3693" priority="4021" operator="containsText" text="In Danger of Falling Behind Target">
      <formula>NOT(ISERROR(SEARCH("In Danger of Falling Behind Target",G74)))</formula>
    </cfRule>
    <cfRule type="containsText" dxfId="3692" priority="4022" operator="containsText" text="On Track to be Achieved">
      <formula>NOT(ISERROR(SEARCH("On Track to be Achieved",G74)))</formula>
    </cfRule>
    <cfRule type="containsText" dxfId="3691" priority="4023" operator="containsText" text="Fully Achieved">
      <formula>NOT(ISERROR(SEARCH("Fully Achieved",G74)))</formula>
    </cfRule>
    <cfRule type="containsText" dxfId="3690" priority="4024" operator="containsText" text="Update not Provided">
      <formula>NOT(ISERROR(SEARCH("Update not Provided",G74)))</formula>
    </cfRule>
    <cfRule type="containsText" dxfId="3689" priority="4025" operator="containsText" text="Not yet due">
      <formula>NOT(ISERROR(SEARCH("Not yet due",G74)))</formula>
    </cfRule>
    <cfRule type="containsText" dxfId="3688" priority="4026" operator="containsText" text="Completed Behind Schedule">
      <formula>NOT(ISERROR(SEARCH("Completed Behind Schedule",G74)))</formula>
    </cfRule>
    <cfRule type="containsText" dxfId="3687" priority="4027" operator="containsText" text="Off Target">
      <formula>NOT(ISERROR(SEARCH("Off Target",G74)))</formula>
    </cfRule>
    <cfRule type="containsText" dxfId="3686" priority="4028" operator="containsText" text="In Danger of Falling Behind Target">
      <formula>NOT(ISERROR(SEARCH("In Danger of Falling Behind Target",G74)))</formula>
    </cfRule>
    <cfRule type="containsText" dxfId="3685" priority="4029" operator="containsText" text="On Track to be Achieved">
      <formula>NOT(ISERROR(SEARCH("On Track to be Achieved",G74)))</formula>
    </cfRule>
    <cfRule type="containsText" dxfId="3684" priority="4030" operator="containsText" text="Fully Achieved">
      <formula>NOT(ISERROR(SEARCH("Fully Achieved",G74)))</formula>
    </cfRule>
    <cfRule type="containsText" dxfId="3683" priority="4031" operator="containsText" text="Fully Achieved">
      <formula>NOT(ISERROR(SEARCH("Fully Achieved",G74)))</formula>
    </cfRule>
    <cfRule type="containsText" dxfId="3682" priority="4032" operator="containsText" text="Fully Achieved">
      <formula>NOT(ISERROR(SEARCH("Fully Achieved",G74)))</formula>
    </cfRule>
    <cfRule type="containsText" dxfId="3681" priority="4033" operator="containsText" text="Deferred">
      <formula>NOT(ISERROR(SEARCH("Deferred",G74)))</formula>
    </cfRule>
    <cfRule type="containsText" dxfId="3680" priority="4034" operator="containsText" text="Deleted">
      <formula>NOT(ISERROR(SEARCH("Deleted",G74)))</formula>
    </cfRule>
    <cfRule type="containsText" dxfId="3679" priority="4035" operator="containsText" text="In Danger of Falling Behind Target">
      <formula>NOT(ISERROR(SEARCH("In Danger of Falling Behind Target",G74)))</formula>
    </cfRule>
    <cfRule type="containsText" dxfId="3678" priority="4036" operator="containsText" text="Not yet due">
      <formula>NOT(ISERROR(SEARCH("Not yet due",G74)))</formula>
    </cfRule>
    <cfRule type="containsText" dxfId="3677" priority="4037" operator="containsText" text="Update not Provided">
      <formula>NOT(ISERROR(SEARCH("Update not Provided",G74)))</formula>
    </cfRule>
  </conditionalFormatting>
  <conditionalFormatting sqref="G83">
    <cfRule type="containsText" dxfId="3676" priority="3966" operator="containsText" text="On track to be achieved">
      <formula>NOT(ISERROR(SEARCH("On track to be achieved",G83)))</formula>
    </cfRule>
    <cfRule type="containsText" dxfId="3675" priority="3967" operator="containsText" text="Deferred">
      <formula>NOT(ISERROR(SEARCH("Deferred",G83)))</formula>
    </cfRule>
    <cfRule type="containsText" dxfId="3674" priority="3968" operator="containsText" text="Deleted">
      <formula>NOT(ISERROR(SEARCH("Deleted",G83)))</formula>
    </cfRule>
    <cfRule type="containsText" dxfId="3673" priority="3969" operator="containsText" text="In Danger of Falling Behind Target">
      <formula>NOT(ISERROR(SEARCH("In Danger of Falling Behind Target",G83)))</formula>
    </cfRule>
    <cfRule type="containsText" dxfId="3672" priority="3970" operator="containsText" text="Not yet due">
      <formula>NOT(ISERROR(SEARCH("Not yet due",G83)))</formula>
    </cfRule>
    <cfRule type="containsText" dxfId="3671" priority="3971" operator="containsText" text="Update not Provided">
      <formula>NOT(ISERROR(SEARCH("Update not Provided",G83)))</formula>
    </cfRule>
    <cfRule type="containsText" dxfId="3670" priority="3972" operator="containsText" text="Not yet due">
      <formula>NOT(ISERROR(SEARCH("Not yet due",G83)))</formula>
    </cfRule>
    <cfRule type="containsText" dxfId="3669" priority="3973" operator="containsText" text="Completed Behind Schedule">
      <formula>NOT(ISERROR(SEARCH("Completed Behind Schedule",G83)))</formula>
    </cfRule>
    <cfRule type="containsText" dxfId="3668" priority="3974" operator="containsText" text="Off Target">
      <formula>NOT(ISERROR(SEARCH("Off Target",G83)))</formula>
    </cfRule>
    <cfRule type="containsText" dxfId="3667" priority="3975" operator="containsText" text="On Track to be Achieved">
      <formula>NOT(ISERROR(SEARCH("On Track to be Achieved",G83)))</formula>
    </cfRule>
    <cfRule type="containsText" dxfId="3666" priority="3976" operator="containsText" text="Fully Achieved">
      <formula>NOT(ISERROR(SEARCH("Fully Achieved",G83)))</formula>
    </cfRule>
    <cfRule type="containsText" dxfId="3665" priority="3977" operator="containsText" text="Not yet due">
      <formula>NOT(ISERROR(SEARCH("Not yet due",G83)))</formula>
    </cfRule>
    <cfRule type="containsText" dxfId="3664" priority="3978" operator="containsText" text="Not Yet Due">
      <formula>NOT(ISERROR(SEARCH("Not Yet Due",G83)))</formula>
    </cfRule>
    <cfRule type="containsText" dxfId="3663" priority="3979" operator="containsText" text="Deferred">
      <formula>NOT(ISERROR(SEARCH("Deferred",G83)))</formula>
    </cfRule>
    <cfRule type="containsText" dxfId="3662" priority="3980" operator="containsText" text="Deleted">
      <formula>NOT(ISERROR(SEARCH("Deleted",G83)))</formula>
    </cfRule>
    <cfRule type="containsText" dxfId="3661" priority="3981" operator="containsText" text="In Danger of Falling Behind Target">
      <formula>NOT(ISERROR(SEARCH("In Danger of Falling Behind Target",G83)))</formula>
    </cfRule>
    <cfRule type="containsText" dxfId="3660" priority="3982" operator="containsText" text="Not yet due">
      <formula>NOT(ISERROR(SEARCH("Not yet due",G83)))</formula>
    </cfRule>
    <cfRule type="containsText" dxfId="3659" priority="3983" operator="containsText" text="Completed Behind Schedule">
      <formula>NOT(ISERROR(SEARCH("Completed Behind Schedule",G83)))</formula>
    </cfRule>
    <cfRule type="containsText" dxfId="3658" priority="3984" operator="containsText" text="Off Target">
      <formula>NOT(ISERROR(SEARCH("Off Target",G83)))</formula>
    </cfRule>
    <cfRule type="containsText" dxfId="3657" priority="3985" operator="containsText" text="In Danger of Falling Behind Target">
      <formula>NOT(ISERROR(SEARCH("In Danger of Falling Behind Target",G83)))</formula>
    </cfRule>
    <cfRule type="containsText" dxfId="3656" priority="3986" operator="containsText" text="On Track to be Achieved">
      <formula>NOT(ISERROR(SEARCH("On Track to be Achieved",G83)))</formula>
    </cfRule>
    <cfRule type="containsText" dxfId="3655" priority="3987" operator="containsText" text="Fully Achieved">
      <formula>NOT(ISERROR(SEARCH("Fully Achieved",G83)))</formula>
    </cfRule>
    <cfRule type="containsText" dxfId="3654" priority="3988" operator="containsText" text="Update not Provided">
      <formula>NOT(ISERROR(SEARCH("Update not Provided",G83)))</formula>
    </cfRule>
    <cfRule type="containsText" dxfId="3653" priority="3989" operator="containsText" text="Not yet due">
      <formula>NOT(ISERROR(SEARCH("Not yet due",G83)))</formula>
    </cfRule>
    <cfRule type="containsText" dxfId="3652" priority="3990" operator="containsText" text="Completed Behind Schedule">
      <formula>NOT(ISERROR(SEARCH("Completed Behind Schedule",G83)))</formula>
    </cfRule>
    <cfRule type="containsText" dxfId="3651" priority="3991" operator="containsText" text="Off Target">
      <formula>NOT(ISERROR(SEARCH("Off Target",G83)))</formula>
    </cfRule>
    <cfRule type="containsText" dxfId="3650" priority="3992" operator="containsText" text="In Danger of Falling Behind Target">
      <formula>NOT(ISERROR(SEARCH("In Danger of Falling Behind Target",G83)))</formula>
    </cfRule>
    <cfRule type="containsText" dxfId="3649" priority="3993" operator="containsText" text="On Track to be Achieved">
      <formula>NOT(ISERROR(SEARCH("On Track to be Achieved",G83)))</formula>
    </cfRule>
    <cfRule type="containsText" dxfId="3648" priority="3994" operator="containsText" text="Fully Achieved">
      <formula>NOT(ISERROR(SEARCH("Fully Achieved",G83)))</formula>
    </cfRule>
    <cfRule type="containsText" dxfId="3647" priority="3995" operator="containsText" text="Fully Achieved">
      <formula>NOT(ISERROR(SEARCH("Fully Achieved",G83)))</formula>
    </cfRule>
    <cfRule type="containsText" dxfId="3646" priority="3996" operator="containsText" text="Fully Achieved">
      <formula>NOT(ISERROR(SEARCH("Fully Achieved",G83)))</formula>
    </cfRule>
    <cfRule type="containsText" dxfId="3645" priority="3997" operator="containsText" text="Deferred">
      <formula>NOT(ISERROR(SEARCH("Deferred",G83)))</formula>
    </cfRule>
    <cfRule type="containsText" dxfId="3644" priority="3998" operator="containsText" text="Deleted">
      <formula>NOT(ISERROR(SEARCH("Deleted",G83)))</formula>
    </cfRule>
    <cfRule type="containsText" dxfId="3643" priority="3999" operator="containsText" text="In Danger of Falling Behind Target">
      <formula>NOT(ISERROR(SEARCH("In Danger of Falling Behind Target",G83)))</formula>
    </cfRule>
    <cfRule type="containsText" dxfId="3642" priority="4000" operator="containsText" text="Not yet due">
      <formula>NOT(ISERROR(SEARCH("Not yet due",G83)))</formula>
    </cfRule>
    <cfRule type="containsText" dxfId="3641" priority="4001" operator="containsText" text="Update not Provided">
      <formula>NOT(ISERROR(SEARCH("Update not Provided",G83)))</formula>
    </cfRule>
  </conditionalFormatting>
  <conditionalFormatting sqref="G86">
    <cfRule type="containsText" dxfId="3640" priority="3930" operator="containsText" text="On track to be achieved">
      <formula>NOT(ISERROR(SEARCH("On track to be achieved",G86)))</formula>
    </cfRule>
    <cfRule type="containsText" dxfId="3639" priority="3931" operator="containsText" text="Deferred">
      <formula>NOT(ISERROR(SEARCH("Deferred",G86)))</formula>
    </cfRule>
    <cfRule type="containsText" dxfId="3638" priority="3932" operator="containsText" text="Deleted">
      <formula>NOT(ISERROR(SEARCH("Deleted",G86)))</formula>
    </cfRule>
    <cfRule type="containsText" dxfId="3637" priority="3933" operator="containsText" text="In Danger of Falling Behind Target">
      <formula>NOT(ISERROR(SEARCH("In Danger of Falling Behind Target",G86)))</formula>
    </cfRule>
    <cfRule type="containsText" dxfId="3636" priority="3934" operator="containsText" text="Not yet due">
      <formula>NOT(ISERROR(SEARCH("Not yet due",G86)))</formula>
    </cfRule>
    <cfRule type="containsText" dxfId="3635" priority="3935" operator="containsText" text="Update not Provided">
      <formula>NOT(ISERROR(SEARCH("Update not Provided",G86)))</formula>
    </cfRule>
    <cfRule type="containsText" dxfId="3634" priority="3936" operator="containsText" text="Not yet due">
      <formula>NOT(ISERROR(SEARCH("Not yet due",G86)))</formula>
    </cfRule>
    <cfRule type="containsText" dxfId="3633" priority="3937" operator="containsText" text="Completed Behind Schedule">
      <formula>NOT(ISERROR(SEARCH("Completed Behind Schedule",G86)))</formula>
    </cfRule>
    <cfRule type="containsText" dxfId="3632" priority="3938" operator="containsText" text="Off Target">
      <formula>NOT(ISERROR(SEARCH("Off Target",G86)))</formula>
    </cfRule>
    <cfRule type="containsText" dxfId="3631" priority="3939" operator="containsText" text="On Track to be Achieved">
      <formula>NOT(ISERROR(SEARCH("On Track to be Achieved",G86)))</formula>
    </cfRule>
    <cfRule type="containsText" dxfId="3630" priority="3940" operator="containsText" text="Fully Achieved">
      <formula>NOT(ISERROR(SEARCH("Fully Achieved",G86)))</formula>
    </cfRule>
    <cfRule type="containsText" dxfId="3629" priority="3941" operator="containsText" text="Not yet due">
      <formula>NOT(ISERROR(SEARCH("Not yet due",G86)))</formula>
    </cfRule>
    <cfRule type="containsText" dxfId="3628" priority="3942" operator="containsText" text="Not Yet Due">
      <formula>NOT(ISERROR(SEARCH("Not Yet Due",G86)))</formula>
    </cfRule>
    <cfRule type="containsText" dxfId="3627" priority="3943" operator="containsText" text="Deferred">
      <formula>NOT(ISERROR(SEARCH("Deferred",G86)))</formula>
    </cfRule>
    <cfRule type="containsText" dxfId="3626" priority="3944" operator="containsText" text="Deleted">
      <formula>NOT(ISERROR(SEARCH("Deleted",G86)))</formula>
    </cfRule>
    <cfRule type="containsText" dxfId="3625" priority="3945" operator="containsText" text="In Danger of Falling Behind Target">
      <formula>NOT(ISERROR(SEARCH("In Danger of Falling Behind Target",G86)))</formula>
    </cfRule>
    <cfRule type="containsText" dxfId="3624" priority="3946" operator="containsText" text="Not yet due">
      <formula>NOT(ISERROR(SEARCH("Not yet due",G86)))</formula>
    </cfRule>
    <cfRule type="containsText" dxfId="3623" priority="3947" operator="containsText" text="Completed Behind Schedule">
      <formula>NOT(ISERROR(SEARCH("Completed Behind Schedule",G86)))</formula>
    </cfRule>
    <cfRule type="containsText" dxfId="3622" priority="3948" operator="containsText" text="Off Target">
      <formula>NOT(ISERROR(SEARCH("Off Target",G86)))</formula>
    </cfRule>
    <cfRule type="containsText" dxfId="3621" priority="3949" operator="containsText" text="In Danger of Falling Behind Target">
      <formula>NOT(ISERROR(SEARCH("In Danger of Falling Behind Target",G86)))</formula>
    </cfRule>
    <cfRule type="containsText" dxfId="3620" priority="3950" operator="containsText" text="On Track to be Achieved">
      <formula>NOT(ISERROR(SEARCH("On Track to be Achieved",G86)))</formula>
    </cfRule>
    <cfRule type="containsText" dxfId="3619" priority="3951" operator="containsText" text="Fully Achieved">
      <formula>NOT(ISERROR(SEARCH("Fully Achieved",G86)))</formula>
    </cfRule>
    <cfRule type="containsText" dxfId="3618" priority="3952" operator="containsText" text="Update not Provided">
      <formula>NOT(ISERROR(SEARCH("Update not Provided",G86)))</formula>
    </cfRule>
    <cfRule type="containsText" dxfId="3617" priority="3953" operator="containsText" text="Not yet due">
      <formula>NOT(ISERROR(SEARCH("Not yet due",G86)))</formula>
    </cfRule>
    <cfRule type="containsText" dxfId="3616" priority="3954" operator="containsText" text="Completed Behind Schedule">
      <formula>NOT(ISERROR(SEARCH("Completed Behind Schedule",G86)))</formula>
    </cfRule>
    <cfRule type="containsText" dxfId="3615" priority="3955" operator="containsText" text="Off Target">
      <formula>NOT(ISERROR(SEARCH("Off Target",G86)))</formula>
    </cfRule>
    <cfRule type="containsText" dxfId="3614" priority="3956" operator="containsText" text="In Danger of Falling Behind Target">
      <formula>NOT(ISERROR(SEARCH("In Danger of Falling Behind Target",G86)))</formula>
    </cfRule>
    <cfRule type="containsText" dxfId="3613" priority="3957" operator="containsText" text="On Track to be Achieved">
      <formula>NOT(ISERROR(SEARCH("On Track to be Achieved",G86)))</formula>
    </cfRule>
    <cfRule type="containsText" dxfId="3612" priority="3958" operator="containsText" text="Fully Achieved">
      <formula>NOT(ISERROR(SEARCH("Fully Achieved",G86)))</formula>
    </cfRule>
    <cfRule type="containsText" dxfId="3611" priority="3959" operator="containsText" text="Fully Achieved">
      <formula>NOT(ISERROR(SEARCH("Fully Achieved",G86)))</formula>
    </cfRule>
    <cfRule type="containsText" dxfId="3610" priority="3960" operator="containsText" text="Fully Achieved">
      <formula>NOT(ISERROR(SEARCH("Fully Achieved",G86)))</formula>
    </cfRule>
    <cfRule type="containsText" dxfId="3609" priority="3961" operator="containsText" text="Deferred">
      <formula>NOT(ISERROR(SEARCH("Deferred",G86)))</formula>
    </cfRule>
    <cfRule type="containsText" dxfId="3608" priority="3962" operator="containsText" text="Deleted">
      <formula>NOT(ISERROR(SEARCH("Deleted",G86)))</formula>
    </cfRule>
    <cfRule type="containsText" dxfId="3607" priority="3963" operator="containsText" text="In Danger of Falling Behind Target">
      <formula>NOT(ISERROR(SEARCH("In Danger of Falling Behind Target",G86)))</formula>
    </cfRule>
    <cfRule type="containsText" dxfId="3606" priority="3964" operator="containsText" text="Not yet due">
      <formula>NOT(ISERROR(SEARCH("Not yet due",G86)))</formula>
    </cfRule>
    <cfRule type="containsText" dxfId="3605" priority="3965" operator="containsText" text="Update not Provided">
      <formula>NOT(ISERROR(SEARCH("Update not Provided",G86)))</formula>
    </cfRule>
  </conditionalFormatting>
  <conditionalFormatting sqref="G98">
    <cfRule type="containsText" dxfId="3604" priority="3894" operator="containsText" text="On track to be achieved">
      <formula>NOT(ISERROR(SEARCH("On track to be achieved",G98)))</formula>
    </cfRule>
    <cfRule type="containsText" dxfId="3603" priority="3895" operator="containsText" text="Deferred">
      <formula>NOT(ISERROR(SEARCH("Deferred",G98)))</formula>
    </cfRule>
    <cfRule type="containsText" dxfId="3602" priority="3896" operator="containsText" text="Deleted">
      <formula>NOT(ISERROR(SEARCH("Deleted",G98)))</formula>
    </cfRule>
    <cfRule type="containsText" dxfId="3601" priority="3897" operator="containsText" text="In Danger of Falling Behind Target">
      <formula>NOT(ISERROR(SEARCH("In Danger of Falling Behind Target",G98)))</formula>
    </cfRule>
    <cfRule type="containsText" dxfId="3600" priority="3898" operator="containsText" text="Not yet due">
      <formula>NOT(ISERROR(SEARCH("Not yet due",G98)))</formula>
    </cfRule>
    <cfRule type="containsText" dxfId="3599" priority="3899" operator="containsText" text="Update not Provided">
      <formula>NOT(ISERROR(SEARCH("Update not Provided",G98)))</formula>
    </cfRule>
    <cfRule type="containsText" dxfId="3598" priority="3900" operator="containsText" text="Not yet due">
      <formula>NOT(ISERROR(SEARCH("Not yet due",G98)))</formula>
    </cfRule>
    <cfRule type="containsText" dxfId="3597" priority="3901" operator="containsText" text="Completed Behind Schedule">
      <formula>NOT(ISERROR(SEARCH("Completed Behind Schedule",G98)))</formula>
    </cfRule>
    <cfRule type="containsText" dxfId="3596" priority="3902" operator="containsText" text="Off Target">
      <formula>NOT(ISERROR(SEARCH("Off Target",G98)))</formula>
    </cfRule>
    <cfRule type="containsText" dxfId="3595" priority="3903" operator="containsText" text="On Track to be Achieved">
      <formula>NOT(ISERROR(SEARCH("On Track to be Achieved",G98)))</formula>
    </cfRule>
    <cfRule type="containsText" dxfId="3594" priority="3904" operator="containsText" text="Fully Achieved">
      <formula>NOT(ISERROR(SEARCH("Fully Achieved",G98)))</formula>
    </cfRule>
    <cfRule type="containsText" dxfId="3593" priority="3905" operator="containsText" text="Not yet due">
      <formula>NOT(ISERROR(SEARCH("Not yet due",G98)))</formula>
    </cfRule>
    <cfRule type="containsText" dxfId="3592" priority="3906" operator="containsText" text="Not Yet Due">
      <formula>NOT(ISERROR(SEARCH("Not Yet Due",G98)))</formula>
    </cfRule>
    <cfRule type="containsText" dxfId="3591" priority="3907" operator="containsText" text="Deferred">
      <formula>NOT(ISERROR(SEARCH("Deferred",G98)))</formula>
    </cfRule>
    <cfRule type="containsText" dxfId="3590" priority="3908" operator="containsText" text="Deleted">
      <formula>NOT(ISERROR(SEARCH("Deleted",G98)))</formula>
    </cfRule>
    <cfRule type="containsText" dxfId="3589" priority="3909" operator="containsText" text="In Danger of Falling Behind Target">
      <formula>NOT(ISERROR(SEARCH("In Danger of Falling Behind Target",G98)))</formula>
    </cfRule>
    <cfRule type="containsText" dxfId="3588" priority="3910" operator="containsText" text="Not yet due">
      <formula>NOT(ISERROR(SEARCH("Not yet due",G98)))</formula>
    </cfRule>
    <cfRule type="containsText" dxfId="3587" priority="3911" operator="containsText" text="Completed Behind Schedule">
      <formula>NOT(ISERROR(SEARCH("Completed Behind Schedule",G98)))</formula>
    </cfRule>
    <cfRule type="containsText" dxfId="3586" priority="3912" operator="containsText" text="Off Target">
      <formula>NOT(ISERROR(SEARCH("Off Target",G98)))</formula>
    </cfRule>
    <cfRule type="containsText" dxfId="3585" priority="3913" operator="containsText" text="In Danger of Falling Behind Target">
      <formula>NOT(ISERROR(SEARCH("In Danger of Falling Behind Target",G98)))</formula>
    </cfRule>
    <cfRule type="containsText" dxfId="3584" priority="3914" operator="containsText" text="On Track to be Achieved">
      <formula>NOT(ISERROR(SEARCH("On Track to be Achieved",G98)))</formula>
    </cfRule>
    <cfRule type="containsText" dxfId="3583" priority="3915" operator="containsText" text="Fully Achieved">
      <formula>NOT(ISERROR(SEARCH("Fully Achieved",G98)))</formula>
    </cfRule>
    <cfRule type="containsText" dxfId="3582" priority="3916" operator="containsText" text="Update not Provided">
      <formula>NOT(ISERROR(SEARCH("Update not Provided",G98)))</formula>
    </cfRule>
    <cfRule type="containsText" dxfId="3581" priority="3917" operator="containsText" text="Not yet due">
      <formula>NOT(ISERROR(SEARCH("Not yet due",G98)))</formula>
    </cfRule>
    <cfRule type="containsText" dxfId="3580" priority="3918" operator="containsText" text="Completed Behind Schedule">
      <formula>NOT(ISERROR(SEARCH("Completed Behind Schedule",G98)))</formula>
    </cfRule>
    <cfRule type="containsText" dxfId="3579" priority="3919" operator="containsText" text="Off Target">
      <formula>NOT(ISERROR(SEARCH("Off Target",G98)))</formula>
    </cfRule>
    <cfRule type="containsText" dxfId="3578" priority="3920" operator="containsText" text="In Danger of Falling Behind Target">
      <formula>NOT(ISERROR(SEARCH("In Danger of Falling Behind Target",G98)))</formula>
    </cfRule>
    <cfRule type="containsText" dxfId="3577" priority="3921" operator="containsText" text="On Track to be Achieved">
      <formula>NOT(ISERROR(SEARCH("On Track to be Achieved",G98)))</formula>
    </cfRule>
    <cfRule type="containsText" dxfId="3576" priority="3922" operator="containsText" text="Fully Achieved">
      <formula>NOT(ISERROR(SEARCH("Fully Achieved",G98)))</formula>
    </cfRule>
    <cfRule type="containsText" dxfId="3575" priority="3923" operator="containsText" text="Fully Achieved">
      <formula>NOT(ISERROR(SEARCH("Fully Achieved",G98)))</formula>
    </cfRule>
    <cfRule type="containsText" dxfId="3574" priority="3924" operator="containsText" text="Fully Achieved">
      <formula>NOT(ISERROR(SEARCH("Fully Achieved",G98)))</formula>
    </cfRule>
    <cfRule type="containsText" dxfId="3573" priority="3925" operator="containsText" text="Deferred">
      <formula>NOT(ISERROR(SEARCH("Deferred",G98)))</formula>
    </cfRule>
    <cfRule type="containsText" dxfId="3572" priority="3926" operator="containsText" text="Deleted">
      <formula>NOT(ISERROR(SEARCH("Deleted",G98)))</formula>
    </cfRule>
    <cfRule type="containsText" dxfId="3571" priority="3927" operator="containsText" text="In Danger of Falling Behind Target">
      <formula>NOT(ISERROR(SEARCH("In Danger of Falling Behind Target",G98)))</formula>
    </cfRule>
    <cfRule type="containsText" dxfId="3570" priority="3928" operator="containsText" text="Not yet due">
      <formula>NOT(ISERROR(SEARCH("Not yet due",G98)))</formula>
    </cfRule>
    <cfRule type="containsText" dxfId="3569" priority="3929" operator="containsText" text="Update not Provided">
      <formula>NOT(ISERROR(SEARCH("Update not Provided",G98)))</formula>
    </cfRule>
  </conditionalFormatting>
  <conditionalFormatting sqref="J1:J1048576">
    <cfRule type="containsText" dxfId="3568" priority="3892" operator="containsText" text="numerical outturn within 5% tolerance">
      <formula>NOT(ISERROR(SEARCH("numerical outturn within 5% tolerance",J1)))</formula>
    </cfRule>
    <cfRule type="containsText" dxfId="3567" priority="3893" operator="containsText" text="Target Partially Met">
      <formula>NOT(ISERROR(SEARCH("Target Partially Met",J1)))</formula>
    </cfRule>
  </conditionalFormatting>
  <conditionalFormatting sqref="I42">
    <cfRule type="containsText" dxfId="3566" priority="3856" operator="containsText" text="On track to be achieved">
      <formula>NOT(ISERROR(SEARCH("On track to be achieved",I42)))</formula>
    </cfRule>
    <cfRule type="containsText" dxfId="3565" priority="3857" operator="containsText" text="Deferred">
      <formula>NOT(ISERROR(SEARCH("Deferred",I42)))</formula>
    </cfRule>
    <cfRule type="containsText" dxfId="3564" priority="3858" operator="containsText" text="Deleted">
      <formula>NOT(ISERROR(SEARCH("Deleted",I42)))</formula>
    </cfRule>
    <cfRule type="containsText" dxfId="3563" priority="3859" operator="containsText" text="In Danger of Falling Behind Target">
      <formula>NOT(ISERROR(SEARCH("In Danger of Falling Behind Target",I42)))</formula>
    </cfRule>
    <cfRule type="containsText" dxfId="3562" priority="3860" operator="containsText" text="Not yet due">
      <formula>NOT(ISERROR(SEARCH("Not yet due",I42)))</formula>
    </cfRule>
    <cfRule type="containsText" dxfId="3561" priority="3861" operator="containsText" text="Update not Provided">
      <formula>NOT(ISERROR(SEARCH("Update not Provided",I42)))</formula>
    </cfRule>
    <cfRule type="containsText" dxfId="3560" priority="3862" operator="containsText" text="Not yet due">
      <formula>NOT(ISERROR(SEARCH("Not yet due",I42)))</formula>
    </cfRule>
    <cfRule type="containsText" dxfId="3559" priority="3863" operator="containsText" text="Completed Behind Schedule">
      <formula>NOT(ISERROR(SEARCH("Completed Behind Schedule",I42)))</formula>
    </cfRule>
    <cfRule type="containsText" dxfId="3558" priority="3864" operator="containsText" text="Off Target">
      <formula>NOT(ISERROR(SEARCH("Off Target",I42)))</formula>
    </cfRule>
    <cfRule type="containsText" dxfId="3557" priority="3865" operator="containsText" text="On Track to be Achieved">
      <formula>NOT(ISERROR(SEARCH("On Track to be Achieved",I42)))</formula>
    </cfRule>
    <cfRule type="containsText" dxfId="3556" priority="3866" operator="containsText" text="Fully Achieved">
      <formula>NOT(ISERROR(SEARCH("Fully Achieved",I42)))</formula>
    </cfRule>
    <cfRule type="containsText" dxfId="3555" priority="3867" operator="containsText" text="Not yet due">
      <formula>NOT(ISERROR(SEARCH("Not yet due",I42)))</formula>
    </cfRule>
    <cfRule type="containsText" dxfId="3554" priority="3868" operator="containsText" text="Not Yet Due">
      <formula>NOT(ISERROR(SEARCH("Not Yet Due",I42)))</formula>
    </cfRule>
    <cfRule type="containsText" dxfId="3553" priority="3869" operator="containsText" text="Deferred">
      <formula>NOT(ISERROR(SEARCH("Deferred",I42)))</formula>
    </cfRule>
    <cfRule type="containsText" dxfId="3552" priority="3870" operator="containsText" text="Deleted">
      <formula>NOT(ISERROR(SEARCH("Deleted",I42)))</formula>
    </cfRule>
    <cfRule type="containsText" dxfId="3551" priority="3871" operator="containsText" text="In Danger of Falling Behind Target">
      <formula>NOT(ISERROR(SEARCH("In Danger of Falling Behind Target",I42)))</formula>
    </cfRule>
    <cfRule type="containsText" dxfId="3550" priority="3872" operator="containsText" text="Not yet due">
      <formula>NOT(ISERROR(SEARCH("Not yet due",I42)))</formula>
    </cfRule>
    <cfRule type="containsText" dxfId="3549" priority="3873" operator="containsText" text="Completed Behind Schedule">
      <formula>NOT(ISERROR(SEARCH("Completed Behind Schedule",I42)))</formula>
    </cfRule>
    <cfRule type="containsText" dxfId="3548" priority="3874" operator="containsText" text="Off Target">
      <formula>NOT(ISERROR(SEARCH("Off Target",I42)))</formula>
    </cfRule>
    <cfRule type="containsText" dxfId="3547" priority="3875" operator="containsText" text="In Danger of Falling Behind Target">
      <formula>NOT(ISERROR(SEARCH("In Danger of Falling Behind Target",I42)))</formula>
    </cfRule>
    <cfRule type="containsText" dxfId="3546" priority="3876" operator="containsText" text="On Track to be Achieved">
      <formula>NOT(ISERROR(SEARCH("On Track to be Achieved",I42)))</formula>
    </cfRule>
    <cfRule type="containsText" dxfId="3545" priority="3877" operator="containsText" text="Fully Achieved">
      <formula>NOT(ISERROR(SEARCH("Fully Achieved",I42)))</formula>
    </cfRule>
    <cfRule type="containsText" dxfId="3544" priority="3878" operator="containsText" text="Update not Provided">
      <formula>NOT(ISERROR(SEARCH("Update not Provided",I42)))</formula>
    </cfRule>
    <cfRule type="containsText" dxfId="3543" priority="3879" operator="containsText" text="Not yet due">
      <formula>NOT(ISERROR(SEARCH("Not yet due",I42)))</formula>
    </cfRule>
    <cfRule type="containsText" dxfId="3542" priority="3880" operator="containsText" text="Completed Behind Schedule">
      <formula>NOT(ISERROR(SEARCH("Completed Behind Schedule",I42)))</formula>
    </cfRule>
    <cfRule type="containsText" dxfId="3541" priority="3881" operator="containsText" text="Off Target">
      <formula>NOT(ISERROR(SEARCH("Off Target",I42)))</formula>
    </cfRule>
    <cfRule type="containsText" dxfId="3540" priority="3882" operator="containsText" text="In Danger of Falling Behind Target">
      <formula>NOT(ISERROR(SEARCH("In Danger of Falling Behind Target",I42)))</formula>
    </cfRule>
    <cfRule type="containsText" dxfId="3539" priority="3883" operator="containsText" text="On Track to be Achieved">
      <formula>NOT(ISERROR(SEARCH("On Track to be Achieved",I42)))</formula>
    </cfRule>
    <cfRule type="containsText" dxfId="3538" priority="3884" operator="containsText" text="Fully Achieved">
      <formula>NOT(ISERROR(SEARCH("Fully Achieved",I42)))</formula>
    </cfRule>
    <cfRule type="containsText" dxfId="3537" priority="3885" operator="containsText" text="Fully Achieved">
      <formula>NOT(ISERROR(SEARCH("Fully Achieved",I42)))</formula>
    </cfRule>
    <cfRule type="containsText" dxfId="3536" priority="3886" operator="containsText" text="Fully Achieved">
      <formula>NOT(ISERROR(SEARCH("Fully Achieved",I42)))</formula>
    </cfRule>
    <cfRule type="containsText" dxfId="3535" priority="3887" operator="containsText" text="Deferred">
      <formula>NOT(ISERROR(SEARCH("Deferred",I42)))</formula>
    </cfRule>
    <cfRule type="containsText" dxfId="3534" priority="3888" operator="containsText" text="Deleted">
      <formula>NOT(ISERROR(SEARCH("Deleted",I42)))</formula>
    </cfRule>
    <cfRule type="containsText" dxfId="3533" priority="3889" operator="containsText" text="In Danger of Falling Behind Target">
      <formula>NOT(ISERROR(SEARCH("In Danger of Falling Behind Target",I42)))</formula>
    </cfRule>
    <cfRule type="containsText" dxfId="3532" priority="3890" operator="containsText" text="Not yet due">
      <formula>NOT(ISERROR(SEARCH("Not yet due",I42)))</formula>
    </cfRule>
    <cfRule type="containsText" dxfId="3531" priority="3891" operator="containsText" text="Update not Provided">
      <formula>NOT(ISERROR(SEARCH("Update not Provided",I42)))</formula>
    </cfRule>
  </conditionalFormatting>
  <conditionalFormatting sqref="I50">
    <cfRule type="containsText" dxfId="3530" priority="3820" operator="containsText" text="On track to be achieved">
      <formula>NOT(ISERROR(SEARCH("On track to be achieved",I50)))</formula>
    </cfRule>
    <cfRule type="containsText" dxfId="3529" priority="3821" operator="containsText" text="Deferred">
      <formula>NOT(ISERROR(SEARCH("Deferred",I50)))</formula>
    </cfRule>
    <cfRule type="containsText" dxfId="3528" priority="3822" operator="containsText" text="Deleted">
      <formula>NOT(ISERROR(SEARCH("Deleted",I50)))</formula>
    </cfRule>
    <cfRule type="containsText" dxfId="3527" priority="3823" operator="containsText" text="In Danger of Falling Behind Target">
      <formula>NOT(ISERROR(SEARCH("In Danger of Falling Behind Target",I50)))</formula>
    </cfRule>
    <cfRule type="containsText" dxfId="3526" priority="3824" operator="containsText" text="Not yet due">
      <formula>NOT(ISERROR(SEARCH("Not yet due",I50)))</formula>
    </cfRule>
    <cfRule type="containsText" dxfId="3525" priority="3825" operator="containsText" text="Update not Provided">
      <formula>NOT(ISERROR(SEARCH("Update not Provided",I50)))</formula>
    </cfRule>
    <cfRule type="containsText" dxfId="3524" priority="3826" operator="containsText" text="Not yet due">
      <formula>NOT(ISERROR(SEARCH("Not yet due",I50)))</formula>
    </cfRule>
    <cfRule type="containsText" dxfId="3523" priority="3827" operator="containsText" text="Completed Behind Schedule">
      <formula>NOT(ISERROR(SEARCH("Completed Behind Schedule",I50)))</formula>
    </cfRule>
    <cfRule type="containsText" dxfId="3522" priority="3828" operator="containsText" text="Off Target">
      <formula>NOT(ISERROR(SEARCH("Off Target",I50)))</formula>
    </cfRule>
    <cfRule type="containsText" dxfId="3521" priority="3829" operator="containsText" text="On Track to be Achieved">
      <formula>NOT(ISERROR(SEARCH("On Track to be Achieved",I50)))</formula>
    </cfRule>
    <cfRule type="containsText" dxfId="3520" priority="3830" operator="containsText" text="Fully Achieved">
      <formula>NOT(ISERROR(SEARCH("Fully Achieved",I50)))</formula>
    </cfRule>
    <cfRule type="containsText" dxfId="3519" priority="3831" operator="containsText" text="Not yet due">
      <formula>NOT(ISERROR(SEARCH("Not yet due",I50)))</formula>
    </cfRule>
    <cfRule type="containsText" dxfId="3518" priority="3832" operator="containsText" text="Not Yet Due">
      <formula>NOT(ISERROR(SEARCH("Not Yet Due",I50)))</formula>
    </cfRule>
    <cfRule type="containsText" dxfId="3517" priority="3833" operator="containsText" text="Deferred">
      <formula>NOT(ISERROR(SEARCH("Deferred",I50)))</formula>
    </cfRule>
    <cfRule type="containsText" dxfId="3516" priority="3834" operator="containsText" text="Deleted">
      <formula>NOT(ISERROR(SEARCH("Deleted",I50)))</formula>
    </cfRule>
    <cfRule type="containsText" dxfId="3515" priority="3835" operator="containsText" text="In Danger of Falling Behind Target">
      <formula>NOT(ISERROR(SEARCH("In Danger of Falling Behind Target",I50)))</formula>
    </cfRule>
    <cfRule type="containsText" dxfId="3514" priority="3836" operator="containsText" text="Not yet due">
      <formula>NOT(ISERROR(SEARCH("Not yet due",I50)))</formula>
    </cfRule>
    <cfRule type="containsText" dxfId="3513" priority="3837" operator="containsText" text="Completed Behind Schedule">
      <formula>NOT(ISERROR(SEARCH("Completed Behind Schedule",I50)))</formula>
    </cfRule>
    <cfRule type="containsText" dxfId="3512" priority="3838" operator="containsText" text="Off Target">
      <formula>NOT(ISERROR(SEARCH("Off Target",I50)))</formula>
    </cfRule>
    <cfRule type="containsText" dxfId="3511" priority="3839" operator="containsText" text="In Danger of Falling Behind Target">
      <formula>NOT(ISERROR(SEARCH("In Danger of Falling Behind Target",I50)))</formula>
    </cfRule>
    <cfRule type="containsText" dxfId="3510" priority="3840" operator="containsText" text="On Track to be Achieved">
      <formula>NOT(ISERROR(SEARCH("On Track to be Achieved",I50)))</formula>
    </cfRule>
    <cfRule type="containsText" dxfId="3509" priority="3841" operator="containsText" text="Fully Achieved">
      <formula>NOT(ISERROR(SEARCH("Fully Achieved",I50)))</formula>
    </cfRule>
    <cfRule type="containsText" dxfId="3508" priority="3842" operator="containsText" text="Update not Provided">
      <formula>NOT(ISERROR(SEARCH("Update not Provided",I50)))</formula>
    </cfRule>
    <cfRule type="containsText" dxfId="3507" priority="3843" operator="containsText" text="Not yet due">
      <formula>NOT(ISERROR(SEARCH("Not yet due",I50)))</formula>
    </cfRule>
    <cfRule type="containsText" dxfId="3506" priority="3844" operator="containsText" text="Completed Behind Schedule">
      <formula>NOT(ISERROR(SEARCH("Completed Behind Schedule",I50)))</formula>
    </cfRule>
    <cfRule type="containsText" dxfId="3505" priority="3845" operator="containsText" text="Off Target">
      <formula>NOT(ISERROR(SEARCH("Off Target",I50)))</formula>
    </cfRule>
    <cfRule type="containsText" dxfId="3504" priority="3846" operator="containsText" text="In Danger of Falling Behind Target">
      <formula>NOT(ISERROR(SEARCH("In Danger of Falling Behind Target",I50)))</formula>
    </cfRule>
    <cfRule type="containsText" dxfId="3503" priority="3847" operator="containsText" text="On Track to be Achieved">
      <formula>NOT(ISERROR(SEARCH("On Track to be Achieved",I50)))</formula>
    </cfRule>
    <cfRule type="containsText" dxfId="3502" priority="3848" operator="containsText" text="Fully Achieved">
      <formula>NOT(ISERROR(SEARCH("Fully Achieved",I50)))</formula>
    </cfRule>
    <cfRule type="containsText" dxfId="3501" priority="3849" operator="containsText" text="Fully Achieved">
      <formula>NOT(ISERROR(SEARCH("Fully Achieved",I50)))</formula>
    </cfRule>
    <cfRule type="containsText" dxfId="3500" priority="3850" operator="containsText" text="Fully Achieved">
      <formula>NOT(ISERROR(SEARCH("Fully Achieved",I50)))</formula>
    </cfRule>
    <cfRule type="containsText" dxfId="3499" priority="3851" operator="containsText" text="Deferred">
      <formula>NOT(ISERROR(SEARCH("Deferred",I50)))</formula>
    </cfRule>
    <cfRule type="containsText" dxfId="3498" priority="3852" operator="containsText" text="Deleted">
      <formula>NOT(ISERROR(SEARCH("Deleted",I50)))</formula>
    </cfRule>
    <cfRule type="containsText" dxfId="3497" priority="3853" operator="containsText" text="In Danger of Falling Behind Target">
      <formula>NOT(ISERROR(SEARCH("In Danger of Falling Behind Target",I50)))</formula>
    </cfRule>
    <cfRule type="containsText" dxfId="3496" priority="3854" operator="containsText" text="Not yet due">
      <formula>NOT(ISERROR(SEARCH("Not yet due",I50)))</formula>
    </cfRule>
    <cfRule type="containsText" dxfId="3495" priority="3855" operator="containsText" text="Update not Provided">
      <formula>NOT(ISERROR(SEARCH("Update not Provided",I50)))</formula>
    </cfRule>
  </conditionalFormatting>
  <conditionalFormatting sqref="I61">
    <cfRule type="containsText" dxfId="3494" priority="3784" operator="containsText" text="On track to be achieved">
      <formula>NOT(ISERROR(SEARCH("On track to be achieved",I61)))</formula>
    </cfRule>
    <cfRule type="containsText" dxfId="3493" priority="3785" operator="containsText" text="Deferred">
      <formula>NOT(ISERROR(SEARCH("Deferred",I61)))</formula>
    </cfRule>
    <cfRule type="containsText" dxfId="3492" priority="3786" operator="containsText" text="Deleted">
      <formula>NOT(ISERROR(SEARCH("Deleted",I61)))</formula>
    </cfRule>
    <cfRule type="containsText" dxfId="3491" priority="3787" operator="containsText" text="In Danger of Falling Behind Target">
      <formula>NOT(ISERROR(SEARCH("In Danger of Falling Behind Target",I61)))</formula>
    </cfRule>
    <cfRule type="containsText" dxfId="3490" priority="3788" operator="containsText" text="Not yet due">
      <formula>NOT(ISERROR(SEARCH("Not yet due",I61)))</formula>
    </cfRule>
    <cfRule type="containsText" dxfId="3489" priority="3789" operator="containsText" text="Update not Provided">
      <formula>NOT(ISERROR(SEARCH("Update not Provided",I61)))</formula>
    </cfRule>
    <cfRule type="containsText" dxfId="3488" priority="3790" operator="containsText" text="Not yet due">
      <formula>NOT(ISERROR(SEARCH("Not yet due",I61)))</formula>
    </cfRule>
    <cfRule type="containsText" dxfId="3487" priority="3791" operator="containsText" text="Completed Behind Schedule">
      <formula>NOT(ISERROR(SEARCH("Completed Behind Schedule",I61)))</formula>
    </cfRule>
    <cfRule type="containsText" dxfId="3486" priority="3792" operator="containsText" text="Off Target">
      <formula>NOT(ISERROR(SEARCH("Off Target",I61)))</formula>
    </cfRule>
    <cfRule type="containsText" dxfId="3485" priority="3793" operator="containsText" text="On Track to be Achieved">
      <formula>NOT(ISERROR(SEARCH("On Track to be Achieved",I61)))</formula>
    </cfRule>
    <cfRule type="containsText" dxfId="3484" priority="3794" operator="containsText" text="Fully Achieved">
      <formula>NOT(ISERROR(SEARCH("Fully Achieved",I61)))</formula>
    </cfRule>
    <cfRule type="containsText" dxfId="3483" priority="3795" operator="containsText" text="Not yet due">
      <formula>NOT(ISERROR(SEARCH("Not yet due",I61)))</formula>
    </cfRule>
    <cfRule type="containsText" dxfId="3482" priority="3796" operator="containsText" text="Not Yet Due">
      <formula>NOT(ISERROR(SEARCH("Not Yet Due",I61)))</formula>
    </cfRule>
    <cfRule type="containsText" dxfId="3481" priority="3797" operator="containsText" text="Deferred">
      <formula>NOT(ISERROR(SEARCH("Deferred",I61)))</formula>
    </cfRule>
    <cfRule type="containsText" dxfId="3480" priority="3798" operator="containsText" text="Deleted">
      <formula>NOT(ISERROR(SEARCH("Deleted",I61)))</formula>
    </cfRule>
    <cfRule type="containsText" dxfId="3479" priority="3799" operator="containsText" text="In Danger of Falling Behind Target">
      <formula>NOT(ISERROR(SEARCH("In Danger of Falling Behind Target",I61)))</formula>
    </cfRule>
    <cfRule type="containsText" dxfId="3478" priority="3800" operator="containsText" text="Not yet due">
      <formula>NOT(ISERROR(SEARCH("Not yet due",I61)))</formula>
    </cfRule>
    <cfRule type="containsText" dxfId="3477" priority="3801" operator="containsText" text="Completed Behind Schedule">
      <formula>NOT(ISERROR(SEARCH("Completed Behind Schedule",I61)))</formula>
    </cfRule>
    <cfRule type="containsText" dxfId="3476" priority="3802" operator="containsText" text="Off Target">
      <formula>NOT(ISERROR(SEARCH("Off Target",I61)))</formula>
    </cfRule>
    <cfRule type="containsText" dxfId="3475" priority="3803" operator="containsText" text="In Danger of Falling Behind Target">
      <formula>NOT(ISERROR(SEARCH("In Danger of Falling Behind Target",I61)))</formula>
    </cfRule>
    <cfRule type="containsText" dxfId="3474" priority="3804" operator="containsText" text="On Track to be Achieved">
      <formula>NOT(ISERROR(SEARCH("On Track to be Achieved",I61)))</formula>
    </cfRule>
    <cfRule type="containsText" dxfId="3473" priority="3805" operator="containsText" text="Fully Achieved">
      <formula>NOT(ISERROR(SEARCH("Fully Achieved",I61)))</formula>
    </cfRule>
    <cfRule type="containsText" dxfId="3472" priority="3806" operator="containsText" text="Update not Provided">
      <formula>NOT(ISERROR(SEARCH("Update not Provided",I61)))</formula>
    </cfRule>
    <cfRule type="containsText" dxfId="3471" priority="3807" operator="containsText" text="Not yet due">
      <formula>NOT(ISERROR(SEARCH("Not yet due",I61)))</formula>
    </cfRule>
    <cfRule type="containsText" dxfId="3470" priority="3808" operator="containsText" text="Completed Behind Schedule">
      <formula>NOT(ISERROR(SEARCH("Completed Behind Schedule",I61)))</formula>
    </cfRule>
    <cfRule type="containsText" dxfId="3469" priority="3809" operator="containsText" text="Off Target">
      <formula>NOT(ISERROR(SEARCH("Off Target",I61)))</formula>
    </cfRule>
    <cfRule type="containsText" dxfId="3468" priority="3810" operator="containsText" text="In Danger of Falling Behind Target">
      <formula>NOT(ISERROR(SEARCH("In Danger of Falling Behind Target",I61)))</formula>
    </cfRule>
    <cfRule type="containsText" dxfId="3467" priority="3811" operator="containsText" text="On Track to be Achieved">
      <formula>NOT(ISERROR(SEARCH("On Track to be Achieved",I61)))</formula>
    </cfRule>
    <cfRule type="containsText" dxfId="3466" priority="3812" operator="containsText" text="Fully Achieved">
      <formula>NOT(ISERROR(SEARCH("Fully Achieved",I61)))</formula>
    </cfRule>
    <cfRule type="containsText" dxfId="3465" priority="3813" operator="containsText" text="Fully Achieved">
      <formula>NOT(ISERROR(SEARCH("Fully Achieved",I61)))</formula>
    </cfRule>
    <cfRule type="containsText" dxfId="3464" priority="3814" operator="containsText" text="Fully Achieved">
      <formula>NOT(ISERROR(SEARCH("Fully Achieved",I61)))</formula>
    </cfRule>
    <cfRule type="containsText" dxfId="3463" priority="3815" operator="containsText" text="Deferred">
      <formula>NOT(ISERROR(SEARCH("Deferred",I61)))</formula>
    </cfRule>
    <cfRule type="containsText" dxfId="3462" priority="3816" operator="containsText" text="Deleted">
      <formula>NOT(ISERROR(SEARCH("Deleted",I61)))</formula>
    </cfRule>
    <cfRule type="containsText" dxfId="3461" priority="3817" operator="containsText" text="In Danger of Falling Behind Target">
      <formula>NOT(ISERROR(SEARCH("In Danger of Falling Behind Target",I61)))</formula>
    </cfRule>
    <cfRule type="containsText" dxfId="3460" priority="3818" operator="containsText" text="Not yet due">
      <formula>NOT(ISERROR(SEARCH("Not yet due",I61)))</formula>
    </cfRule>
    <cfRule type="containsText" dxfId="3459" priority="3819" operator="containsText" text="Update not Provided">
      <formula>NOT(ISERROR(SEARCH("Update not Provided",I61)))</formula>
    </cfRule>
  </conditionalFormatting>
  <conditionalFormatting sqref="I69:I71">
    <cfRule type="containsText" dxfId="3458" priority="3748" operator="containsText" text="On track to be achieved">
      <formula>NOT(ISERROR(SEARCH("On track to be achieved",I69)))</formula>
    </cfRule>
    <cfRule type="containsText" dxfId="3457" priority="3749" operator="containsText" text="Deferred">
      <formula>NOT(ISERROR(SEARCH("Deferred",I69)))</formula>
    </cfRule>
    <cfRule type="containsText" dxfId="3456" priority="3750" operator="containsText" text="Deleted">
      <formula>NOT(ISERROR(SEARCH("Deleted",I69)))</formula>
    </cfRule>
    <cfRule type="containsText" dxfId="3455" priority="3751" operator="containsText" text="In Danger of Falling Behind Target">
      <formula>NOT(ISERROR(SEARCH("In Danger of Falling Behind Target",I69)))</formula>
    </cfRule>
    <cfRule type="containsText" dxfId="3454" priority="3752" operator="containsText" text="Not yet due">
      <formula>NOT(ISERROR(SEARCH("Not yet due",I69)))</formula>
    </cfRule>
    <cfRule type="containsText" dxfId="3453" priority="3753" operator="containsText" text="Update not Provided">
      <formula>NOT(ISERROR(SEARCH("Update not Provided",I69)))</formula>
    </cfRule>
    <cfRule type="containsText" dxfId="3452" priority="3754" operator="containsText" text="Not yet due">
      <formula>NOT(ISERROR(SEARCH("Not yet due",I69)))</formula>
    </cfRule>
    <cfRule type="containsText" dxfId="3451" priority="3755" operator="containsText" text="Completed Behind Schedule">
      <formula>NOT(ISERROR(SEARCH("Completed Behind Schedule",I69)))</formula>
    </cfRule>
    <cfRule type="containsText" dxfId="3450" priority="3756" operator="containsText" text="Off Target">
      <formula>NOT(ISERROR(SEARCH("Off Target",I69)))</formula>
    </cfRule>
    <cfRule type="containsText" dxfId="3449" priority="3757" operator="containsText" text="On Track to be Achieved">
      <formula>NOT(ISERROR(SEARCH("On Track to be Achieved",I69)))</formula>
    </cfRule>
    <cfRule type="containsText" dxfId="3448" priority="3758" operator="containsText" text="Fully Achieved">
      <formula>NOT(ISERROR(SEARCH("Fully Achieved",I69)))</formula>
    </cfRule>
    <cfRule type="containsText" dxfId="3447" priority="3759" operator="containsText" text="Not yet due">
      <formula>NOT(ISERROR(SEARCH("Not yet due",I69)))</formula>
    </cfRule>
    <cfRule type="containsText" dxfId="3446" priority="3760" operator="containsText" text="Not Yet Due">
      <formula>NOT(ISERROR(SEARCH("Not Yet Due",I69)))</formula>
    </cfRule>
    <cfRule type="containsText" dxfId="3445" priority="3761" operator="containsText" text="Deferred">
      <formula>NOT(ISERROR(SEARCH("Deferred",I69)))</formula>
    </cfRule>
    <cfRule type="containsText" dxfId="3444" priority="3762" operator="containsText" text="Deleted">
      <formula>NOT(ISERROR(SEARCH("Deleted",I69)))</formula>
    </cfRule>
    <cfRule type="containsText" dxfId="3443" priority="3763" operator="containsText" text="In Danger of Falling Behind Target">
      <formula>NOT(ISERROR(SEARCH("In Danger of Falling Behind Target",I69)))</formula>
    </cfRule>
    <cfRule type="containsText" dxfId="3442" priority="3764" operator="containsText" text="Not yet due">
      <formula>NOT(ISERROR(SEARCH("Not yet due",I69)))</formula>
    </cfRule>
    <cfRule type="containsText" dxfId="3441" priority="3765" operator="containsText" text="Completed Behind Schedule">
      <formula>NOT(ISERROR(SEARCH("Completed Behind Schedule",I69)))</formula>
    </cfRule>
    <cfRule type="containsText" dxfId="3440" priority="3766" operator="containsText" text="Off Target">
      <formula>NOT(ISERROR(SEARCH("Off Target",I69)))</formula>
    </cfRule>
    <cfRule type="containsText" dxfId="3439" priority="3767" operator="containsText" text="In Danger of Falling Behind Target">
      <formula>NOT(ISERROR(SEARCH("In Danger of Falling Behind Target",I69)))</formula>
    </cfRule>
    <cfRule type="containsText" dxfId="3438" priority="3768" operator="containsText" text="On Track to be Achieved">
      <formula>NOT(ISERROR(SEARCH("On Track to be Achieved",I69)))</formula>
    </cfRule>
    <cfRule type="containsText" dxfId="3437" priority="3769" operator="containsText" text="Fully Achieved">
      <formula>NOT(ISERROR(SEARCH("Fully Achieved",I69)))</formula>
    </cfRule>
    <cfRule type="containsText" dxfId="3436" priority="3770" operator="containsText" text="Update not Provided">
      <formula>NOT(ISERROR(SEARCH("Update not Provided",I69)))</formula>
    </cfRule>
    <cfRule type="containsText" dxfId="3435" priority="3771" operator="containsText" text="Not yet due">
      <formula>NOT(ISERROR(SEARCH("Not yet due",I69)))</formula>
    </cfRule>
    <cfRule type="containsText" dxfId="3434" priority="3772" operator="containsText" text="Completed Behind Schedule">
      <formula>NOT(ISERROR(SEARCH("Completed Behind Schedule",I69)))</formula>
    </cfRule>
    <cfRule type="containsText" dxfId="3433" priority="3773" operator="containsText" text="Off Target">
      <formula>NOT(ISERROR(SEARCH("Off Target",I69)))</formula>
    </cfRule>
    <cfRule type="containsText" dxfId="3432" priority="3774" operator="containsText" text="In Danger of Falling Behind Target">
      <formula>NOT(ISERROR(SEARCH("In Danger of Falling Behind Target",I69)))</formula>
    </cfRule>
    <cfRule type="containsText" dxfId="3431" priority="3775" operator="containsText" text="On Track to be Achieved">
      <formula>NOT(ISERROR(SEARCH("On Track to be Achieved",I69)))</formula>
    </cfRule>
    <cfRule type="containsText" dxfId="3430" priority="3776" operator="containsText" text="Fully Achieved">
      <formula>NOT(ISERROR(SEARCH("Fully Achieved",I69)))</formula>
    </cfRule>
    <cfRule type="containsText" dxfId="3429" priority="3777" operator="containsText" text="Fully Achieved">
      <formula>NOT(ISERROR(SEARCH("Fully Achieved",I69)))</formula>
    </cfRule>
    <cfRule type="containsText" dxfId="3428" priority="3778" operator="containsText" text="Fully Achieved">
      <formula>NOT(ISERROR(SEARCH("Fully Achieved",I69)))</formula>
    </cfRule>
    <cfRule type="containsText" dxfId="3427" priority="3779" operator="containsText" text="Deferred">
      <formula>NOT(ISERROR(SEARCH("Deferred",I69)))</formula>
    </cfRule>
    <cfRule type="containsText" dxfId="3426" priority="3780" operator="containsText" text="Deleted">
      <formula>NOT(ISERROR(SEARCH("Deleted",I69)))</formula>
    </cfRule>
    <cfRule type="containsText" dxfId="3425" priority="3781" operator="containsText" text="In Danger of Falling Behind Target">
      <formula>NOT(ISERROR(SEARCH("In Danger of Falling Behind Target",I69)))</formula>
    </cfRule>
    <cfRule type="containsText" dxfId="3424" priority="3782" operator="containsText" text="Not yet due">
      <formula>NOT(ISERROR(SEARCH("Not yet due",I69)))</formula>
    </cfRule>
    <cfRule type="containsText" dxfId="3423" priority="3783" operator="containsText" text="Update not Provided">
      <formula>NOT(ISERROR(SEARCH("Update not Provided",I69)))</formula>
    </cfRule>
  </conditionalFormatting>
  <conditionalFormatting sqref="I83">
    <cfRule type="containsText" dxfId="3422" priority="3712" operator="containsText" text="On track to be achieved">
      <formula>NOT(ISERROR(SEARCH("On track to be achieved",I83)))</formula>
    </cfRule>
    <cfRule type="containsText" dxfId="3421" priority="3713" operator="containsText" text="Deferred">
      <formula>NOT(ISERROR(SEARCH("Deferred",I83)))</formula>
    </cfRule>
    <cfRule type="containsText" dxfId="3420" priority="3714" operator="containsText" text="Deleted">
      <formula>NOT(ISERROR(SEARCH("Deleted",I83)))</formula>
    </cfRule>
    <cfRule type="containsText" dxfId="3419" priority="3715" operator="containsText" text="In Danger of Falling Behind Target">
      <formula>NOT(ISERROR(SEARCH("In Danger of Falling Behind Target",I83)))</formula>
    </cfRule>
    <cfRule type="containsText" dxfId="3418" priority="3716" operator="containsText" text="Not yet due">
      <formula>NOT(ISERROR(SEARCH("Not yet due",I83)))</formula>
    </cfRule>
    <cfRule type="containsText" dxfId="3417" priority="3717" operator="containsText" text="Update not Provided">
      <formula>NOT(ISERROR(SEARCH("Update not Provided",I83)))</formula>
    </cfRule>
    <cfRule type="containsText" dxfId="3416" priority="3718" operator="containsText" text="Not yet due">
      <formula>NOT(ISERROR(SEARCH("Not yet due",I83)))</formula>
    </cfRule>
    <cfRule type="containsText" dxfId="3415" priority="3719" operator="containsText" text="Completed Behind Schedule">
      <formula>NOT(ISERROR(SEARCH("Completed Behind Schedule",I83)))</formula>
    </cfRule>
    <cfRule type="containsText" dxfId="3414" priority="3720" operator="containsText" text="Off Target">
      <formula>NOT(ISERROR(SEARCH("Off Target",I83)))</formula>
    </cfRule>
    <cfRule type="containsText" dxfId="3413" priority="3721" operator="containsText" text="On Track to be Achieved">
      <formula>NOT(ISERROR(SEARCH("On Track to be Achieved",I83)))</formula>
    </cfRule>
    <cfRule type="containsText" dxfId="3412" priority="3722" operator="containsText" text="Fully Achieved">
      <formula>NOT(ISERROR(SEARCH("Fully Achieved",I83)))</formula>
    </cfRule>
    <cfRule type="containsText" dxfId="3411" priority="3723" operator="containsText" text="Not yet due">
      <formula>NOT(ISERROR(SEARCH("Not yet due",I83)))</formula>
    </cfRule>
    <cfRule type="containsText" dxfId="3410" priority="3724" operator="containsText" text="Not Yet Due">
      <formula>NOT(ISERROR(SEARCH("Not Yet Due",I83)))</formula>
    </cfRule>
    <cfRule type="containsText" dxfId="3409" priority="3725" operator="containsText" text="Deferred">
      <formula>NOT(ISERROR(SEARCH("Deferred",I83)))</formula>
    </cfRule>
    <cfRule type="containsText" dxfId="3408" priority="3726" operator="containsText" text="Deleted">
      <formula>NOT(ISERROR(SEARCH("Deleted",I83)))</formula>
    </cfRule>
    <cfRule type="containsText" dxfId="3407" priority="3727" operator="containsText" text="In Danger of Falling Behind Target">
      <formula>NOT(ISERROR(SEARCH("In Danger of Falling Behind Target",I83)))</formula>
    </cfRule>
    <cfRule type="containsText" dxfId="3406" priority="3728" operator="containsText" text="Not yet due">
      <formula>NOT(ISERROR(SEARCH("Not yet due",I83)))</formula>
    </cfRule>
    <cfRule type="containsText" dxfId="3405" priority="3729" operator="containsText" text="Completed Behind Schedule">
      <formula>NOT(ISERROR(SEARCH("Completed Behind Schedule",I83)))</formula>
    </cfRule>
    <cfRule type="containsText" dxfId="3404" priority="3730" operator="containsText" text="Off Target">
      <formula>NOT(ISERROR(SEARCH("Off Target",I83)))</formula>
    </cfRule>
    <cfRule type="containsText" dxfId="3403" priority="3731" operator="containsText" text="In Danger of Falling Behind Target">
      <formula>NOT(ISERROR(SEARCH("In Danger of Falling Behind Target",I83)))</formula>
    </cfRule>
    <cfRule type="containsText" dxfId="3402" priority="3732" operator="containsText" text="On Track to be Achieved">
      <formula>NOT(ISERROR(SEARCH("On Track to be Achieved",I83)))</formula>
    </cfRule>
    <cfRule type="containsText" dxfId="3401" priority="3733" operator="containsText" text="Fully Achieved">
      <formula>NOT(ISERROR(SEARCH("Fully Achieved",I83)))</formula>
    </cfRule>
    <cfRule type="containsText" dxfId="3400" priority="3734" operator="containsText" text="Update not Provided">
      <formula>NOT(ISERROR(SEARCH("Update not Provided",I83)))</formula>
    </cfRule>
    <cfRule type="containsText" dxfId="3399" priority="3735" operator="containsText" text="Not yet due">
      <formula>NOT(ISERROR(SEARCH("Not yet due",I83)))</formula>
    </cfRule>
    <cfRule type="containsText" dxfId="3398" priority="3736" operator="containsText" text="Completed Behind Schedule">
      <formula>NOT(ISERROR(SEARCH("Completed Behind Schedule",I83)))</formula>
    </cfRule>
    <cfRule type="containsText" dxfId="3397" priority="3737" operator="containsText" text="Off Target">
      <formula>NOT(ISERROR(SEARCH("Off Target",I83)))</formula>
    </cfRule>
    <cfRule type="containsText" dxfId="3396" priority="3738" operator="containsText" text="In Danger of Falling Behind Target">
      <formula>NOT(ISERROR(SEARCH("In Danger of Falling Behind Target",I83)))</formula>
    </cfRule>
    <cfRule type="containsText" dxfId="3395" priority="3739" operator="containsText" text="On Track to be Achieved">
      <formula>NOT(ISERROR(SEARCH("On Track to be Achieved",I83)))</formula>
    </cfRule>
    <cfRule type="containsText" dxfId="3394" priority="3740" operator="containsText" text="Fully Achieved">
      <formula>NOT(ISERROR(SEARCH("Fully Achieved",I83)))</formula>
    </cfRule>
    <cfRule type="containsText" dxfId="3393" priority="3741" operator="containsText" text="Fully Achieved">
      <formula>NOT(ISERROR(SEARCH("Fully Achieved",I83)))</formula>
    </cfRule>
    <cfRule type="containsText" dxfId="3392" priority="3742" operator="containsText" text="Fully Achieved">
      <formula>NOT(ISERROR(SEARCH("Fully Achieved",I83)))</formula>
    </cfRule>
    <cfRule type="containsText" dxfId="3391" priority="3743" operator="containsText" text="Deferred">
      <formula>NOT(ISERROR(SEARCH("Deferred",I83)))</formula>
    </cfRule>
    <cfRule type="containsText" dxfId="3390" priority="3744" operator="containsText" text="Deleted">
      <formula>NOT(ISERROR(SEARCH("Deleted",I83)))</formula>
    </cfRule>
    <cfRule type="containsText" dxfId="3389" priority="3745" operator="containsText" text="In Danger of Falling Behind Target">
      <formula>NOT(ISERROR(SEARCH("In Danger of Falling Behind Target",I83)))</formula>
    </cfRule>
    <cfRule type="containsText" dxfId="3388" priority="3746" operator="containsText" text="Not yet due">
      <formula>NOT(ISERROR(SEARCH("Not yet due",I83)))</formula>
    </cfRule>
    <cfRule type="containsText" dxfId="3387" priority="3747" operator="containsText" text="Update not Provided">
      <formula>NOT(ISERROR(SEARCH("Update not Provided",I83)))</formula>
    </cfRule>
  </conditionalFormatting>
  <conditionalFormatting sqref="G3:G25 G27:G28">
    <cfRule type="containsText" dxfId="3386" priority="3676" operator="containsText" text="On track to be achieved">
      <formula>NOT(ISERROR(SEARCH("On track to be achieved",G3)))</formula>
    </cfRule>
    <cfRule type="containsText" dxfId="3385" priority="3677" operator="containsText" text="Deferred">
      <formula>NOT(ISERROR(SEARCH("Deferred",G3)))</formula>
    </cfRule>
    <cfRule type="containsText" dxfId="3384" priority="3678" operator="containsText" text="Deleted">
      <formula>NOT(ISERROR(SEARCH("Deleted",G3)))</formula>
    </cfRule>
    <cfRule type="containsText" dxfId="3383" priority="3679" operator="containsText" text="In Danger of Falling Behind Target">
      <formula>NOT(ISERROR(SEARCH("In Danger of Falling Behind Target",G3)))</formula>
    </cfRule>
    <cfRule type="containsText" dxfId="3382" priority="3680" operator="containsText" text="Not yet due">
      <formula>NOT(ISERROR(SEARCH("Not yet due",G3)))</formula>
    </cfRule>
    <cfRule type="containsText" dxfId="3381" priority="3681" operator="containsText" text="Update not Provided">
      <formula>NOT(ISERROR(SEARCH("Update not Provided",G3)))</formula>
    </cfRule>
    <cfRule type="containsText" dxfId="3380" priority="3682" operator="containsText" text="Not yet due">
      <formula>NOT(ISERROR(SEARCH("Not yet due",G3)))</formula>
    </cfRule>
    <cfRule type="containsText" dxfId="3379" priority="3683" operator="containsText" text="Completed Behind Schedule">
      <formula>NOT(ISERROR(SEARCH("Completed Behind Schedule",G3)))</formula>
    </cfRule>
    <cfRule type="containsText" dxfId="3378" priority="3684" operator="containsText" text="Off Target">
      <formula>NOT(ISERROR(SEARCH("Off Target",G3)))</formula>
    </cfRule>
    <cfRule type="containsText" dxfId="3377" priority="3685" operator="containsText" text="On Track to be Achieved">
      <formula>NOT(ISERROR(SEARCH("On Track to be Achieved",G3)))</formula>
    </cfRule>
    <cfRule type="containsText" dxfId="3376" priority="3686" operator="containsText" text="Fully Achieved">
      <formula>NOT(ISERROR(SEARCH("Fully Achieved",G3)))</formula>
    </cfRule>
    <cfRule type="containsText" dxfId="3375" priority="3687" operator="containsText" text="Not yet due">
      <formula>NOT(ISERROR(SEARCH("Not yet due",G3)))</formula>
    </cfRule>
    <cfRule type="containsText" dxfId="3374" priority="3688" operator="containsText" text="Not Yet Due">
      <formula>NOT(ISERROR(SEARCH("Not Yet Due",G3)))</formula>
    </cfRule>
    <cfRule type="containsText" dxfId="3373" priority="3689" operator="containsText" text="Deferred">
      <formula>NOT(ISERROR(SEARCH("Deferred",G3)))</formula>
    </cfRule>
    <cfRule type="containsText" dxfId="3372" priority="3690" operator="containsText" text="Deleted">
      <formula>NOT(ISERROR(SEARCH("Deleted",G3)))</formula>
    </cfRule>
    <cfRule type="containsText" dxfId="3371" priority="3691" operator="containsText" text="In Danger of Falling Behind Target">
      <formula>NOT(ISERROR(SEARCH("In Danger of Falling Behind Target",G3)))</formula>
    </cfRule>
    <cfRule type="containsText" dxfId="3370" priority="3692" operator="containsText" text="Not yet due">
      <formula>NOT(ISERROR(SEARCH("Not yet due",G3)))</formula>
    </cfRule>
    <cfRule type="containsText" dxfId="3369" priority="3693" operator="containsText" text="Completed Behind Schedule">
      <formula>NOT(ISERROR(SEARCH("Completed Behind Schedule",G3)))</formula>
    </cfRule>
    <cfRule type="containsText" dxfId="3368" priority="3694" operator="containsText" text="Off Target">
      <formula>NOT(ISERROR(SEARCH("Off Target",G3)))</formula>
    </cfRule>
    <cfRule type="containsText" dxfId="3367" priority="3695" operator="containsText" text="In Danger of Falling Behind Target">
      <formula>NOT(ISERROR(SEARCH("In Danger of Falling Behind Target",G3)))</formula>
    </cfRule>
    <cfRule type="containsText" dxfId="3366" priority="3696" operator="containsText" text="On Track to be Achieved">
      <formula>NOT(ISERROR(SEARCH("On Track to be Achieved",G3)))</formula>
    </cfRule>
    <cfRule type="containsText" dxfId="3365" priority="3697" operator="containsText" text="Fully Achieved">
      <formula>NOT(ISERROR(SEARCH("Fully Achieved",G3)))</formula>
    </cfRule>
    <cfRule type="containsText" dxfId="3364" priority="3698" operator="containsText" text="Update not Provided">
      <formula>NOT(ISERROR(SEARCH("Update not Provided",G3)))</formula>
    </cfRule>
    <cfRule type="containsText" dxfId="3363" priority="3699" operator="containsText" text="Not yet due">
      <formula>NOT(ISERROR(SEARCH("Not yet due",G3)))</formula>
    </cfRule>
    <cfRule type="containsText" dxfId="3362" priority="3700" operator="containsText" text="Completed Behind Schedule">
      <formula>NOT(ISERROR(SEARCH("Completed Behind Schedule",G3)))</formula>
    </cfRule>
    <cfRule type="containsText" dxfId="3361" priority="3701" operator="containsText" text="Off Target">
      <formula>NOT(ISERROR(SEARCH("Off Target",G3)))</formula>
    </cfRule>
    <cfRule type="containsText" dxfId="3360" priority="3702" operator="containsText" text="In Danger of Falling Behind Target">
      <formula>NOT(ISERROR(SEARCH("In Danger of Falling Behind Target",G3)))</formula>
    </cfRule>
    <cfRule type="containsText" dxfId="3359" priority="3703" operator="containsText" text="On Track to be Achieved">
      <formula>NOT(ISERROR(SEARCH("On Track to be Achieved",G3)))</formula>
    </cfRule>
    <cfRule type="containsText" dxfId="3358" priority="3704" operator="containsText" text="Fully Achieved">
      <formula>NOT(ISERROR(SEARCH("Fully Achieved",G3)))</formula>
    </cfRule>
    <cfRule type="containsText" dxfId="3357" priority="3705" operator="containsText" text="Fully Achieved">
      <formula>NOT(ISERROR(SEARCH("Fully Achieved",G3)))</formula>
    </cfRule>
    <cfRule type="containsText" dxfId="3356" priority="3706" operator="containsText" text="Fully Achieved">
      <formula>NOT(ISERROR(SEARCH("Fully Achieved",G3)))</formula>
    </cfRule>
    <cfRule type="containsText" dxfId="3355" priority="3707" operator="containsText" text="Deferred">
      <formula>NOT(ISERROR(SEARCH("Deferred",G3)))</formula>
    </cfRule>
    <cfRule type="containsText" dxfId="3354" priority="3708" operator="containsText" text="Deleted">
      <formula>NOT(ISERROR(SEARCH("Deleted",G3)))</formula>
    </cfRule>
    <cfRule type="containsText" dxfId="3353" priority="3709" operator="containsText" text="In Danger of Falling Behind Target">
      <formula>NOT(ISERROR(SEARCH("In Danger of Falling Behind Target",G3)))</formula>
    </cfRule>
    <cfRule type="containsText" dxfId="3352" priority="3710" operator="containsText" text="Not yet due">
      <formula>NOT(ISERROR(SEARCH("Not yet due",G3)))</formula>
    </cfRule>
    <cfRule type="containsText" dxfId="3351" priority="3711" operator="containsText" text="Update not Provided">
      <formula>NOT(ISERROR(SEARCH("Update not Provided",G3)))</formula>
    </cfRule>
  </conditionalFormatting>
  <conditionalFormatting sqref="G29">
    <cfRule type="containsText" dxfId="3350" priority="3640" operator="containsText" text="On track to be achieved">
      <formula>NOT(ISERROR(SEARCH("On track to be achieved",G29)))</formula>
    </cfRule>
    <cfRule type="containsText" dxfId="3349" priority="3641" operator="containsText" text="Deferred">
      <formula>NOT(ISERROR(SEARCH("Deferred",G29)))</formula>
    </cfRule>
    <cfRule type="containsText" dxfId="3348" priority="3642" operator="containsText" text="Deleted">
      <formula>NOT(ISERROR(SEARCH("Deleted",G29)))</formula>
    </cfRule>
    <cfRule type="containsText" dxfId="3347" priority="3643" operator="containsText" text="In Danger of Falling Behind Target">
      <formula>NOT(ISERROR(SEARCH("In Danger of Falling Behind Target",G29)))</formula>
    </cfRule>
    <cfRule type="containsText" dxfId="3346" priority="3644" operator="containsText" text="Not yet due">
      <formula>NOT(ISERROR(SEARCH("Not yet due",G29)))</formula>
    </cfRule>
    <cfRule type="containsText" dxfId="3345" priority="3645" operator="containsText" text="Update not Provided">
      <formula>NOT(ISERROR(SEARCH("Update not Provided",G29)))</formula>
    </cfRule>
    <cfRule type="containsText" dxfId="3344" priority="3646" operator="containsText" text="Not yet due">
      <formula>NOT(ISERROR(SEARCH("Not yet due",G29)))</formula>
    </cfRule>
    <cfRule type="containsText" dxfId="3343" priority="3647" operator="containsText" text="Completed Behind Schedule">
      <formula>NOT(ISERROR(SEARCH("Completed Behind Schedule",G29)))</formula>
    </cfRule>
    <cfRule type="containsText" dxfId="3342" priority="3648" operator="containsText" text="Off Target">
      <formula>NOT(ISERROR(SEARCH("Off Target",G29)))</formula>
    </cfRule>
    <cfRule type="containsText" dxfId="3341" priority="3649" operator="containsText" text="On Track to be Achieved">
      <formula>NOT(ISERROR(SEARCH("On Track to be Achieved",G29)))</formula>
    </cfRule>
    <cfRule type="containsText" dxfId="3340" priority="3650" operator="containsText" text="Fully Achieved">
      <formula>NOT(ISERROR(SEARCH("Fully Achieved",G29)))</formula>
    </cfRule>
    <cfRule type="containsText" dxfId="3339" priority="3651" operator="containsText" text="Not yet due">
      <formula>NOT(ISERROR(SEARCH("Not yet due",G29)))</formula>
    </cfRule>
    <cfRule type="containsText" dxfId="3338" priority="3652" operator="containsText" text="Not Yet Due">
      <formula>NOT(ISERROR(SEARCH("Not Yet Due",G29)))</formula>
    </cfRule>
    <cfRule type="containsText" dxfId="3337" priority="3653" operator="containsText" text="Deferred">
      <formula>NOT(ISERROR(SEARCH("Deferred",G29)))</formula>
    </cfRule>
    <cfRule type="containsText" dxfId="3336" priority="3654" operator="containsText" text="Deleted">
      <formula>NOT(ISERROR(SEARCH("Deleted",G29)))</formula>
    </cfRule>
    <cfRule type="containsText" dxfId="3335" priority="3655" operator="containsText" text="In Danger of Falling Behind Target">
      <formula>NOT(ISERROR(SEARCH("In Danger of Falling Behind Target",G29)))</formula>
    </cfRule>
    <cfRule type="containsText" dxfId="3334" priority="3656" operator="containsText" text="Not yet due">
      <formula>NOT(ISERROR(SEARCH("Not yet due",G29)))</formula>
    </cfRule>
    <cfRule type="containsText" dxfId="3333" priority="3657" operator="containsText" text="Completed Behind Schedule">
      <formula>NOT(ISERROR(SEARCH("Completed Behind Schedule",G29)))</formula>
    </cfRule>
    <cfRule type="containsText" dxfId="3332" priority="3658" operator="containsText" text="Off Target">
      <formula>NOT(ISERROR(SEARCH("Off Target",G29)))</formula>
    </cfRule>
    <cfRule type="containsText" dxfId="3331" priority="3659" operator="containsText" text="In Danger of Falling Behind Target">
      <formula>NOT(ISERROR(SEARCH("In Danger of Falling Behind Target",G29)))</formula>
    </cfRule>
    <cfRule type="containsText" dxfId="3330" priority="3660" operator="containsText" text="On Track to be Achieved">
      <formula>NOT(ISERROR(SEARCH("On Track to be Achieved",G29)))</formula>
    </cfRule>
    <cfRule type="containsText" dxfId="3329" priority="3661" operator="containsText" text="Fully Achieved">
      <formula>NOT(ISERROR(SEARCH("Fully Achieved",G29)))</formula>
    </cfRule>
    <cfRule type="containsText" dxfId="3328" priority="3662" operator="containsText" text="Update not Provided">
      <formula>NOT(ISERROR(SEARCH("Update not Provided",G29)))</formula>
    </cfRule>
    <cfRule type="containsText" dxfId="3327" priority="3663" operator="containsText" text="Not yet due">
      <formula>NOT(ISERROR(SEARCH("Not yet due",G29)))</formula>
    </cfRule>
    <cfRule type="containsText" dxfId="3326" priority="3664" operator="containsText" text="Completed Behind Schedule">
      <formula>NOT(ISERROR(SEARCH("Completed Behind Schedule",G29)))</formula>
    </cfRule>
    <cfRule type="containsText" dxfId="3325" priority="3665" operator="containsText" text="Off Target">
      <formula>NOT(ISERROR(SEARCH("Off Target",G29)))</formula>
    </cfRule>
    <cfRule type="containsText" dxfId="3324" priority="3666" operator="containsText" text="In Danger of Falling Behind Target">
      <formula>NOT(ISERROR(SEARCH("In Danger of Falling Behind Target",G29)))</formula>
    </cfRule>
    <cfRule type="containsText" dxfId="3323" priority="3667" operator="containsText" text="On Track to be Achieved">
      <formula>NOT(ISERROR(SEARCH("On Track to be Achieved",G29)))</formula>
    </cfRule>
    <cfRule type="containsText" dxfId="3322" priority="3668" operator="containsText" text="Fully Achieved">
      <formula>NOT(ISERROR(SEARCH("Fully Achieved",G29)))</formula>
    </cfRule>
    <cfRule type="containsText" dxfId="3321" priority="3669" operator="containsText" text="Fully Achieved">
      <formula>NOT(ISERROR(SEARCH("Fully Achieved",G29)))</formula>
    </cfRule>
    <cfRule type="containsText" dxfId="3320" priority="3670" operator="containsText" text="Fully Achieved">
      <formula>NOT(ISERROR(SEARCH("Fully Achieved",G29)))</formula>
    </cfRule>
    <cfRule type="containsText" dxfId="3319" priority="3671" operator="containsText" text="Deferred">
      <formula>NOT(ISERROR(SEARCH("Deferred",G29)))</formula>
    </cfRule>
    <cfRule type="containsText" dxfId="3318" priority="3672" operator="containsText" text="Deleted">
      <formula>NOT(ISERROR(SEARCH("Deleted",G29)))</formula>
    </cfRule>
    <cfRule type="containsText" dxfId="3317" priority="3673" operator="containsText" text="In Danger of Falling Behind Target">
      <formula>NOT(ISERROR(SEARCH("In Danger of Falling Behind Target",G29)))</formula>
    </cfRule>
    <cfRule type="containsText" dxfId="3316" priority="3674" operator="containsText" text="Not yet due">
      <formula>NOT(ISERROR(SEARCH("Not yet due",G29)))</formula>
    </cfRule>
    <cfRule type="containsText" dxfId="3315" priority="3675" operator="containsText" text="Update not Provided">
      <formula>NOT(ISERROR(SEARCH("Update not Provided",G29)))</formula>
    </cfRule>
  </conditionalFormatting>
  <conditionalFormatting sqref="G30:G37">
    <cfRule type="containsText" dxfId="3314" priority="3604" operator="containsText" text="On track to be achieved">
      <formula>NOT(ISERROR(SEARCH("On track to be achieved",G30)))</formula>
    </cfRule>
    <cfRule type="containsText" dxfId="3313" priority="3605" operator="containsText" text="Deferred">
      <formula>NOT(ISERROR(SEARCH("Deferred",G30)))</formula>
    </cfRule>
    <cfRule type="containsText" dxfId="3312" priority="3606" operator="containsText" text="Deleted">
      <formula>NOT(ISERROR(SEARCH("Deleted",G30)))</formula>
    </cfRule>
    <cfRule type="containsText" dxfId="3311" priority="3607" operator="containsText" text="In Danger of Falling Behind Target">
      <formula>NOT(ISERROR(SEARCH("In Danger of Falling Behind Target",G30)))</formula>
    </cfRule>
    <cfRule type="containsText" dxfId="3310" priority="3608" operator="containsText" text="Not yet due">
      <formula>NOT(ISERROR(SEARCH("Not yet due",G30)))</formula>
    </cfRule>
    <cfRule type="containsText" dxfId="3309" priority="3609" operator="containsText" text="Update not Provided">
      <formula>NOT(ISERROR(SEARCH("Update not Provided",G30)))</formula>
    </cfRule>
    <cfRule type="containsText" dxfId="3308" priority="3610" operator="containsText" text="Not yet due">
      <formula>NOT(ISERROR(SEARCH("Not yet due",G30)))</formula>
    </cfRule>
    <cfRule type="containsText" dxfId="3307" priority="3611" operator="containsText" text="Completed Behind Schedule">
      <formula>NOT(ISERROR(SEARCH("Completed Behind Schedule",G30)))</formula>
    </cfRule>
    <cfRule type="containsText" dxfId="3306" priority="3612" operator="containsText" text="Off Target">
      <formula>NOT(ISERROR(SEARCH("Off Target",G30)))</formula>
    </cfRule>
    <cfRule type="containsText" dxfId="3305" priority="3613" operator="containsText" text="On Track to be Achieved">
      <formula>NOT(ISERROR(SEARCH("On Track to be Achieved",G30)))</formula>
    </cfRule>
    <cfRule type="containsText" dxfId="3304" priority="3614" operator="containsText" text="Fully Achieved">
      <formula>NOT(ISERROR(SEARCH("Fully Achieved",G30)))</formula>
    </cfRule>
    <cfRule type="containsText" dxfId="3303" priority="3615" operator="containsText" text="Not yet due">
      <formula>NOT(ISERROR(SEARCH("Not yet due",G30)))</formula>
    </cfRule>
    <cfRule type="containsText" dxfId="3302" priority="3616" operator="containsText" text="Not Yet Due">
      <formula>NOT(ISERROR(SEARCH("Not Yet Due",G30)))</formula>
    </cfRule>
    <cfRule type="containsText" dxfId="3301" priority="3617" operator="containsText" text="Deferred">
      <formula>NOT(ISERROR(SEARCH("Deferred",G30)))</formula>
    </cfRule>
    <cfRule type="containsText" dxfId="3300" priority="3618" operator="containsText" text="Deleted">
      <formula>NOT(ISERROR(SEARCH("Deleted",G30)))</formula>
    </cfRule>
    <cfRule type="containsText" dxfId="3299" priority="3619" operator="containsText" text="In Danger of Falling Behind Target">
      <formula>NOT(ISERROR(SEARCH("In Danger of Falling Behind Target",G30)))</formula>
    </cfRule>
    <cfRule type="containsText" dxfId="3298" priority="3620" operator="containsText" text="Not yet due">
      <formula>NOT(ISERROR(SEARCH("Not yet due",G30)))</formula>
    </cfRule>
    <cfRule type="containsText" dxfId="3297" priority="3621" operator="containsText" text="Completed Behind Schedule">
      <formula>NOT(ISERROR(SEARCH("Completed Behind Schedule",G30)))</formula>
    </cfRule>
    <cfRule type="containsText" dxfId="3296" priority="3622" operator="containsText" text="Off Target">
      <formula>NOT(ISERROR(SEARCH("Off Target",G30)))</formula>
    </cfRule>
    <cfRule type="containsText" dxfId="3295" priority="3623" operator="containsText" text="In Danger of Falling Behind Target">
      <formula>NOT(ISERROR(SEARCH("In Danger of Falling Behind Target",G30)))</formula>
    </cfRule>
    <cfRule type="containsText" dxfId="3294" priority="3624" operator="containsText" text="On Track to be Achieved">
      <formula>NOT(ISERROR(SEARCH("On Track to be Achieved",G30)))</formula>
    </cfRule>
    <cfRule type="containsText" dxfId="3293" priority="3625" operator="containsText" text="Fully Achieved">
      <formula>NOT(ISERROR(SEARCH("Fully Achieved",G30)))</formula>
    </cfRule>
    <cfRule type="containsText" dxfId="3292" priority="3626" operator="containsText" text="Update not Provided">
      <formula>NOT(ISERROR(SEARCH("Update not Provided",G30)))</formula>
    </cfRule>
    <cfRule type="containsText" dxfId="3291" priority="3627" operator="containsText" text="Not yet due">
      <formula>NOT(ISERROR(SEARCH("Not yet due",G30)))</formula>
    </cfRule>
    <cfRule type="containsText" dxfId="3290" priority="3628" operator="containsText" text="Completed Behind Schedule">
      <formula>NOT(ISERROR(SEARCH("Completed Behind Schedule",G30)))</formula>
    </cfRule>
    <cfRule type="containsText" dxfId="3289" priority="3629" operator="containsText" text="Off Target">
      <formula>NOT(ISERROR(SEARCH("Off Target",G30)))</formula>
    </cfRule>
    <cfRule type="containsText" dxfId="3288" priority="3630" operator="containsText" text="In Danger of Falling Behind Target">
      <formula>NOT(ISERROR(SEARCH("In Danger of Falling Behind Target",G30)))</formula>
    </cfRule>
    <cfRule type="containsText" dxfId="3287" priority="3631" operator="containsText" text="On Track to be Achieved">
      <formula>NOT(ISERROR(SEARCH("On Track to be Achieved",G30)))</formula>
    </cfRule>
    <cfRule type="containsText" dxfId="3286" priority="3632" operator="containsText" text="Fully Achieved">
      <formula>NOT(ISERROR(SEARCH("Fully Achieved",G30)))</formula>
    </cfRule>
    <cfRule type="containsText" dxfId="3285" priority="3633" operator="containsText" text="Fully Achieved">
      <formula>NOT(ISERROR(SEARCH("Fully Achieved",G30)))</formula>
    </cfRule>
    <cfRule type="containsText" dxfId="3284" priority="3634" operator="containsText" text="Fully Achieved">
      <formula>NOT(ISERROR(SEARCH("Fully Achieved",G30)))</formula>
    </cfRule>
    <cfRule type="containsText" dxfId="3283" priority="3635" operator="containsText" text="Deferred">
      <formula>NOT(ISERROR(SEARCH("Deferred",G30)))</formula>
    </cfRule>
    <cfRule type="containsText" dxfId="3282" priority="3636" operator="containsText" text="Deleted">
      <formula>NOT(ISERROR(SEARCH("Deleted",G30)))</formula>
    </cfRule>
    <cfRule type="containsText" dxfId="3281" priority="3637" operator="containsText" text="In Danger of Falling Behind Target">
      <formula>NOT(ISERROR(SEARCH("In Danger of Falling Behind Target",G30)))</formula>
    </cfRule>
    <cfRule type="containsText" dxfId="3280" priority="3638" operator="containsText" text="Not yet due">
      <formula>NOT(ISERROR(SEARCH("Not yet due",G30)))</formula>
    </cfRule>
    <cfRule type="containsText" dxfId="3279" priority="3639" operator="containsText" text="Update not Provided">
      <formula>NOT(ISERROR(SEARCH("Update not Provided",G30)))</formula>
    </cfRule>
  </conditionalFormatting>
  <conditionalFormatting sqref="G38:G39">
    <cfRule type="containsText" dxfId="3278" priority="3568" operator="containsText" text="On track to be achieved">
      <formula>NOT(ISERROR(SEARCH("On track to be achieved",G38)))</formula>
    </cfRule>
    <cfRule type="containsText" dxfId="3277" priority="3569" operator="containsText" text="Deferred">
      <formula>NOT(ISERROR(SEARCH("Deferred",G38)))</formula>
    </cfRule>
    <cfRule type="containsText" dxfId="3276" priority="3570" operator="containsText" text="Deleted">
      <formula>NOT(ISERROR(SEARCH("Deleted",G38)))</formula>
    </cfRule>
    <cfRule type="containsText" dxfId="3275" priority="3571" operator="containsText" text="In Danger of Falling Behind Target">
      <formula>NOT(ISERROR(SEARCH("In Danger of Falling Behind Target",G38)))</formula>
    </cfRule>
    <cfRule type="containsText" dxfId="3274" priority="3572" operator="containsText" text="Not yet due">
      <formula>NOT(ISERROR(SEARCH("Not yet due",G38)))</formula>
    </cfRule>
    <cfRule type="containsText" dxfId="3273" priority="3573" operator="containsText" text="Update not Provided">
      <formula>NOT(ISERROR(SEARCH("Update not Provided",G38)))</formula>
    </cfRule>
    <cfRule type="containsText" dxfId="3272" priority="3574" operator="containsText" text="Not yet due">
      <formula>NOT(ISERROR(SEARCH("Not yet due",G38)))</formula>
    </cfRule>
    <cfRule type="containsText" dxfId="3271" priority="3575" operator="containsText" text="Completed Behind Schedule">
      <formula>NOT(ISERROR(SEARCH("Completed Behind Schedule",G38)))</formula>
    </cfRule>
    <cfRule type="containsText" dxfId="3270" priority="3576" operator="containsText" text="Off Target">
      <formula>NOT(ISERROR(SEARCH("Off Target",G38)))</formula>
    </cfRule>
    <cfRule type="containsText" dxfId="3269" priority="3577" operator="containsText" text="On Track to be Achieved">
      <formula>NOT(ISERROR(SEARCH("On Track to be Achieved",G38)))</formula>
    </cfRule>
    <cfRule type="containsText" dxfId="3268" priority="3578" operator="containsText" text="Fully Achieved">
      <formula>NOT(ISERROR(SEARCH("Fully Achieved",G38)))</formula>
    </cfRule>
    <cfRule type="containsText" dxfId="3267" priority="3579" operator="containsText" text="Not yet due">
      <formula>NOT(ISERROR(SEARCH("Not yet due",G38)))</formula>
    </cfRule>
    <cfRule type="containsText" dxfId="3266" priority="3580" operator="containsText" text="Not Yet Due">
      <formula>NOT(ISERROR(SEARCH("Not Yet Due",G38)))</formula>
    </cfRule>
    <cfRule type="containsText" dxfId="3265" priority="3581" operator="containsText" text="Deferred">
      <formula>NOT(ISERROR(SEARCH("Deferred",G38)))</formula>
    </cfRule>
    <cfRule type="containsText" dxfId="3264" priority="3582" operator="containsText" text="Deleted">
      <formula>NOT(ISERROR(SEARCH("Deleted",G38)))</formula>
    </cfRule>
    <cfRule type="containsText" dxfId="3263" priority="3583" operator="containsText" text="In Danger of Falling Behind Target">
      <formula>NOT(ISERROR(SEARCH("In Danger of Falling Behind Target",G38)))</formula>
    </cfRule>
    <cfRule type="containsText" dxfId="3262" priority="3584" operator="containsText" text="Not yet due">
      <formula>NOT(ISERROR(SEARCH("Not yet due",G38)))</formula>
    </cfRule>
    <cfRule type="containsText" dxfId="3261" priority="3585" operator="containsText" text="Completed Behind Schedule">
      <formula>NOT(ISERROR(SEARCH("Completed Behind Schedule",G38)))</formula>
    </cfRule>
    <cfRule type="containsText" dxfId="3260" priority="3586" operator="containsText" text="Off Target">
      <formula>NOT(ISERROR(SEARCH("Off Target",G38)))</formula>
    </cfRule>
    <cfRule type="containsText" dxfId="3259" priority="3587" operator="containsText" text="In Danger of Falling Behind Target">
      <formula>NOT(ISERROR(SEARCH("In Danger of Falling Behind Target",G38)))</formula>
    </cfRule>
    <cfRule type="containsText" dxfId="3258" priority="3588" operator="containsText" text="On Track to be Achieved">
      <formula>NOT(ISERROR(SEARCH("On Track to be Achieved",G38)))</formula>
    </cfRule>
    <cfRule type="containsText" dxfId="3257" priority="3589" operator="containsText" text="Fully Achieved">
      <formula>NOT(ISERROR(SEARCH("Fully Achieved",G38)))</formula>
    </cfRule>
    <cfRule type="containsText" dxfId="3256" priority="3590" operator="containsText" text="Update not Provided">
      <formula>NOT(ISERROR(SEARCH("Update not Provided",G38)))</formula>
    </cfRule>
    <cfRule type="containsText" dxfId="3255" priority="3591" operator="containsText" text="Not yet due">
      <formula>NOT(ISERROR(SEARCH("Not yet due",G38)))</formula>
    </cfRule>
    <cfRule type="containsText" dxfId="3254" priority="3592" operator="containsText" text="Completed Behind Schedule">
      <formula>NOT(ISERROR(SEARCH("Completed Behind Schedule",G38)))</formula>
    </cfRule>
    <cfRule type="containsText" dxfId="3253" priority="3593" operator="containsText" text="Off Target">
      <formula>NOT(ISERROR(SEARCH("Off Target",G38)))</formula>
    </cfRule>
    <cfRule type="containsText" dxfId="3252" priority="3594" operator="containsText" text="In Danger of Falling Behind Target">
      <formula>NOT(ISERROR(SEARCH("In Danger of Falling Behind Target",G38)))</formula>
    </cfRule>
    <cfRule type="containsText" dxfId="3251" priority="3595" operator="containsText" text="On Track to be Achieved">
      <formula>NOT(ISERROR(SEARCH("On Track to be Achieved",G38)))</formula>
    </cfRule>
    <cfRule type="containsText" dxfId="3250" priority="3596" operator="containsText" text="Fully Achieved">
      <formula>NOT(ISERROR(SEARCH("Fully Achieved",G38)))</formula>
    </cfRule>
    <cfRule type="containsText" dxfId="3249" priority="3597" operator="containsText" text="Fully Achieved">
      <formula>NOT(ISERROR(SEARCH("Fully Achieved",G38)))</formula>
    </cfRule>
    <cfRule type="containsText" dxfId="3248" priority="3598" operator="containsText" text="Fully Achieved">
      <formula>NOT(ISERROR(SEARCH("Fully Achieved",G38)))</formula>
    </cfRule>
    <cfRule type="containsText" dxfId="3247" priority="3599" operator="containsText" text="Deferred">
      <formula>NOT(ISERROR(SEARCH("Deferred",G38)))</formula>
    </cfRule>
    <cfRule type="containsText" dxfId="3246" priority="3600" operator="containsText" text="Deleted">
      <formula>NOT(ISERROR(SEARCH("Deleted",G38)))</formula>
    </cfRule>
    <cfRule type="containsText" dxfId="3245" priority="3601" operator="containsText" text="In Danger of Falling Behind Target">
      <formula>NOT(ISERROR(SEARCH("In Danger of Falling Behind Target",G38)))</formula>
    </cfRule>
    <cfRule type="containsText" dxfId="3244" priority="3602" operator="containsText" text="Not yet due">
      <formula>NOT(ISERROR(SEARCH("Not yet due",G38)))</formula>
    </cfRule>
    <cfRule type="containsText" dxfId="3243" priority="3603" operator="containsText" text="Update not Provided">
      <formula>NOT(ISERROR(SEARCH("Update not Provided",G38)))</formula>
    </cfRule>
  </conditionalFormatting>
  <conditionalFormatting sqref="G38:G39">
    <cfRule type="containsText" dxfId="3242" priority="3532" operator="containsText" text="On track to be achieved">
      <formula>NOT(ISERROR(SEARCH("On track to be achieved",G38)))</formula>
    </cfRule>
    <cfRule type="containsText" dxfId="3241" priority="3533" operator="containsText" text="Deferred">
      <formula>NOT(ISERROR(SEARCH("Deferred",G38)))</formula>
    </cfRule>
    <cfRule type="containsText" dxfId="3240" priority="3534" operator="containsText" text="Deleted">
      <formula>NOT(ISERROR(SEARCH("Deleted",G38)))</formula>
    </cfRule>
    <cfRule type="containsText" dxfId="3239" priority="3535" operator="containsText" text="In Danger of Falling Behind Target">
      <formula>NOT(ISERROR(SEARCH("In Danger of Falling Behind Target",G38)))</formula>
    </cfRule>
    <cfRule type="containsText" dxfId="3238" priority="3536" operator="containsText" text="Not yet due">
      <formula>NOT(ISERROR(SEARCH("Not yet due",G38)))</formula>
    </cfRule>
    <cfRule type="containsText" dxfId="3237" priority="3537" operator="containsText" text="Update not Provided">
      <formula>NOT(ISERROR(SEARCH("Update not Provided",G38)))</formula>
    </cfRule>
    <cfRule type="containsText" dxfId="3236" priority="3538" operator="containsText" text="Not yet due">
      <formula>NOT(ISERROR(SEARCH("Not yet due",G38)))</formula>
    </cfRule>
    <cfRule type="containsText" dxfId="3235" priority="3539" operator="containsText" text="Completed Behind Schedule">
      <formula>NOT(ISERROR(SEARCH("Completed Behind Schedule",G38)))</formula>
    </cfRule>
    <cfRule type="containsText" dxfId="3234" priority="3540" operator="containsText" text="Off Target">
      <formula>NOT(ISERROR(SEARCH("Off Target",G38)))</formula>
    </cfRule>
    <cfRule type="containsText" dxfId="3233" priority="3541" operator="containsText" text="On Track to be Achieved">
      <formula>NOT(ISERROR(SEARCH("On Track to be Achieved",G38)))</formula>
    </cfRule>
    <cfRule type="containsText" dxfId="3232" priority="3542" operator="containsText" text="Fully Achieved">
      <formula>NOT(ISERROR(SEARCH("Fully Achieved",G38)))</formula>
    </cfRule>
    <cfRule type="containsText" dxfId="3231" priority="3543" operator="containsText" text="Not yet due">
      <formula>NOT(ISERROR(SEARCH("Not yet due",G38)))</formula>
    </cfRule>
    <cfRule type="containsText" dxfId="3230" priority="3544" operator="containsText" text="Not Yet Due">
      <formula>NOT(ISERROR(SEARCH("Not Yet Due",G38)))</formula>
    </cfRule>
    <cfRule type="containsText" dxfId="3229" priority="3545" operator="containsText" text="Deferred">
      <formula>NOT(ISERROR(SEARCH("Deferred",G38)))</formula>
    </cfRule>
    <cfRule type="containsText" dxfId="3228" priority="3546" operator="containsText" text="Deleted">
      <formula>NOT(ISERROR(SEARCH("Deleted",G38)))</formula>
    </cfRule>
    <cfRule type="containsText" dxfId="3227" priority="3547" operator="containsText" text="In Danger of Falling Behind Target">
      <formula>NOT(ISERROR(SEARCH("In Danger of Falling Behind Target",G38)))</formula>
    </cfRule>
    <cfRule type="containsText" dxfId="3226" priority="3548" operator="containsText" text="Not yet due">
      <formula>NOT(ISERROR(SEARCH("Not yet due",G38)))</formula>
    </cfRule>
    <cfRule type="containsText" dxfId="3225" priority="3549" operator="containsText" text="Completed Behind Schedule">
      <formula>NOT(ISERROR(SEARCH("Completed Behind Schedule",G38)))</formula>
    </cfRule>
    <cfRule type="containsText" dxfId="3224" priority="3550" operator="containsText" text="Off Target">
      <formula>NOT(ISERROR(SEARCH("Off Target",G38)))</formula>
    </cfRule>
    <cfRule type="containsText" dxfId="3223" priority="3551" operator="containsText" text="In Danger of Falling Behind Target">
      <formula>NOT(ISERROR(SEARCH("In Danger of Falling Behind Target",G38)))</formula>
    </cfRule>
    <cfRule type="containsText" dxfId="3222" priority="3552" operator="containsText" text="On Track to be Achieved">
      <formula>NOT(ISERROR(SEARCH("On Track to be Achieved",G38)))</formula>
    </cfRule>
    <cfRule type="containsText" dxfId="3221" priority="3553" operator="containsText" text="Fully Achieved">
      <formula>NOT(ISERROR(SEARCH("Fully Achieved",G38)))</formula>
    </cfRule>
    <cfRule type="containsText" dxfId="3220" priority="3554" operator="containsText" text="Update not Provided">
      <formula>NOT(ISERROR(SEARCH("Update not Provided",G38)))</formula>
    </cfRule>
    <cfRule type="containsText" dxfId="3219" priority="3555" operator="containsText" text="Not yet due">
      <formula>NOT(ISERROR(SEARCH("Not yet due",G38)))</formula>
    </cfRule>
    <cfRule type="containsText" dxfId="3218" priority="3556" operator="containsText" text="Completed Behind Schedule">
      <formula>NOT(ISERROR(SEARCH("Completed Behind Schedule",G38)))</formula>
    </cfRule>
    <cfRule type="containsText" dxfId="3217" priority="3557" operator="containsText" text="Off Target">
      <formula>NOT(ISERROR(SEARCH("Off Target",G38)))</formula>
    </cfRule>
    <cfRule type="containsText" dxfId="3216" priority="3558" operator="containsText" text="In Danger of Falling Behind Target">
      <formula>NOT(ISERROR(SEARCH("In Danger of Falling Behind Target",G38)))</formula>
    </cfRule>
    <cfRule type="containsText" dxfId="3215" priority="3559" operator="containsText" text="On Track to be Achieved">
      <formula>NOT(ISERROR(SEARCH("On Track to be Achieved",G38)))</formula>
    </cfRule>
    <cfRule type="containsText" dxfId="3214" priority="3560" operator="containsText" text="Fully Achieved">
      <formula>NOT(ISERROR(SEARCH("Fully Achieved",G38)))</formula>
    </cfRule>
    <cfRule type="containsText" dxfId="3213" priority="3561" operator="containsText" text="Fully Achieved">
      <formula>NOT(ISERROR(SEARCH("Fully Achieved",G38)))</formula>
    </cfRule>
    <cfRule type="containsText" dxfId="3212" priority="3562" operator="containsText" text="Fully Achieved">
      <formula>NOT(ISERROR(SEARCH("Fully Achieved",G38)))</formula>
    </cfRule>
    <cfRule type="containsText" dxfId="3211" priority="3563" operator="containsText" text="Deferred">
      <formula>NOT(ISERROR(SEARCH("Deferred",G38)))</formula>
    </cfRule>
    <cfRule type="containsText" dxfId="3210" priority="3564" operator="containsText" text="Deleted">
      <formula>NOT(ISERROR(SEARCH("Deleted",G38)))</formula>
    </cfRule>
    <cfRule type="containsText" dxfId="3209" priority="3565" operator="containsText" text="In Danger of Falling Behind Target">
      <formula>NOT(ISERROR(SEARCH("In Danger of Falling Behind Target",G38)))</formula>
    </cfRule>
    <cfRule type="containsText" dxfId="3208" priority="3566" operator="containsText" text="Not yet due">
      <formula>NOT(ISERROR(SEARCH("Not yet due",G38)))</formula>
    </cfRule>
    <cfRule type="containsText" dxfId="3207" priority="3567" operator="containsText" text="Update not Provided">
      <formula>NOT(ISERROR(SEARCH("Update not Provided",G38)))</formula>
    </cfRule>
  </conditionalFormatting>
  <conditionalFormatting sqref="G40:G41">
    <cfRule type="containsText" dxfId="3206" priority="3496" operator="containsText" text="On track to be achieved">
      <formula>NOT(ISERROR(SEARCH("On track to be achieved",G40)))</formula>
    </cfRule>
    <cfRule type="containsText" dxfId="3205" priority="3497" operator="containsText" text="Deferred">
      <formula>NOT(ISERROR(SEARCH("Deferred",G40)))</formula>
    </cfRule>
    <cfRule type="containsText" dxfId="3204" priority="3498" operator="containsText" text="Deleted">
      <formula>NOT(ISERROR(SEARCH("Deleted",G40)))</formula>
    </cfRule>
    <cfRule type="containsText" dxfId="3203" priority="3499" operator="containsText" text="In Danger of Falling Behind Target">
      <formula>NOT(ISERROR(SEARCH("In Danger of Falling Behind Target",G40)))</formula>
    </cfRule>
    <cfRule type="containsText" dxfId="3202" priority="3500" operator="containsText" text="Not yet due">
      <formula>NOT(ISERROR(SEARCH("Not yet due",G40)))</formula>
    </cfRule>
    <cfRule type="containsText" dxfId="3201" priority="3501" operator="containsText" text="Update not Provided">
      <formula>NOT(ISERROR(SEARCH("Update not Provided",G40)))</formula>
    </cfRule>
    <cfRule type="containsText" dxfId="3200" priority="3502" operator="containsText" text="Not yet due">
      <formula>NOT(ISERROR(SEARCH("Not yet due",G40)))</formula>
    </cfRule>
    <cfRule type="containsText" dxfId="3199" priority="3503" operator="containsText" text="Completed Behind Schedule">
      <formula>NOT(ISERROR(SEARCH("Completed Behind Schedule",G40)))</formula>
    </cfRule>
    <cfRule type="containsText" dxfId="3198" priority="3504" operator="containsText" text="Off Target">
      <formula>NOT(ISERROR(SEARCH("Off Target",G40)))</formula>
    </cfRule>
    <cfRule type="containsText" dxfId="3197" priority="3505" operator="containsText" text="On Track to be Achieved">
      <formula>NOT(ISERROR(SEARCH("On Track to be Achieved",G40)))</formula>
    </cfRule>
    <cfRule type="containsText" dxfId="3196" priority="3506" operator="containsText" text="Fully Achieved">
      <formula>NOT(ISERROR(SEARCH("Fully Achieved",G40)))</formula>
    </cfRule>
    <cfRule type="containsText" dxfId="3195" priority="3507" operator="containsText" text="Not yet due">
      <formula>NOT(ISERROR(SEARCH("Not yet due",G40)))</formula>
    </cfRule>
    <cfRule type="containsText" dxfId="3194" priority="3508" operator="containsText" text="Not Yet Due">
      <formula>NOT(ISERROR(SEARCH("Not Yet Due",G40)))</formula>
    </cfRule>
    <cfRule type="containsText" dxfId="3193" priority="3509" operator="containsText" text="Deferred">
      <formula>NOT(ISERROR(SEARCH("Deferred",G40)))</formula>
    </cfRule>
    <cfRule type="containsText" dxfId="3192" priority="3510" operator="containsText" text="Deleted">
      <formula>NOT(ISERROR(SEARCH("Deleted",G40)))</formula>
    </cfRule>
    <cfRule type="containsText" dxfId="3191" priority="3511" operator="containsText" text="In Danger of Falling Behind Target">
      <formula>NOT(ISERROR(SEARCH("In Danger of Falling Behind Target",G40)))</formula>
    </cfRule>
    <cfRule type="containsText" dxfId="3190" priority="3512" operator="containsText" text="Not yet due">
      <formula>NOT(ISERROR(SEARCH("Not yet due",G40)))</formula>
    </cfRule>
    <cfRule type="containsText" dxfId="3189" priority="3513" operator="containsText" text="Completed Behind Schedule">
      <formula>NOT(ISERROR(SEARCH("Completed Behind Schedule",G40)))</formula>
    </cfRule>
    <cfRule type="containsText" dxfId="3188" priority="3514" operator="containsText" text="Off Target">
      <formula>NOT(ISERROR(SEARCH("Off Target",G40)))</formula>
    </cfRule>
    <cfRule type="containsText" dxfId="3187" priority="3515" operator="containsText" text="In Danger of Falling Behind Target">
      <formula>NOT(ISERROR(SEARCH("In Danger of Falling Behind Target",G40)))</formula>
    </cfRule>
    <cfRule type="containsText" dxfId="3186" priority="3516" operator="containsText" text="On Track to be Achieved">
      <formula>NOT(ISERROR(SEARCH("On Track to be Achieved",G40)))</formula>
    </cfRule>
    <cfRule type="containsText" dxfId="3185" priority="3517" operator="containsText" text="Fully Achieved">
      <formula>NOT(ISERROR(SEARCH("Fully Achieved",G40)))</formula>
    </cfRule>
    <cfRule type="containsText" dxfId="3184" priority="3518" operator="containsText" text="Update not Provided">
      <formula>NOT(ISERROR(SEARCH("Update not Provided",G40)))</formula>
    </cfRule>
    <cfRule type="containsText" dxfId="3183" priority="3519" operator="containsText" text="Not yet due">
      <formula>NOT(ISERROR(SEARCH("Not yet due",G40)))</formula>
    </cfRule>
    <cfRule type="containsText" dxfId="3182" priority="3520" operator="containsText" text="Completed Behind Schedule">
      <formula>NOT(ISERROR(SEARCH("Completed Behind Schedule",G40)))</formula>
    </cfRule>
    <cfRule type="containsText" dxfId="3181" priority="3521" operator="containsText" text="Off Target">
      <formula>NOT(ISERROR(SEARCH("Off Target",G40)))</formula>
    </cfRule>
    <cfRule type="containsText" dxfId="3180" priority="3522" operator="containsText" text="In Danger of Falling Behind Target">
      <formula>NOT(ISERROR(SEARCH("In Danger of Falling Behind Target",G40)))</formula>
    </cfRule>
    <cfRule type="containsText" dxfId="3179" priority="3523" operator="containsText" text="On Track to be Achieved">
      <formula>NOT(ISERROR(SEARCH("On Track to be Achieved",G40)))</formula>
    </cfRule>
    <cfRule type="containsText" dxfId="3178" priority="3524" operator="containsText" text="Fully Achieved">
      <formula>NOT(ISERROR(SEARCH("Fully Achieved",G40)))</formula>
    </cfRule>
    <cfRule type="containsText" dxfId="3177" priority="3525" operator="containsText" text="Fully Achieved">
      <formula>NOT(ISERROR(SEARCH("Fully Achieved",G40)))</formula>
    </cfRule>
    <cfRule type="containsText" dxfId="3176" priority="3526" operator="containsText" text="Fully Achieved">
      <formula>NOT(ISERROR(SEARCH("Fully Achieved",G40)))</formula>
    </cfRule>
    <cfRule type="containsText" dxfId="3175" priority="3527" operator="containsText" text="Deferred">
      <formula>NOT(ISERROR(SEARCH("Deferred",G40)))</formula>
    </cfRule>
    <cfRule type="containsText" dxfId="3174" priority="3528" operator="containsText" text="Deleted">
      <formula>NOT(ISERROR(SEARCH("Deleted",G40)))</formula>
    </cfRule>
    <cfRule type="containsText" dxfId="3173" priority="3529" operator="containsText" text="In Danger of Falling Behind Target">
      <formula>NOT(ISERROR(SEARCH("In Danger of Falling Behind Target",G40)))</formula>
    </cfRule>
    <cfRule type="containsText" dxfId="3172" priority="3530" operator="containsText" text="Not yet due">
      <formula>NOT(ISERROR(SEARCH("Not yet due",G40)))</formula>
    </cfRule>
    <cfRule type="containsText" dxfId="3171" priority="3531" operator="containsText" text="Update not Provided">
      <formula>NOT(ISERROR(SEARCH("Update not Provided",G40)))</formula>
    </cfRule>
  </conditionalFormatting>
  <conditionalFormatting sqref="G42">
    <cfRule type="containsText" dxfId="3170" priority="3460" operator="containsText" text="On track to be achieved">
      <formula>NOT(ISERROR(SEARCH("On track to be achieved",G42)))</formula>
    </cfRule>
    <cfRule type="containsText" dxfId="3169" priority="3461" operator="containsText" text="Deferred">
      <formula>NOT(ISERROR(SEARCH("Deferred",G42)))</formula>
    </cfRule>
    <cfRule type="containsText" dxfId="3168" priority="3462" operator="containsText" text="Deleted">
      <formula>NOT(ISERROR(SEARCH("Deleted",G42)))</formula>
    </cfRule>
    <cfRule type="containsText" dxfId="3167" priority="3463" operator="containsText" text="In Danger of Falling Behind Target">
      <formula>NOT(ISERROR(SEARCH("In Danger of Falling Behind Target",G42)))</formula>
    </cfRule>
    <cfRule type="containsText" dxfId="3166" priority="3464" operator="containsText" text="Not yet due">
      <formula>NOT(ISERROR(SEARCH("Not yet due",G42)))</formula>
    </cfRule>
    <cfRule type="containsText" dxfId="3165" priority="3465" operator="containsText" text="Update not Provided">
      <formula>NOT(ISERROR(SEARCH("Update not Provided",G42)))</formula>
    </cfRule>
    <cfRule type="containsText" dxfId="3164" priority="3466" operator="containsText" text="Not yet due">
      <formula>NOT(ISERROR(SEARCH("Not yet due",G42)))</formula>
    </cfRule>
    <cfRule type="containsText" dxfId="3163" priority="3467" operator="containsText" text="Completed Behind Schedule">
      <formula>NOT(ISERROR(SEARCH("Completed Behind Schedule",G42)))</formula>
    </cfRule>
    <cfRule type="containsText" dxfId="3162" priority="3468" operator="containsText" text="Off Target">
      <formula>NOT(ISERROR(SEARCH("Off Target",G42)))</formula>
    </cfRule>
    <cfRule type="containsText" dxfId="3161" priority="3469" operator="containsText" text="On Track to be Achieved">
      <formula>NOT(ISERROR(SEARCH("On Track to be Achieved",G42)))</formula>
    </cfRule>
    <cfRule type="containsText" dxfId="3160" priority="3470" operator="containsText" text="Fully Achieved">
      <formula>NOT(ISERROR(SEARCH("Fully Achieved",G42)))</formula>
    </cfRule>
    <cfRule type="containsText" dxfId="3159" priority="3471" operator="containsText" text="Not yet due">
      <formula>NOT(ISERROR(SEARCH("Not yet due",G42)))</formula>
    </cfRule>
    <cfRule type="containsText" dxfId="3158" priority="3472" operator="containsText" text="Not Yet Due">
      <formula>NOT(ISERROR(SEARCH("Not Yet Due",G42)))</formula>
    </cfRule>
    <cfRule type="containsText" dxfId="3157" priority="3473" operator="containsText" text="Deferred">
      <formula>NOT(ISERROR(SEARCH("Deferred",G42)))</formula>
    </cfRule>
    <cfRule type="containsText" dxfId="3156" priority="3474" operator="containsText" text="Deleted">
      <formula>NOT(ISERROR(SEARCH("Deleted",G42)))</formula>
    </cfRule>
    <cfRule type="containsText" dxfId="3155" priority="3475" operator="containsText" text="In Danger of Falling Behind Target">
      <formula>NOT(ISERROR(SEARCH("In Danger of Falling Behind Target",G42)))</formula>
    </cfRule>
    <cfRule type="containsText" dxfId="3154" priority="3476" operator="containsText" text="Not yet due">
      <formula>NOT(ISERROR(SEARCH("Not yet due",G42)))</formula>
    </cfRule>
    <cfRule type="containsText" dxfId="3153" priority="3477" operator="containsText" text="Completed Behind Schedule">
      <formula>NOT(ISERROR(SEARCH("Completed Behind Schedule",G42)))</formula>
    </cfRule>
    <cfRule type="containsText" dxfId="3152" priority="3478" operator="containsText" text="Off Target">
      <formula>NOT(ISERROR(SEARCH("Off Target",G42)))</formula>
    </cfRule>
    <cfRule type="containsText" dxfId="3151" priority="3479" operator="containsText" text="In Danger of Falling Behind Target">
      <formula>NOT(ISERROR(SEARCH("In Danger of Falling Behind Target",G42)))</formula>
    </cfRule>
    <cfRule type="containsText" dxfId="3150" priority="3480" operator="containsText" text="On Track to be Achieved">
      <formula>NOT(ISERROR(SEARCH("On Track to be Achieved",G42)))</formula>
    </cfRule>
    <cfRule type="containsText" dxfId="3149" priority="3481" operator="containsText" text="Fully Achieved">
      <formula>NOT(ISERROR(SEARCH("Fully Achieved",G42)))</formula>
    </cfRule>
    <cfRule type="containsText" dxfId="3148" priority="3482" operator="containsText" text="Update not Provided">
      <formula>NOT(ISERROR(SEARCH("Update not Provided",G42)))</formula>
    </cfRule>
    <cfRule type="containsText" dxfId="3147" priority="3483" operator="containsText" text="Not yet due">
      <formula>NOT(ISERROR(SEARCH("Not yet due",G42)))</formula>
    </cfRule>
    <cfRule type="containsText" dxfId="3146" priority="3484" operator="containsText" text="Completed Behind Schedule">
      <formula>NOT(ISERROR(SEARCH("Completed Behind Schedule",G42)))</formula>
    </cfRule>
    <cfRule type="containsText" dxfId="3145" priority="3485" operator="containsText" text="Off Target">
      <formula>NOT(ISERROR(SEARCH("Off Target",G42)))</formula>
    </cfRule>
    <cfRule type="containsText" dxfId="3144" priority="3486" operator="containsText" text="In Danger of Falling Behind Target">
      <formula>NOT(ISERROR(SEARCH("In Danger of Falling Behind Target",G42)))</formula>
    </cfRule>
    <cfRule type="containsText" dxfId="3143" priority="3487" operator="containsText" text="On Track to be Achieved">
      <formula>NOT(ISERROR(SEARCH("On Track to be Achieved",G42)))</formula>
    </cfRule>
    <cfRule type="containsText" dxfId="3142" priority="3488" operator="containsText" text="Fully Achieved">
      <formula>NOT(ISERROR(SEARCH("Fully Achieved",G42)))</formula>
    </cfRule>
    <cfRule type="containsText" dxfId="3141" priority="3489" operator="containsText" text="Fully Achieved">
      <formula>NOT(ISERROR(SEARCH("Fully Achieved",G42)))</formula>
    </cfRule>
    <cfRule type="containsText" dxfId="3140" priority="3490" operator="containsText" text="Fully Achieved">
      <formula>NOT(ISERROR(SEARCH("Fully Achieved",G42)))</formula>
    </cfRule>
    <cfRule type="containsText" dxfId="3139" priority="3491" operator="containsText" text="Deferred">
      <formula>NOT(ISERROR(SEARCH("Deferred",G42)))</formula>
    </cfRule>
    <cfRule type="containsText" dxfId="3138" priority="3492" operator="containsText" text="Deleted">
      <formula>NOT(ISERROR(SEARCH("Deleted",G42)))</formula>
    </cfRule>
    <cfRule type="containsText" dxfId="3137" priority="3493" operator="containsText" text="In Danger of Falling Behind Target">
      <formula>NOT(ISERROR(SEARCH("In Danger of Falling Behind Target",G42)))</formula>
    </cfRule>
    <cfRule type="containsText" dxfId="3136" priority="3494" operator="containsText" text="Not yet due">
      <formula>NOT(ISERROR(SEARCH("Not yet due",G42)))</formula>
    </cfRule>
    <cfRule type="containsText" dxfId="3135" priority="3495" operator="containsText" text="Update not Provided">
      <formula>NOT(ISERROR(SEARCH("Update not Provided",G42)))</formula>
    </cfRule>
  </conditionalFormatting>
  <conditionalFormatting sqref="G42">
    <cfRule type="containsText" dxfId="3134" priority="3424" operator="containsText" text="On track to be achieved">
      <formula>NOT(ISERROR(SEARCH("On track to be achieved",G42)))</formula>
    </cfRule>
    <cfRule type="containsText" dxfId="3133" priority="3425" operator="containsText" text="Deferred">
      <formula>NOT(ISERROR(SEARCH("Deferred",G42)))</formula>
    </cfRule>
    <cfRule type="containsText" dxfId="3132" priority="3426" operator="containsText" text="Deleted">
      <formula>NOT(ISERROR(SEARCH("Deleted",G42)))</formula>
    </cfRule>
    <cfRule type="containsText" dxfId="3131" priority="3427" operator="containsText" text="In Danger of Falling Behind Target">
      <formula>NOT(ISERROR(SEARCH("In Danger of Falling Behind Target",G42)))</formula>
    </cfRule>
    <cfRule type="containsText" dxfId="3130" priority="3428" operator="containsText" text="Not yet due">
      <formula>NOT(ISERROR(SEARCH("Not yet due",G42)))</formula>
    </cfRule>
    <cfRule type="containsText" dxfId="3129" priority="3429" operator="containsText" text="Update not Provided">
      <formula>NOT(ISERROR(SEARCH("Update not Provided",G42)))</formula>
    </cfRule>
    <cfRule type="containsText" dxfId="3128" priority="3430" operator="containsText" text="Not yet due">
      <formula>NOT(ISERROR(SEARCH("Not yet due",G42)))</formula>
    </cfRule>
    <cfRule type="containsText" dxfId="3127" priority="3431" operator="containsText" text="Completed Behind Schedule">
      <formula>NOT(ISERROR(SEARCH("Completed Behind Schedule",G42)))</formula>
    </cfRule>
    <cfRule type="containsText" dxfId="3126" priority="3432" operator="containsText" text="Off Target">
      <formula>NOT(ISERROR(SEARCH("Off Target",G42)))</formula>
    </cfRule>
    <cfRule type="containsText" dxfId="3125" priority="3433" operator="containsText" text="On Track to be Achieved">
      <formula>NOT(ISERROR(SEARCH("On Track to be Achieved",G42)))</formula>
    </cfRule>
    <cfRule type="containsText" dxfId="3124" priority="3434" operator="containsText" text="Fully Achieved">
      <formula>NOT(ISERROR(SEARCH("Fully Achieved",G42)))</formula>
    </cfRule>
    <cfRule type="containsText" dxfId="3123" priority="3435" operator="containsText" text="Not yet due">
      <formula>NOT(ISERROR(SEARCH("Not yet due",G42)))</formula>
    </cfRule>
    <cfRule type="containsText" dxfId="3122" priority="3436" operator="containsText" text="Not Yet Due">
      <formula>NOT(ISERROR(SEARCH("Not Yet Due",G42)))</formula>
    </cfRule>
    <cfRule type="containsText" dxfId="3121" priority="3437" operator="containsText" text="Deferred">
      <formula>NOT(ISERROR(SEARCH("Deferred",G42)))</formula>
    </cfRule>
    <cfRule type="containsText" dxfId="3120" priority="3438" operator="containsText" text="Deleted">
      <formula>NOT(ISERROR(SEARCH("Deleted",G42)))</formula>
    </cfRule>
    <cfRule type="containsText" dxfId="3119" priority="3439" operator="containsText" text="In Danger of Falling Behind Target">
      <formula>NOT(ISERROR(SEARCH("In Danger of Falling Behind Target",G42)))</formula>
    </cfRule>
    <cfRule type="containsText" dxfId="3118" priority="3440" operator="containsText" text="Not yet due">
      <formula>NOT(ISERROR(SEARCH("Not yet due",G42)))</formula>
    </cfRule>
    <cfRule type="containsText" dxfId="3117" priority="3441" operator="containsText" text="Completed Behind Schedule">
      <formula>NOT(ISERROR(SEARCH("Completed Behind Schedule",G42)))</formula>
    </cfRule>
    <cfRule type="containsText" dxfId="3116" priority="3442" operator="containsText" text="Off Target">
      <formula>NOT(ISERROR(SEARCH("Off Target",G42)))</formula>
    </cfRule>
    <cfRule type="containsText" dxfId="3115" priority="3443" operator="containsText" text="In Danger of Falling Behind Target">
      <formula>NOT(ISERROR(SEARCH("In Danger of Falling Behind Target",G42)))</formula>
    </cfRule>
    <cfRule type="containsText" dxfId="3114" priority="3444" operator="containsText" text="On Track to be Achieved">
      <formula>NOT(ISERROR(SEARCH("On Track to be Achieved",G42)))</formula>
    </cfRule>
    <cfRule type="containsText" dxfId="3113" priority="3445" operator="containsText" text="Fully Achieved">
      <formula>NOT(ISERROR(SEARCH("Fully Achieved",G42)))</formula>
    </cfRule>
    <cfRule type="containsText" dxfId="3112" priority="3446" operator="containsText" text="Update not Provided">
      <formula>NOT(ISERROR(SEARCH("Update not Provided",G42)))</formula>
    </cfRule>
    <cfRule type="containsText" dxfId="3111" priority="3447" operator="containsText" text="Not yet due">
      <formula>NOT(ISERROR(SEARCH("Not yet due",G42)))</formula>
    </cfRule>
    <cfRule type="containsText" dxfId="3110" priority="3448" operator="containsText" text="Completed Behind Schedule">
      <formula>NOT(ISERROR(SEARCH("Completed Behind Schedule",G42)))</formula>
    </cfRule>
    <cfRule type="containsText" dxfId="3109" priority="3449" operator="containsText" text="Off Target">
      <formula>NOT(ISERROR(SEARCH("Off Target",G42)))</formula>
    </cfRule>
    <cfRule type="containsText" dxfId="3108" priority="3450" operator="containsText" text="In Danger of Falling Behind Target">
      <formula>NOT(ISERROR(SEARCH("In Danger of Falling Behind Target",G42)))</formula>
    </cfRule>
    <cfRule type="containsText" dxfId="3107" priority="3451" operator="containsText" text="On Track to be Achieved">
      <formula>NOT(ISERROR(SEARCH("On Track to be Achieved",G42)))</formula>
    </cfRule>
    <cfRule type="containsText" dxfId="3106" priority="3452" operator="containsText" text="Fully Achieved">
      <formula>NOT(ISERROR(SEARCH("Fully Achieved",G42)))</formula>
    </cfRule>
    <cfRule type="containsText" dxfId="3105" priority="3453" operator="containsText" text="Fully Achieved">
      <formula>NOT(ISERROR(SEARCH("Fully Achieved",G42)))</formula>
    </cfRule>
    <cfRule type="containsText" dxfId="3104" priority="3454" operator="containsText" text="Fully Achieved">
      <formula>NOT(ISERROR(SEARCH("Fully Achieved",G42)))</formula>
    </cfRule>
    <cfRule type="containsText" dxfId="3103" priority="3455" operator="containsText" text="Deferred">
      <formula>NOT(ISERROR(SEARCH("Deferred",G42)))</formula>
    </cfRule>
    <cfRule type="containsText" dxfId="3102" priority="3456" operator="containsText" text="Deleted">
      <formula>NOT(ISERROR(SEARCH("Deleted",G42)))</formula>
    </cfRule>
    <cfRule type="containsText" dxfId="3101" priority="3457" operator="containsText" text="In Danger of Falling Behind Target">
      <formula>NOT(ISERROR(SEARCH("In Danger of Falling Behind Target",G42)))</formula>
    </cfRule>
    <cfRule type="containsText" dxfId="3100" priority="3458" operator="containsText" text="Not yet due">
      <formula>NOT(ISERROR(SEARCH("Not yet due",G42)))</formula>
    </cfRule>
    <cfRule type="containsText" dxfId="3099" priority="3459" operator="containsText" text="Update not Provided">
      <formula>NOT(ISERROR(SEARCH("Update not Provided",G42)))</formula>
    </cfRule>
  </conditionalFormatting>
  <conditionalFormatting sqref="G43:G49">
    <cfRule type="containsText" dxfId="3098" priority="3388" operator="containsText" text="On track to be achieved">
      <formula>NOT(ISERROR(SEARCH("On track to be achieved",G43)))</formula>
    </cfRule>
    <cfRule type="containsText" dxfId="3097" priority="3389" operator="containsText" text="Deferred">
      <formula>NOT(ISERROR(SEARCH("Deferred",G43)))</formula>
    </cfRule>
    <cfRule type="containsText" dxfId="3096" priority="3390" operator="containsText" text="Deleted">
      <formula>NOT(ISERROR(SEARCH("Deleted",G43)))</formula>
    </cfRule>
    <cfRule type="containsText" dxfId="3095" priority="3391" operator="containsText" text="In Danger of Falling Behind Target">
      <formula>NOT(ISERROR(SEARCH("In Danger of Falling Behind Target",G43)))</formula>
    </cfRule>
    <cfRule type="containsText" dxfId="3094" priority="3392" operator="containsText" text="Not yet due">
      <formula>NOT(ISERROR(SEARCH("Not yet due",G43)))</formula>
    </cfRule>
    <cfRule type="containsText" dxfId="3093" priority="3393" operator="containsText" text="Update not Provided">
      <formula>NOT(ISERROR(SEARCH("Update not Provided",G43)))</formula>
    </cfRule>
    <cfRule type="containsText" dxfId="3092" priority="3394" operator="containsText" text="Not yet due">
      <formula>NOT(ISERROR(SEARCH("Not yet due",G43)))</formula>
    </cfRule>
    <cfRule type="containsText" dxfId="3091" priority="3395" operator="containsText" text="Completed Behind Schedule">
      <formula>NOT(ISERROR(SEARCH("Completed Behind Schedule",G43)))</formula>
    </cfRule>
    <cfRule type="containsText" dxfId="3090" priority="3396" operator="containsText" text="Off Target">
      <formula>NOT(ISERROR(SEARCH("Off Target",G43)))</formula>
    </cfRule>
    <cfRule type="containsText" dxfId="3089" priority="3397" operator="containsText" text="On Track to be Achieved">
      <formula>NOT(ISERROR(SEARCH("On Track to be Achieved",G43)))</formula>
    </cfRule>
    <cfRule type="containsText" dxfId="3088" priority="3398" operator="containsText" text="Fully Achieved">
      <formula>NOT(ISERROR(SEARCH("Fully Achieved",G43)))</formula>
    </cfRule>
    <cfRule type="containsText" dxfId="3087" priority="3399" operator="containsText" text="Not yet due">
      <formula>NOT(ISERROR(SEARCH("Not yet due",G43)))</formula>
    </cfRule>
    <cfRule type="containsText" dxfId="3086" priority="3400" operator="containsText" text="Not Yet Due">
      <formula>NOT(ISERROR(SEARCH("Not Yet Due",G43)))</formula>
    </cfRule>
    <cfRule type="containsText" dxfId="3085" priority="3401" operator="containsText" text="Deferred">
      <formula>NOT(ISERROR(SEARCH("Deferred",G43)))</formula>
    </cfRule>
    <cfRule type="containsText" dxfId="3084" priority="3402" operator="containsText" text="Deleted">
      <formula>NOT(ISERROR(SEARCH("Deleted",G43)))</formula>
    </cfRule>
    <cfRule type="containsText" dxfId="3083" priority="3403" operator="containsText" text="In Danger of Falling Behind Target">
      <formula>NOT(ISERROR(SEARCH("In Danger of Falling Behind Target",G43)))</formula>
    </cfRule>
    <cfRule type="containsText" dxfId="3082" priority="3404" operator="containsText" text="Not yet due">
      <formula>NOT(ISERROR(SEARCH("Not yet due",G43)))</formula>
    </cfRule>
    <cfRule type="containsText" dxfId="3081" priority="3405" operator="containsText" text="Completed Behind Schedule">
      <formula>NOT(ISERROR(SEARCH("Completed Behind Schedule",G43)))</formula>
    </cfRule>
    <cfRule type="containsText" dxfId="3080" priority="3406" operator="containsText" text="Off Target">
      <formula>NOT(ISERROR(SEARCH("Off Target",G43)))</formula>
    </cfRule>
    <cfRule type="containsText" dxfId="3079" priority="3407" operator="containsText" text="In Danger of Falling Behind Target">
      <formula>NOT(ISERROR(SEARCH("In Danger of Falling Behind Target",G43)))</formula>
    </cfRule>
    <cfRule type="containsText" dxfId="3078" priority="3408" operator="containsText" text="On Track to be Achieved">
      <formula>NOT(ISERROR(SEARCH("On Track to be Achieved",G43)))</formula>
    </cfRule>
    <cfRule type="containsText" dxfId="3077" priority="3409" operator="containsText" text="Fully Achieved">
      <formula>NOT(ISERROR(SEARCH("Fully Achieved",G43)))</formula>
    </cfRule>
    <cfRule type="containsText" dxfId="3076" priority="3410" operator="containsText" text="Update not Provided">
      <formula>NOT(ISERROR(SEARCH("Update not Provided",G43)))</formula>
    </cfRule>
    <cfRule type="containsText" dxfId="3075" priority="3411" operator="containsText" text="Not yet due">
      <formula>NOT(ISERROR(SEARCH("Not yet due",G43)))</formula>
    </cfRule>
    <cfRule type="containsText" dxfId="3074" priority="3412" operator="containsText" text="Completed Behind Schedule">
      <formula>NOT(ISERROR(SEARCH("Completed Behind Schedule",G43)))</formula>
    </cfRule>
    <cfRule type="containsText" dxfId="3073" priority="3413" operator="containsText" text="Off Target">
      <formula>NOT(ISERROR(SEARCH("Off Target",G43)))</formula>
    </cfRule>
    <cfRule type="containsText" dxfId="3072" priority="3414" operator="containsText" text="In Danger of Falling Behind Target">
      <formula>NOT(ISERROR(SEARCH("In Danger of Falling Behind Target",G43)))</formula>
    </cfRule>
    <cfRule type="containsText" dxfId="3071" priority="3415" operator="containsText" text="On Track to be Achieved">
      <formula>NOT(ISERROR(SEARCH("On Track to be Achieved",G43)))</formula>
    </cfRule>
    <cfRule type="containsText" dxfId="3070" priority="3416" operator="containsText" text="Fully Achieved">
      <formula>NOT(ISERROR(SEARCH("Fully Achieved",G43)))</formula>
    </cfRule>
    <cfRule type="containsText" dxfId="3069" priority="3417" operator="containsText" text="Fully Achieved">
      <formula>NOT(ISERROR(SEARCH("Fully Achieved",G43)))</formula>
    </cfRule>
    <cfRule type="containsText" dxfId="3068" priority="3418" operator="containsText" text="Fully Achieved">
      <formula>NOT(ISERROR(SEARCH("Fully Achieved",G43)))</formula>
    </cfRule>
    <cfRule type="containsText" dxfId="3067" priority="3419" operator="containsText" text="Deferred">
      <formula>NOT(ISERROR(SEARCH("Deferred",G43)))</formula>
    </cfRule>
    <cfRule type="containsText" dxfId="3066" priority="3420" operator="containsText" text="Deleted">
      <formula>NOT(ISERROR(SEARCH("Deleted",G43)))</formula>
    </cfRule>
    <cfRule type="containsText" dxfId="3065" priority="3421" operator="containsText" text="In Danger of Falling Behind Target">
      <formula>NOT(ISERROR(SEARCH("In Danger of Falling Behind Target",G43)))</formula>
    </cfRule>
    <cfRule type="containsText" dxfId="3064" priority="3422" operator="containsText" text="Not yet due">
      <formula>NOT(ISERROR(SEARCH("Not yet due",G43)))</formula>
    </cfRule>
    <cfRule type="containsText" dxfId="3063" priority="3423" operator="containsText" text="Update not Provided">
      <formula>NOT(ISERROR(SEARCH("Update not Provided",G43)))</formula>
    </cfRule>
  </conditionalFormatting>
  <conditionalFormatting sqref="G50">
    <cfRule type="containsText" dxfId="3062" priority="3352" operator="containsText" text="On track to be achieved">
      <formula>NOT(ISERROR(SEARCH("On track to be achieved",G50)))</formula>
    </cfRule>
    <cfRule type="containsText" dxfId="3061" priority="3353" operator="containsText" text="Deferred">
      <formula>NOT(ISERROR(SEARCH("Deferred",G50)))</formula>
    </cfRule>
    <cfRule type="containsText" dxfId="3060" priority="3354" operator="containsText" text="Deleted">
      <formula>NOT(ISERROR(SEARCH("Deleted",G50)))</formula>
    </cfRule>
    <cfRule type="containsText" dxfId="3059" priority="3355" operator="containsText" text="In Danger of Falling Behind Target">
      <formula>NOT(ISERROR(SEARCH("In Danger of Falling Behind Target",G50)))</formula>
    </cfRule>
    <cfRule type="containsText" dxfId="3058" priority="3356" operator="containsText" text="Not yet due">
      <formula>NOT(ISERROR(SEARCH("Not yet due",G50)))</formula>
    </cfRule>
    <cfRule type="containsText" dxfId="3057" priority="3357" operator="containsText" text="Update not Provided">
      <formula>NOT(ISERROR(SEARCH("Update not Provided",G50)))</formula>
    </cfRule>
    <cfRule type="containsText" dxfId="3056" priority="3358" operator="containsText" text="Not yet due">
      <formula>NOT(ISERROR(SEARCH("Not yet due",G50)))</formula>
    </cfRule>
    <cfRule type="containsText" dxfId="3055" priority="3359" operator="containsText" text="Completed Behind Schedule">
      <formula>NOT(ISERROR(SEARCH("Completed Behind Schedule",G50)))</formula>
    </cfRule>
    <cfRule type="containsText" dxfId="3054" priority="3360" operator="containsText" text="Off Target">
      <formula>NOT(ISERROR(SEARCH("Off Target",G50)))</formula>
    </cfRule>
    <cfRule type="containsText" dxfId="3053" priority="3361" operator="containsText" text="On Track to be Achieved">
      <formula>NOT(ISERROR(SEARCH("On Track to be Achieved",G50)))</formula>
    </cfRule>
    <cfRule type="containsText" dxfId="3052" priority="3362" operator="containsText" text="Fully Achieved">
      <formula>NOT(ISERROR(SEARCH("Fully Achieved",G50)))</formula>
    </cfRule>
    <cfRule type="containsText" dxfId="3051" priority="3363" operator="containsText" text="Not yet due">
      <formula>NOT(ISERROR(SEARCH("Not yet due",G50)))</formula>
    </cfRule>
    <cfRule type="containsText" dxfId="3050" priority="3364" operator="containsText" text="Not Yet Due">
      <formula>NOT(ISERROR(SEARCH("Not Yet Due",G50)))</formula>
    </cfRule>
    <cfRule type="containsText" dxfId="3049" priority="3365" operator="containsText" text="Deferred">
      <formula>NOT(ISERROR(SEARCH("Deferred",G50)))</formula>
    </cfRule>
    <cfRule type="containsText" dxfId="3048" priority="3366" operator="containsText" text="Deleted">
      <formula>NOT(ISERROR(SEARCH("Deleted",G50)))</formula>
    </cfRule>
    <cfRule type="containsText" dxfId="3047" priority="3367" operator="containsText" text="In Danger of Falling Behind Target">
      <formula>NOT(ISERROR(SEARCH("In Danger of Falling Behind Target",G50)))</formula>
    </cfRule>
    <cfRule type="containsText" dxfId="3046" priority="3368" operator="containsText" text="Not yet due">
      <formula>NOT(ISERROR(SEARCH("Not yet due",G50)))</formula>
    </cfRule>
    <cfRule type="containsText" dxfId="3045" priority="3369" operator="containsText" text="Completed Behind Schedule">
      <formula>NOT(ISERROR(SEARCH("Completed Behind Schedule",G50)))</formula>
    </cfRule>
    <cfRule type="containsText" dxfId="3044" priority="3370" operator="containsText" text="Off Target">
      <formula>NOT(ISERROR(SEARCH("Off Target",G50)))</formula>
    </cfRule>
    <cfRule type="containsText" dxfId="3043" priority="3371" operator="containsText" text="In Danger of Falling Behind Target">
      <formula>NOT(ISERROR(SEARCH("In Danger of Falling Behind Target",G50)))</formula>
    </cfRule>
    <cfRule type="containsText" dxfId="3042" priority="3372" operator="containsText" text="On Track to be Achieved">
      <formula>NOT(ISERROR(SEARCH("On Track to be Achieved",G50)))</formula>
    </cfRule>
    <cfRule type="containsText" dxfId="3041" priority="3373" operator="containsText" text="Fully Achieved">
      <formula>NOT(ISERROR(SEARCH("Fully Achieved",G50)))</formula>
    </cfRule>
    <cfRule type="containsText" dxfId="3040" priority="3374" operator="containsText" text="Update not Provided">
      <formula>NOT(ISERROR(SEARCH("Update not Provided",G50)))</formula>
    </cfRule>
    <cfRule type="containsText" dxfId="3039" priority="3375" operator="containsText" text="Not yet due">
      <formula>NOT(ISERROR(SEARCH("Not yet due",G50)))</formula>
    </cfRule>
    <cfRule type="containsText" dxfId="3038" priority="3376" operator="containsText" text="Completed Behind Schedule">
      <formula>NOT(ISERROR(SEARCH("Completed Behind Schedule",G50)))</formula>
    </cfRule>
    <cfRule type="containsText" dxfId="3037" priority="3377" operator="containsText" text="Off Target">
      <formula>NOT(ISERROR(SEARCH("Off Target",G50)))</formula>
    </cfRule>
    <cfRule type="containsText" dxfId="3036" priority="3378" operator="containsText" text="In Danger of Falling Behind Target">
      <formula>NOT(ISERROR(SEARCH("In Danger of Falling Behind Target",G50)))</formula>
    </cfRule>
    <cfRule type="containsText" dxfId="3035" priority="3379" operator="containsText" text="On Track to be Achieved">
      <formula>NOT(ISERROR(SEARCH("On Track to be Achieved",G50)))</formula>
    </cfRule>
    <cfRule type="containsText" dxfId="3034" priority="3380" operator="containsText" text="Fully Achieved">
      <formula>NOT(ISERROR(SEARCH("Fully Achieved",G50)))</formula>
    </cfRule>
    <cfRule type="containsText" dxfId="3033" priority="3381" operator="containsText" text="Fully Achieved">
      <formula>NOT(ISERROR(SEARCH("Fully Achieved",G50)))</formula>
    </cfRule>
    <cfRule type="containsText" dxfId="3032" priority="3382" operator="containsText" text="Fully Achieved">
      <formula>NOT(ISERROR(SEARCH("Fully Achieved",G50)))</formula>
    </cfRule>
    <cfRule type="containsText" dxfId="3031" priority="3383" operator="containsText" text="Deferred">
      <formula>NOT(ISERROR(SEARCH("Deferred",G50)))</formula>
    </cfRule>
    <cfRule type="containsText" dxfId="3030" priority="3384" operator="containsText" text="Deleted">
      <formula>NOT(ISERROR(SEARCH("Deleted",G50)))</formula>
    </cfRule>
    <cfRule type="containsText" dxfId="3029" priority="3385" operator="containsText" text="In Danger of Falling Behind Target">
      <formula>NOT(ISERROR(SEARCH("In Danger of Falling Behind Target",G50)))</formula>
    </cfRule>
    <cfRule type="containsText" dxfId="3028" priority="3386" operator="containsText" text="Not yet due">
      <formula>NOT(ISERROR(SEARCH("Not yet due",G50)))</formula>
    </cfRule>
    <cfRule type="containsText" dxfId="3027" priority="3387" operator="containsText" text="Update not Provided">
      <formula>NOT(ISERROR(SEARCH("Update not Provided",G50)))</formula>
    </cfRule>
  </conditionalFormatting>
  <conditionalFormatting sqref="G50">
    <cfRule type="containsText" dxfId="3026" priority="3316" operator="containsText" text="On track to be achieved">
      <formula>NOT(ISERROR(SEARCH("On track to be achieved",G50)))</formula>
    </cfRule>
    <cfRule type="containsText" dxfId="3025" priority="3317" operator="containsText" text="Deferred">
      <formula>NOT(ISERROR(SEARCH("Deferred",G50)))</formula>
    </cfRule>
    <cfRule type="containsText" dxfId="3024" priority="3318" operator="containsText" text="Deleted">
      <formula>NOT(ISERROR(SEARCH("Deleted",G50)))</formula>
    </cfRule>
    <cfRule type="containsText" dxfId="3023" priority="3319" operator="containsText" text="In Danger of Falling Behind Target">
      <formula>NOT(ISERROR(SEARCH("In Danger of Falling Behind Target",G50)))</formula>
    </cfRule>
    <cfRule type="containsText" dxfId="3022" priority="3320" operator="containsText" text="Not yet due">
      <formula>NOT(ISERROR(SEARCH("Not yet due",G50)))</formula>
    </cfRule>
    <cfRule type="containsText" dxfId="3021" priority="3321" operator="containsText" text="Update not Provided">
      <formula>NOT(ISERROR(SEARCH("Update not Provided",G50)))</formula>
    </cfRule>
    <cfRule type="containsText" dxfId="3020" priority="3322" operator="containsText" text="Not yet due">
      <formula>NOT(ISERROR(SEARCH("Not yet due",G50)))</formula>
    </cfRule>
    <cfRule type="containsText" dxfId="3019" priority="3323" operator="containsText" text="Completed Behind Schedule">
      <formula>NOT(ISERROR(SEARCH("Completed Behind Schedule",G50)))</formula>
    </cfRule>
    <cfRule type="containsText" dxfId="3018" priority="3324" operator="containsText" text="Off Target">
      <formula>NOT(ISERROR(SEARCH("Off Target",G50)))</formula>
    </cfRule>
    <cfRule type="containsText" dxfId="3017" priority="3325" operator="containsText" text="On Track to be Achieved">
      <formula>NOT(ISERROR(SEARCH("On Track to be Achieved",G50)))</formula>
    </cfRule>
    <cfRule type="containsText" dxfId="3016" priority="3326" operator="containsText" text="Fully Achieved">
      <formula>NOT(ISERROR(SEARCH("Fully Achieved",G50)))</formula>
    </cfRule>
    <cfRule type="containsText" dxfId="3015" priority="3327" operator="containsText" text="Not yet due">
      <formula>NOT(ISERROR(SEARCH("Not yet due",G50)))</formula>
    </cfRule>
    <cfRule type="containsText" dxfId="3014" priority="3328" operator="containsText" text="Not Yet Due">
      <formula>NOT(ISERROR(SEARCH("Not Yet Due",G50)))</formula>
    </cfRule>
    <cfRule type="containsText" dxfId="3013" priority="3329" operator="containsText" text="Deferred">
      <formula>NOT(ISERROR(SEARCH("Deferred",G50)))</formula>
    </cfRule>
    <cfRule type="containsText" dxfId="3012" priority="3330" operator="containsText" text="Deleted">
      <formula>NOT(ISERROR(SEARCH("Deleted",G50)))</formula>
    </cfRule>
    <cfRule type="containsText" dxfId="3011" priority="3331" operator="containsText" text="In Danger of Falling Behind Target">
      <formula>NOT(ISERROR(SEARCH("In Danger of Falling Behind Target",G50)))</formula>
    </cfRule>
    <cfRule type="containsText" dxfId="3010" priority="3332" operator="containsText" text="Not yet due">
      <formula>NOT(ISERROR(SEARCH("Not yet due",G50)))</formula>
    </cfRule>
    <cfRule type="containsText" dxfId="3009" priority="3333" operator="containsText" text="Completed Behind Schedule">
      <formula>NOT(ISERROR(SEARCH("Completed Behind Schedule",G50)))</formula>
    </cfRule>
    <cfRule type="containsText" dxfId="3008" priority="3334" operator="containsText" text="Off Target">
      <formula>NOT(ISERROR(SEARCH("Off Target",G50)))</formula>
    </cfRule>
    <cfRule type="containsText" dxfId="3007" priority="3335" operator="containsText" text="In Danger of Falling Behind Target">
      <formula>NOT(ISERROR(SEARCH("In Danger of Falling Behind Target",G50)))</formula>
    </cfRule>
    <cfRule type="containsText" dxfId="3006" priority="3336" operator="containsText" text="On Track to be Achieved">
      <formula>NOT(ISERROR(SEARCH("On Track to be Achieved",G50)))</formula>
    </cfRule>
    <cfRule type="containsText" dxfId="3005" priority="3337" operator="containsText" text="Fully Achieved">
      <formula>NOT(ISERROR(SEARCH("Fully Achieved",G50)))</formula>
    </cfRule>
    <cfRule type="containsText" dxfId="3004" priority="3338" operator="containsText" text="Update not Provided">
      <formula>NOT(ISERROR(SEARCH("Update not Provided",G50)))</formula>
    </cfRule>
    <cfRule type="containsText" dxfId="3003" priority="3339" operator="containsText" text="Not yet due">
      <formula>NOT(ISERROR(SEARCH("Not yet due",G50)))</formula>
    </cfRule>
    <cfRule type="containsText" dxfId="3002" priority="3340" operator="containsText" text="Completed Behind Schedule">
      <formula>NOT(ISERROR(SEARCH("Completed Behind Schedule",G50)))</formula>
    </cfRule>
    <cfRule type="containsText" dxfId="3001" priority="3341" operator="containsText" text="Off Target">
      <formula>NOT(ISERROR(SEARCH("Off Target",G50)))</formula>
    </cfRule>
    <cfRule type="containsText" dxfId="3000" priority="3342" operator="containsText" text="In Danger of Falling Behind Target">
      <formula>NOT(ISERROR(SEARCH("In Danger of Falling Behind Target",G50)))</formula>
    </cfRule>
    <cfRule type="containsText" dxfId="2999" priority="3343" operator="containsText" text="On Track to be Achieved">
      <formula>NOT(ISERROR(SEARCH("On Track to be Achieved",G50)))</formula>
    </cfRule>
    <cfRule type="containsText" dxfId="2998" priority="3344" operator="containsText" text="Fully Achieved">
      <formula>NOT(ISERROR(SEARCH("Fully Achieved",G50)))</formula>
    </cfRule>
    <cfRule type="containsText" dxfId="2997" priority="3345" operator="containsText" text="Fully Achieved">
      <formula>NOT(ISERROR(SEARCH("Fully Achieved",G50)))</formula>
    </cfRule>
    <cfRule type="containsText" dxfId="2996" priority="3346" operator="containsText" text="Fully Achieved">
      <formula>NOT(ISERROR(SEARCH("Fully Achieved",G50)))</formula>
    </cfRule>
    <cfRule type="containsText" dxfId="2995" priority="3347" operator="containsText" text="Deferred">
      <formula>NOT(ISERROR(SEARCH("Deferred",G50)))</formula>
    </cfRule>
    <cfRule type="containsText" dxfId="2994" priority="3348" operator="containsText" text="Deleted">
      <formula>NOT(ISERROR(SEARCH("Deleted",G50)))</formula>
    </cfRule>
    <cfRule type="containsText" dxfId="2993" priority="3349" operator="containsText" text="In Danger of Falling Behind Target">
      <formula>NOT(ISERROR(SEARCH("In Danger of Falling Behind Target",G50)))</formula>
    </cfRule>
    <cfRule type="containsText" dxfId="2992" priority="3350" operator="containsText" text="Not yet due">
      <formula>NOT(ISERROR(SEARCH("Not yet due",G50)))</formula>
    </cfRule>
    <cfRule type="containsText" dxfId="2991" priority="3351" operator="containsText" text="Update not Provided">
      <formula>NOT(ISERROR(SEARCH("Update not Provided",G50)))</formula>
    </cfRule>
  </conditionalFormatting>
  <conditionalFormatting sqref="G51:G53">
    <cfRule type="containsText" dxfId="2990" priority="3280" operator="containsText" text="On track to be achieved">
      <formula>NOT(ISERROR(SEARCH("On track to be achieved",G51)))</formula>
    </cfRule>
    <cfRule type="containsText" dxfId="2989" priority="3281" operator="containsText" text="Deferred">
      <formula>NOT(ISERROR(SEARCH("Deferred",G51)))</formula>
    </cfRule>
    <cfRule type="containsText" dxfId="2988" priority="3282" operator="containsText" text="Deleted">
      <formula>NOT(ISERROR(SEARCH("Deleted",G51)))</formula>
    </cfRule>
    <cfRule type="containsText" dxfId="2987" priority="3283" operator="containsText" text="In Danger of Falling Behind Target">
      <formula>NOT(ISERROR(SEARCH("In Danger of Falling Behind Target",G51)))</formula>
    </cfRule>
    <cfRule type="containsText" dxfId="2986" priority="3284" operator="containsText" text="Not yet due">
      <formula>NOT(ISERROR(SEARCH("Not yet due",G51)))</formula>
    </cfRule>
    <cfRule type="containsText" dxfId="2985" priority="3285" operator="containsText" text="Update not Provided">
      <formula>NOT(ISERROR(SEARCH("Update not Provided",G51)))</formula>
    </cfRule>
    <cfRule type="containsText" dxfId="2984" priority="3286" operator="containsText" text="Not yet due">
      <formula>NOT(ISERROR(SEARCH("Not yet due",G51)))</formula>
    </cfRule>
    <cfRule type="containsText" dxfId="2983" priority="3287" operator="containsText" text="Completed Behind Schedule">
      <formula>NOT(ISERROR(SEARCH("Completed Behind Schedule",G51)))</formula>
    </cfRule>
    <cfRule type="containsText" dxfId="2982" priority="3288" operator="containsText" text="Off Target">
      <formula>NOT(ISERROR(SEARCH("Off Target",G51)))</formula>
    </cfRule>
    <cfRule type="containsText" dxfId="2981" priority="3289" operator="containsText" text="On Track to be Achieved">
      <formula>NOT(ISERROR(SEARCH("On Track to be Achieved",G51)))</formula>
    </cfRule>
    <cfRule type="containsText" dxfId="2980" priority="3290" operator="containsText" text="Fully Achieved">
      <formula>NOT(ISERROR(SEARCH("Fully Achieved",G51)))</formula>
    </cfRule>
    <cfRule type="containsText" dxfId="2979" priority="3291" operator="containsText" text="Not yet due">
      <formula>NOT(ISERROR(SEARCH("Not yet due",G51)))</formula>
    </cfRule>
    <cfRule type="containsText" dxfId="2978" priority="3292" operator="containsText" text="Not Yet Due">
      <formula>NOT(ISERROR(SEARCH("Not Yet Due",G51)))</formula>
    </cfRule>
    <cfRule type="containsText" dxfId="2977" priority="3293" operator="containsText" text="Deferred">
      <formula>NOT(ISERROR(SEARCH("Deferred",G51)))</formula>
    </cfRule>
    <cfRule type="containsText" dxfId="2976" priority="3294" operator="containsText" text="Deleted">
      <formula>NOT(ISERROR(SEARCH("Deleted",G51)))</formula>
    </cfRule>
    <cfRule type="containsText" dxfId="2975" priority="3295" operator="containsText" text="In Danger of Falling Behind Target">
      <formula>NOT(ISERROR(SEARCH("In Danger of Falling Behind Target",G51)))</formula>
    </cfRule>
    <cfRule type="containsText" dxfId="2974" priority="3296" operator="containsText" text="Not yet due">
      <formula>NOT(ISERROR(SEARCH("Not yet due",G51)))</formula>
    </cfRule>
    <cfRule type="containsText" dxfId="2973" priority="3297" operator="containsText" text="Completed Behind Schedule">
      <formula>NOT(ISERROR(SEARCH("Completed Behind Schedule",G51)))</formula>
    </cfRule>
    <cfRule type="containsText" dxfId="2972" priority="3298" operator="containsText" text="Off Target">
      <formula>NOT(ISERROR(SEARCH("Off Target",G51)))</formula>
    </cfRule>
    <cfRule type="containsText" dxfId="2971" priority="3299" operator="containsText" text="In Danger of Falling Behind Target">
      <formula>NOT(ISERROR(SEARCH("In Danger of Falling Behind Target",G51)))</formula>
    </cfRule>
    <cfRule type="containsText" dxfId="2970" priority="3300" operator="containsText" text="On Track to be Achieved">
      <formula>NOT(ISERROR(SEARCH("On Track to be Achieved",G51)))</formula>
    </cfRule>
    <cfRule type="containsText" dxfId="2969" priority="3301" operator="containsText" text="Fully Achieved">
      <formula>NOT(ISERROR(SEARCH("Fully Achieved",G51)))</formula>
    </cfRule>
    <cfRule type="containsText" dxfId="2968" priority="3302" operator="containsText" text="Update not Provided">
      <formula>NOT(ISERROR(SEARCH("Update not Provided",G51)))</formula>
    </cfRule>
    <cfRule type="containsText" dxfId="2967" priority="3303" operator="containsText" text="Not yet due">
      <formula>NOT(ISERROR(SEARCH("Not yet due",G51)))</formula>
    </cfRule>
    <cfRule type="containsText" dxfId="2966" priority="3304" operator="containsText" text="Completed Behind Schedule">
      <formula>NOT(ISERROR(SEARCH("Completed Behind Schedule",G51)))</formula>
    </cfRule>
    <cfRule type="containsText" dxfId="2965" priority="3305" operator="containsText" text="Off Target">
      <formula>NOT(ISERROR(SEARCH("Off Target",G51)))</formula>
    </cfRule>
    <cfRule type="containsText" dxfId="2964" priority="3306" operator="containsText" text="In Danger of Falling Behind Target">
      <formula>NOT(ISERROR(SEARCH("In Danger of Falling Behind Target",G51)))</formula>
    </cfRule>
    <cfRule type="containsText" dxfId="2963" priority="3307" operator="containsText" text="On Track to be Achieved">
      <formula>NOT(ISERROR(SEARCH("On Track to be Achieved",G51)))</formula>
    </cfRule>
    <cfRule type="containsText" dxfId="2962" priority="3308" operator="containsText" text="Fully Achieved">
      <formula>NOT(ISERROR(SEARCH("Fully Achieved",G51)))</formula>
    </cfRule>
    <cfRule type="containsText" dxfId="2961" priority="3309" operator="containsText" text="Fully Achieved">
      <formula>NOT(ISERROR(SEARCH("Fully Achieved",G51)))</formula>
    </cfRule>
    <cfRule type="containsText" dxfId="2960" priority="3310" operator="containsText" text="Fully Achieved">
      <formula>NOT(ISERROR(SEARCH("Fully Achieved",G51)))</formula>
    </cfRule>
    <cfRule type="containsText" dxfId="2959" priority="3311" operator="containsText" text="Deferred">
      <formula>NOT(ISERROR(SEARCH("Deferred",G51)))</formula>
    </cfRule>
    <cfRule type="containsText" dxfId="2958" priority="3312" operator="containsText" text="Deleted">
      <formula>NOT(ISERROR(SEARCH("Deleted",G51)))</formula>
    </cfRule>
    <cfRule type="containsText" dxfId="2957" priority="3313" operator="containsText" text="In Danger of Falling Behind Target">
      <formula>NOT(ISERROR(SEARCH("In Danger of Falling Behind Target",G51)))</formula>
    </cfRule>
    <cfRule type="containsText" dxfId="2956" priority="3314" operator="containsText" text="Not yet due">
      <formula>NOT(ISERROR(SEARCH("Not yet due",G51)))</formula>
    </cfRule>
    <cfRule type="containsText" dxfId="2955" priority="3315" operator="containsText" text="Update not Provided">
      <formula>NOT(ISERROR(SEARCH("Update not Provided",G51)))</formula>
    </cfRule>
  </conditionalFormatting>
  <conditionalFormatting sqref="G54">
    <cfRule type="containsText" dxfId="2954" priority="3244" operator="containsText" text="On track to be achieved">
      <formula>NOT(ISERROR(SEARCH("On track to be achieved",G54)))</formula>
    </cfRule>
    <cfRule type="containsText" dxfId="2953" priority="3245" operator="containsText" text="Deferred">
      <formula>NOT(ISERROR(SEARCH("Deferred",G54)))</formula>
    </cfRule>
    <cfRule type="containsText" dxfId="2952" priority="3246" operator="containsText" text="Deleted">
      <formula>NOT(ISERROR(SEARCH("Deleted",G54)))</formula>
    </cfRule>
    <cfRule type="containsText" dxfId="2951" priority="3247" operator="containsText" text="In Danger of Falling Behind Target">
      <formula>NOT(ISERROR(SEARCH("In Danger of Falling Behind Target",G54)))</formula>
    </cfRule>
    <cfRule type="containsText" dxfId="2950" priority="3248" operator="containsText" text="Not yet due">
      <formula>NOT(ISERROR(SEARCH("Not yet due",G54)))</formula>
    </cfRule>
    <cfRule type="containsText" dxfId="2949" priority="3249" operator="containsText" text="Update not Provided">
      <formula>NOT(ISERROR(SEARCH("Update not Provided",G54)))</formula>
    </cfRule>
    <cfRule type="containsText" dxfId="2948" priority="3250" operator="containsText" text="Not yet due">
      <formula>NOT(ISERROR(SEARCH("Not yet due",G54)))</formula>
    </cfRule>
    <cfRule type="containsText" dxfId="2947" priority="3251" operator="containsText" text="Completed Behind Schedule">
      <formula>NOT(ISERROR(SEARCH("Completed Behind Schedule",G54)))</formula>
    </cfRule>
    <cfRule type="containsText" dxfId="2946" priority="3252" operator="containsText" text="Off Target">
      <formula>NOT(ISERROR(SEARCH("Off Target",G54)))</formula>
    </cfRule>
    <cfRule type="containsText" dxfId="2945" priority="3253" operator="containsText" text="On Track to be Achieved">
      <formula>NOT(ISERROR(SEARCH("On Track to be Achieved",G54)))</formula>
    </cfRule>
    <cfRule type="containsText" dxfId="2944" priority="3254" operator="containsText" text="Fully Achieved">
      <formula>NOT(ISERROR(SEARCH("Fully Achieved",G54)))</formula>
    </cfRule>
    <cfRule type="containsText" dxfId="2943" priority="3255" operator="containsText" text="Not yet due">
      <formula>NOT(ISERROR(SEARCH("Not yet due",G54)))</formula>
    </cfRule>
    <cfRule type="containsText" dxfId="2942" priority="3256" operator="containsText" text="Not Yet Due">
      <formula>NOT(ISERROR(SEARCH("Not Yet Due",G54)))</formula>
    </cfRule>
    <cfRule type="containsText" dxfId="2941" priority="3257" operator="containsText" text="Deferred">
      <formula>NOT(ISERROR(SEARCH("Deferred",G54)))</formula>
    </cfRule>
    <cfRule type="containsText" dxfId="2940" priority="3258" operator="containsText" text="Deleted">
      <formula>NOT(ISERROR(SEARCH("Deleted",G54)))</formula>
    </cfRule>
    <cfRule type="containsText" dxfId="2939" priority="3259" operator="containsText" text="In Danger of Falling Behind Target">
      <formula>NOT(ISERROR(SEARCH("In Danger of Falling Behind Target",G54)))</formula>
    </cfRule>
    <cfRule type="containsText" dxfId="2938" priority="3260" operator="containsText" text="Not yet due">
      <formula>NOT(ISERROR(SEARCH("Not yet due",G54)))</formula>
    </cfRule>
    <cfRule type="containsText" dxfId="2937" priority="3261" operator="containsText" text="Completed Behind Schedule">
      <formula>NOT(ISERROR(SEARCH("Completed Behind Schedule",G54)))</formula>
    </cfRule>
    <cfRule type="containsText" dxfId="2936" priority="3262" operator="containsText" text="Off Target">
      <formula>NOT(ISERROR(SEARCH("Off Target",G54)))</formula>
    </cfRule>
    <cfRule type="containsText" dxfId="2935" priority="3263" operator="containsText" text="In Danger of Falling Behind Target">
      <formula>NOT(ISERROR(SEARCH("In Danger of Falling Behind Target",G54)))</formula>
    </cfRule>
    <cfRule type="containsText" dxfId="2934" priority="3264" operator="containsText" text="On Track to be Achieved">
      <formula>NOT(ISERROR(SEARCH("On Track to be Achieved",G54)))</formula>
    </cfRule>
    <cfRule type="containsText" dxfId="2933" priority="3265" operator="containsText" text="Fully Achieved">
      <formula>NOT(ISERROR(SEARCH("Fully Achieved",G54)))</formula>
    </cfRule>
    <cfRule type="containsText" dxfId="2932" priority="3266" operator="containsText" text="Update not Provided">
      <formula>NOT(ISERROR(SEARCH("Update not Provided",G54)))</formula>
    </cfRule>
    <cfRule type="containsText" dxfId="2931" priority="3267" operator="containsText" text="Not yet due">
      <formula>NOT(ISERROR(SEARCH("Not yet due",G54)))</formula>
    </cfRule>
    <cfRule type="containsText" dxfId="2930" priority="3268" operator="containsText" text="Completed Behind Schedule">
      <formula>NOT(ISERROR(SEARCH("Completed Behind Schedule",G54)))</formula>
    </cfRule>
    <cfRule type="containsText" dxfId="2929" priority="3269" operator="containsText" text="Off Target">
      <formula>NOT(ISERROR(SEARCH("Off Target",G54)))</formula>
    </cfRule>
    <cfRule type="containsText" dxfId="2928" priority="3270" operator="containsText" text="In Danger of Falling Behind Target">
      <formula>NOT(ISERROR(SEARCH("In Danger of Falling Behind Target",G54)))</formula>
    </cfRule>
    <cfRule type="containsText" dxfId="2927" priority="3271" operator="containsText" text="On Track to be Achieved">
      <formula>NOT(ISERROR(SEARCH("On Track to be Achieved",G54)))</formula>
    </cfRule>
    <cfRule type="containsText" dxfId="2926" priority="3272" operator="containsText" text="Fully Achieved">
      <formula>NOT(ISERROR(SEARCH("Fully Achieved",G54)))</formula>
    </cfRule>
    <cfRule type="containsText" dxfId="2925" priority="3273" operator="containsText" text="Fully Achieved">
      <formula>NOT(ISERROR(SEARCH("Fully Achieved",G54)))</formula>
    </cfRule>
    <cfRule type="containsText" dxfId="2924" priority="3274" operator="containsText" text="Fully Achieved">
      <formula>NOT(ISERROR(SEARCH("Fully Achieved",G54)))</formula>
    </cfRule>
    <cfRule type="containsText" dxfId="2923" priority="3275" operator="containsText" text="Deferred">
      <formula>NOT(ISERROR(SEARCH("Deferred",G54)))</formula>
    </cfRule>
    <cfRule type="containsText" dxfId="2922" priority="3276" operator="containsText" text="Deleted">
      <formula>NOT(ISERROR(SEARCH("Deleted",G54)))</formula>
    </cfRule>
    <cfRule type="containsText" dxfId="2921" priority="3277" operator="containsText" text="In Danger of Falling Behind Target">
      <formula>NOT(ISERROR(SEARCH("In Danger of Falling Behind Target",G54)))</formula>
    </cfRule>
    <cfRule type="containsText" dxfId="2920" priority="3278" operator="containsText" text="Not yet due">
      <formula>NOT(ISERROR(SEARCH("Not yet due",G54)))</formula>
    </cfRule>
    <cfRule type="containsText" dxfId="2919" priority="3279" operator="containsText" text="Update not Provided">
      <formula>NOT(ISERROR(SEARCH("Update not Provided",G54)))</formula>
    </cfRule>
  </conditionalFormatting>
  <conditionalFormatting sqref="G54">
    <cfRule type="containsText" dxfId="2918" priority="3208" operator="containsText" text="On track to be achieved">
      <formula>NOT(ISERROR(SEARCH("On track to be achieved",G54)))</formula>
    </cfRule>
    <cfRule type="containsText" dxfId="2917" priority="3209" operator="containsText" text="Deferred">
      <formula>NOT(ISERROR(SEARCH("Deferred",G54)))</formula>
    </cfRule>
    <cfRule type="containsText" dxfId="2916" priority="3210" operator="containsText" text="Deleted">
      <formula>NOT(ISERROR(SEARCH("Deleted",G54)))</formula>
    </cfRule>
    <cfRule type="containsText" dxfId="2915" priority="3211" operator="containsText" text="In Danger of Falling Behind Target">
      <formula>NOT(ISERROR(SEARCH("In Danger of Falling Behind Target",G54)))</formula>
    </cfRule>
    <cfRule type="containsText" dxfId="2914" priority="3212" operator="containsText" text="Not yet due">
      <formula>NOT(ISERROR(SEARCH("Not yet due",G54)))</formula>
    </cfRule>
    <cfRule type="containsText" dxfId="2913" priority="3213" operator="containsText" text="Update not Provided">
      <formula>NOT(ISERROR(SEARCH("Update not Provided",G54)))</formula>
    </cfRule>
    <cfRule type="containsText" dxfId="2912" priority="3214" operator="containsText" text="Not yet due">
      <formula>NOT(ISERROR(SEARCH("Not yet due",G54)))</formula>
    </cfRule>
    <cfRule type="containsText" dxfId="2911" priority="3215" operator="containsText" text="Completed Behind Schedule">
      <formula>NOT(ISERROR(SEARCH("Completed Behind Schedule",G54)))</formula>
    </cfRule>
    <cfRule type="containsText" dxfId="2910" priority="3216" operator="containsText" text="Off Target">
      <formula>NOT(ISERROR(SEARCH("Off Target",G54)))</formula>
    </cfRule>
    <cfRule type="containsText" dxfId="2909" priority="3217" operator="containsText" text="On Track to be Achieved">
      <formula>NOT(ISERROR(SEARCH("On Track to be Achieved",G54)))</formula>
    </cfRule>
    <cfRule type="containsText" dxfId="2908" priority="3218" operator="containsText" text="Fully Achieved">
      <formula>NOT(ISERROR(SEARCH("Fully Achieved",G54)))</formula>
    </cfRule>
    <cfRule type="containsText" dxfId="2907" priority="3219" operator="containsText" text="Not yet due">
      <formula>NOT(ISERROR(SEARCH("Not yet due",G54)))</formula>
    </cfRule>
    <cfRule type="containsText" dxfId="2906" priority="3220" operator="containsText" text="Not Yet Due">
      <formula>NOT(ISERROR(SEARCH("Not Yet Due",G54)))</formula>
    </cfRule>
    <cfRule type="containsText" dxfId="2905" priority="3221" operator="containsText" text="Deferred">
      <formula>NOT(ISERROR(SEARCH("Deferred",G54)))</formula>
    </cfRule>
    <cfRule type="containsText" dxfId="2904" priority="3222" operator="containsText" text="Deleted">
      <formula>NOT(ISERROR(SEARCH("Deleted",G54)))</formula>
    </cfRule>
    <cfRule type="containsText" dxfId="2903" priority="3223" operator="containsText" text="In Danger of Falling Behind Target">
      <formula>NOT(ISERROR(SEARCH("In Danger of Falling Behind Target",G54)))</formula>
    </cfRule>
    <cfRule type="containsText" dxfId="2902" priority="3224" operator="containsText" text="Not yet due">
      <formula>NOT(ISERROR(SEARCH("Not yet due",G54)))</formula>
    </cfRule>
    <cfRule type="containsText" dxfId="2901" priority="3225" operator="containsText" text="Completed Behind Schedule">
      <formula>NOT(ISERROR(SEARCH("Completed Behind Schedule",G54)))</formula>
    </cfRule>
    <cfRule type="containsText" dxfId="2900" priority="3226" operator="containsText" text="Off Target">
      <formula>NOT(ISERROR(SEARCH("Off Target",G54)))</formula>
    </cfRule>
    <cfRule type="containsText" dxfId="2899" priority="3227" operator="containsText" text="In Danger of Falling Behind Target">
      <formula>NOT(ISERROR(SEARCH("In Danger of Falling Behind Target",G54)))</formula>
    </cfRule>
    <cfRule type="containsText" dxfId="2898" priority="3228" operator="containsText" text="On Track to be Achieved">
      <formula>NOT(ISERROR(SEARCH("On Track to be Achieved",G54)))</formula>
    </cfRule>
    <cfRule type="containsText" dxfId="2897" priority="3229" operator="containsText" text="Fully Achieved">
      <formula>NOT(ISERROR(SEARCH("Fully Achieved",G54)))</formula>
    </cfRule>
    <cfRule type="containsText" dxfId="2896" priority="3230" operator="containsText" text="Update not Provided">
      <formula>NOT(ISERROR(SEARCH("Update not Provided",G54)))</formula>
    </cfRule>
    <cfRule type="containsText" dxfId="2895" priority="3231" operator="containsText" text="Not yet due">
      <formula>NOT(ISERROR(SEARCH("Not yet due",G54)))</formula>
    </cfRule>
    <cfRule type="containsText" dxfId="2894" priority="3232" operator="containsText" text="Completed Behind Schedule">
      <formula>NOT(ISERROR(SEARCH("Completed Behind Schedule",G54)))</formula>
    </cfRule>
    <cfRule type="containsText" dxfId="2893" priority="3233" operator="containsText" text="Off Target">
      <formula>NOT(ISERROR(SEARCH("Off Target",G54)))</formula>
    </cfRule>
    <cfRule type="containsText" dxfId="2892" priority="3234" operator="containsText" text="In Danger of Falling Behind Target">
      <formula>NOT(ISERROR(SEARCH("In Danger of Falling Behind Target",G54)))</formula>
    </cfRule>
    <cfRule type="containsText" dxfId="2891" priority="3235" operator="containsText" text="On Track to be Achieved">
      <formula>NOT(ISERROR(SEARCH("On Track to be Achieved",G54)))</formula>
    </cfRule>
    <cfRule type="containsText" dxfId="2890" priority="3236" operator="containsText" text="Fully Achieved">
      <formula>NOT(ISERROR(SEARCH("Fully Achieved",G54)))</formula>
    </cfRule>
    <cfRule type="containsText" dxfId="2889" priority="3237" operator="containsText" text="Fully Achieved">
      <formula>NOT(ISERROR(SEARCH("Fully Achieved",G54)))</formula>
    </cfRule>
    <cfRule type="containsText" dxfId="2888" priority="3238" operator="containsText" text="Fully Achieved">
      <formula>NOT(ISERROR(SEARCH("Fully Achieved",G54)))</formula>
    </cfRule>
    <cfRule type="containsText" dxfId="2887" priority="3239" operator="containsText" text="Deferred">
      <formula>NOT(ISERROR(SEARCH("Deferred",G54)))</formula>
    </cfRule>
    <cfRule type="containsText" dxfId="2886" priority="3240" operator="containsText" text="Deleted">
      <formula>NOT(ISERROR(SEARCH("Deleted",G54)))</formula>
    </cfRule>
    <cfRule type="containsText" dxfId="2885" priority="3241" operator="containsText" text="In Danger of Falling Behind Target">
      <formula>NOT(ISERROR(SEARCH("In Danger of Falling Behind Target",G54)))</formula>
    </cfRule>
    <cfRule type="containsText" dxfId="2884" priority="3242" operator="containsText" text="Not yet due">
      <formula>NOT(ISERROR(SEARCH("Not yet due",G54)))</formula>
    </cfRule>
    <cfRule type="containsText" dxfId="2883" priority="3243" operator="containsText" text="Update not Provided">
      <formula>NOT(ISERROR(SEARCH("Update not Provided",G54)))</formula>
    </cfRule>
  </conditionalFormatting>
  <conditionalFormatting sqref="G55:G60">
    <cfRule type="containsText" dxfId="2882" priority="3172" operator="containsText" text="On track to be achieved">
      <formula>NOT(ISERROR(SEARCH("On track to be achieved",G55)))</formula>
    </cfRule>
    <cfRule type="containsText" dxfId="2881" priority="3173" operator="containsText" text="Deferred">
      <formula>NOT(ISERROR(SEARCH("Deferred",G55)))</formula>
    </cfRule>
    <cfRule type="containsText" dxfId="2880" priority="3174" operator="containsText" text="Deleted">
      <formula>NOT(ISERROR(SEARCH("Deleted",G55)))</formula>
    </cfRule>
    <cfRule type="containsText" dxfId="2879" priority="3175" operator="containsText" text="In Danger of Falling Behind Target">
      <formula>NOT(ISERROR(SEARCH("In Danger of Falling Behind Target",G55)))</formula>
    </cfRule>
    <cfRule type="containsText" dxfId="2878" priority="3176" operator="containsText" text="Not yet due">
      <formula>NOT(ISERROR(SEARCH("Not yet due",G55)))</formula>
    </cfRule>
    <cfRule type="containsText" dxfId="2877" priority="3177" operator="containsText" text="Update not Provided">
      <formula>NOT(ISERROR(SEARCH("Update not Provided",G55)))</formula>
    </cfRule>
    <cfRule type="containsText" dxfId="2876" priority="3178" operator="containsText" text="Not yet due">
      <formula>NOT(ISERROR(SEARCH("Not yet due",G55)))</formula>
    </cfRule>
    <cfRule type="containsText" dxfId="2875" priority="3179" operator="containsText" text="Completed Behind Schedule">
      <formula>NOT(ISERROR(SEARCH("Completed Behind Schedule",G55)))</formula>
    </cfRule>
    <cfRule type="containsText" dxfId="2874" priority="3180" operator="containsText" text="Off Target">
      <formula>NOT(ISERROR(SEARCH("Off Target",G55)))</formula>
    </cfRule>
    <cfRule type="containsText" dxfId="2873" priority="3181" operator="containsText" text="On Track to be Achieved">
      <formula>NOT(ISERROR(SEARCH("On Track to be Achieved",G55)))</formula>
    </cfRule>
    <cfRule type="containsText" dxfId="2872" priority="3182" operator="containsText" text="Fully Achieved">
      <formula>NOT(ISERROR(SEARCH("Fully Achieved",G55)))</formula>
    </cfRule>
    <cfRule type="containsText" dxfId="2871" priority="3183" operator="containsText" text="Not yet due">
      <formula>NOT(ISERROR(SEARCH("Not yet due",G55)))</formula>
    </cfRule>
    <cfRule type="containsText" dxfId="2870" priority="3184" operator="containsText" text="Not Yet Due">
      <formula>NOT(ISERROR(SEARCH("Not Yet Due",G55)))</formula>
    </cfRule>
    <cfRule type="containsText" dxfId="2869" priority="3185" operator="containsText" text="Deferred">
      <formula>NOT(ISERROR(SEARCH("Deferred",G55)))</formula>
    </cfRule>
    <cfRule type="containsText" dxfId="2868" priority="3186" operator="containsText" text="Deleted">
      <formula>NOT(ISERROR(SEARCH("Deleted",G55)))</formula>
    </cfRule>
    <cfRule type="containsText" dxfId="2867" priority="3187" operator="containsText" text="In Danger of Falling Behind Target">
      <formula>NOT(ISERROR(SEARCH("In Danger of Falling Behind Target",G55)))</formula>
    </cfRule>
    <cfRule type="containsText" dxfId="2866" priority="3188" operator="containsText" text="Not yet due">
      <formula>NOT(ISERROR(SEARCH("Not yet due",G55)))</formula>
    </cfRule>
    <cfRule type="containsText" dxfId="2865" priority="3189" operator="containsText" text="Completed Behind Schedule">
      <formula>NOT(ISERROR(SEARCH("Completed Behind Schedule",G55)))</formula>
    </cfRule>
    <cfRule type="containsText" dxfId="2864" priority="3190" operator="containsText" text="Off Target">
      <formula>NOT(ISERROR(SEARCH("Off Target",G55)))</formula>
    </cfRule>
    <cfRule type="containsText" dxfId="2863" priority="3191" operator="containsText" text="In Danger of Falling Behind Target">
      <formula>NOT(ISERROR(SEARCH("In Danger of Falling Behind Target",G55)))</formula>
    </cfRule>
    <cfRule type="containsText" dxfId="2862" priority="3192" operator="containsText" text="On Track to be Achieved">
      <formula>NOT(ISERROR(SEARCH("On Track to be Achieved",G55)))</formula>
    </cfRule>
    <cfRule type="containsText" dxfId="2861" priority="3193" operator="containsText" text="Fully Achieved">
      <formula>NOT(ISERROR(SEARCH("Fully Achieved",G55)))</formula>
    </cfRule>
    <cfRule type="containsText" dxfId="2860" priority="3194" operator="containsText" text="Update not Provided">
      <formula>NOT(ISERROR(SEARCH("Update not Provided",G55)))</formula>
    </cfRule>
    <cfRule type="containsText" dxfId="2859" priority="3195" operator="containsText" text="Not yet due">
      <formula>NOT(ISERROR(SEARCH("Not yet due",G55)))</formula>
    </cfRule>
    <cfRule type="containsText" dxfId="2858" priority="3196" operator="containsText" text="Completed Behind Schedule">
      <formula>NOT(ISERROR(SEARCH("Completed Behind Schedule",G55)))</formula>
    </cfRule>
    <cfRule type="containsText" dxfId="2857" priority="3197" operator="containsText" text="Off Target">
      <formula>NOT(ISERROR(SEARCH("Off Target",G55)))</formula>
    </cfRule>
    <cfRule type="containsText" dxfId="2856" priority="3198" operator="containsText" text="In Danger of Falling Behind Target">
      <formula>NOT(ISERROR(SEARCH("In Danger of Falling Behind Target",G55)))</formula>
    </cfRule>
    <cfRule type="containsText" dxfId="2855" priority="3199" operator="containsText" text="On Track to be Achieved">
      <formula>NOT(ISERROR(SEARCH("On Track to be Achieved",G55)))</formula>
    </cfRule>
    <cfRule type="containsText" dxfId="2854" priority="3200" operator="containsText" text="Fully Achieved">
      <formula>NOT(ISERROR(SEARCH("Fully Achieved",G55)))</formula>
    </cfRule>
    <cfRule type="containsText" dxfId="2853" priority="3201" operator="containsText" text="Fully Achieved">
      <formula>NOT(ISERROR(SEARCH("Fully Achieved",G55)))</formula>
    </cfRule>
    <cfRule type="containsText" dxfId="2852" priority="3202" operator="containsText" text="Fully Achieved">
      <formula>NOT(ISERROR(SEARCH("Fully Achieved",G55)))</formula>
    </cfRule>
    <cfRule type="containsText" dxfId="2851" priority="3203" operator="containsText" text="Deferred">
      <formula>NOT(ISERROR(SEARCH("Deferred",G55)))</formula>
    </cfRule>
    <cfRule type="containsText" dxfId="2850" priority="3204" operator="containsText" text="Deleted">
      <formula>NOT(ISERROR(SEARCH("Deleted",G55)))</formula>
    </cfRule>
    <cfRule type="containsText" dxfId="2849" priority="3205" operator="containsText" text="In Danger of Falling Behind Target">
      <formula>NOT(ISERROR(SEARCH("In Danger of Falling Behind Target",G55)))</formula>
    </cfRule>
    <cfRule type="containsText" dxfId="2848" priority="3206" operator="containsText" text="Not yet due">
      <formula>NOT(ISERROR(SEARCH("Not yet due",G55)))</formula>
    </cfRule>
    <cfRule type="containsText" dxfId="2847" priority="3207" operator="containsText" text="Update not Provided">
      <formula>NOT(ISERROR(SEARCH("Update not Provided",G55)))</formula>
    </cfRule>
  </conditionalFormatting>
  <conditionalFormatting sqref="G62:G68">
    <cfRule type="containsText" dxfId="2846" priority="3136" operator="containsText" text="On track to be achieved">
      <formula>NOT(ISERROR(SEARCH("On track to be achieved",G62)))</formula>
    </cfRule>
    <cfRule type="containsText" dxfId="2845" priority="3137" operator="containsText" text="Deferred">
      <formula>NOT(ISERROR(SEARCH("Deferred",G62)))</formula>
    </cfRule>
    <cfRule type="containsText" dxfId="2844" priority="3138" operator="containsText" text="Deleted">
      <formula>NOT(ISERROR(SEARCH("Deleted",G62)))</formula>
    </cfRule>
    <cfRule type="containsText" dxfId="2843" priority="3139" operator="containsText" text="In Danger of Falling Behind Target">
      <formula>NOT(ISERROR(SEARCH("In Danger of Falling Behind Target",G62)))</formula>
    </cfRule>
    <cfRule type="containsText" dxfId="2842" priority="3140" operator="containsText" text="Not yet due">
      <formula>NOT(ISERROR(SEARCH("Not yet due",G62)))</formula>
    </cfRule>
    <cfRule type="containsText" dxfId="2841" priority="3141" operator="containsText" text="Update not Provided">
      <formula>NOT(ISERROR(SEARCH("Update not Provided",G62)))</formula>
    </cfRule>
    <cfRule type="containsText" dxfId="2840" priority="3142" operator="containsText" text="Not yet due">
      <formula>NOT(ISERROR(SEARCH("Not yet due",G62)))</formula>
    </cfRule>
    <cfRule type="containsText" dxfId="2839" priority="3143" operator="containsText" text="Completed Behind Schedule">
      <formula>NOT(ISERROR(SEARCH("Completed Behind Schedule",G62)))</formula>
    </cfRule>
    <cfRule type="containsText" dxfId="2838" priority="3144" operator="containsText" text="Off Target">
      <formula>NOT(ISERROR(SEARCH("Off Target",G62)))</formula>
    </cfRule>
    <cfRule type="containsText" dxfId="2837" priority="3145" operator="containsText" text="On Track to be Achieved">
      <formula>NOT(ISERROR(SEARCH("On Track to be Achieved",G62)))</formula>
    </cfRule>
    <cfRule type="containsText" dxfId="2836" priority="3146" operator="containsText" text="Fully Achieved">
      <formula>NOT(ISERROR(SEARCH("Fully Achieved",G62)))</formula>
    </cfRule>
    <cfRule type="containsText" dxfId="2835" priority="3147" operator="containsText" text="Not yet due">
      <formula>NOT(ISERROR(SEARCH("Not yet due",G62)))</formula>
    </cfRule>
    <cfRule type="containsText" dxfId="2834" priority="3148" operator="containsText" text="Not Yet Due">
      <formula>NOT(ISERROR(SEARCH("Not Yet Due",G62)))</formula>
    </cfRule>
    <cfRule type="containsText" dxfId="2833" priority="3149" operator="containsText" text="Deferred">
      <formula>NOT(ISERROR(SEARCH("Deferred",G62)))</formula>
    </cfRule>
    <cfRule type="containsText" dxfId="2832" priority="3150" operator="containsText" text="Deleted">
      <formula>NOT(ISERROR(SEARCH("Deleted",G62)))</formula>
    </cfRule>
    <cfRule type="containsText" dxfId="2831" priority="3151" operator="containsText" text="In Danger of Falling Behind Target">
      <formula>NOT(ISERROR(SEARCH("In Danger of Falling Behind Target",G62)))</formula>
    </cfRule>
    <cfRule type="containsText" dxfId="2830" priority="3152" operator="containsText" text="Not yet due">
      <formula>NOT(ISERROR(SEARCH("Not yet due",G62)))</formula>
    </cfRule>
    <cfRule type="containsText" dxfId="2829" priority="3153" operator="containsText" text="Completed Behind Schedule">
      <formula>NOT(ISERROR(SEARCH("Completed Behind Schedule",G62)))</formula>
    </cfRule>
    <cfRule type="containsText" dxfId="2828" priority="3154" operator="containsText" text="Off Target">
      <formula>NOT(ISERROR(SEARCH("Off Target",G62)))</formula>
    </cfRule>
    <cfRule type="containsText" dxfId="2827" priority="3155" operator="containsText" text="In Danger of Falling Behind Target">
      <formula>NOT(ISERROR(SEARCH("In Danger of Falling Behind Target",G62)))</formula>
    </cfRule>
    <cfRule type="containsText" dxfId="2826" priority="3156" operator="containsText" text="On Track to be Achieved">
      <formula>NOT(ISERROR(SEARCH("On Track to be Achieved",G62)))</formula>
    </cfRule>
    <cfRule type="containsText" dxfId="2825" priority="3157" operator="containsText" text="Fully Achieved">
      <formula>NOT(ISERROR(SEARCH("Fully Achieved",G62)))</formula>
    </cfRule>
    <cfRule type="containsText" dxfId="2824" priority="3158" operator="containsText" text="Update not Provided">
      <formula>NOT(ISERROR(SEARCH("Update not Provided",G62)))</formula>
    </cfRule>
    <cfRule type="containsText" dxfId="2823" priority="3159" operator="containsText" text="Not yet due">
      <formula>NOT(ISERROR(SEARCH("Not yet due",G62)))</formula>
    </cfRule>
    <cfRule type="containsText" dxfId="2822" priority="3160" operator="containsText" text="Completed Behind Schedule">
      <formula>NOT(ISERROR(SEARCH("Completed Behind Schedule",G62)))</formula>
    </cfRule>
    <cfRule type="containsText" dxfId="2821" priority="3161" operator="containsText" text="Off Target">
      <formula>NOT(ISERROR(SEARCH("Off Target",G62)))</formula>
    </cfRule>
    <cfRule type="containsText" dxfId="2820" priority="3162" operator="containsText" text="In Danger of Falling Behind Target">
      <formula>NOT(ISERROR(SEARCH("In Danger of Falling Behind Target",G62)))</formula>
    </cfRule>
    <cfRule type="containsText" dxfId="2819" priority="3163" operator="containsText" text="On Track to be Achieved">
      <formula>NOT(ISERROR(SEARCH("On Track to be Achieved",G62)))</formula>
    </cfRule>
    <cfRule type="containsText" dxfId="2818" priority="3164" operator="containsText" text="Fully Achieved">
      <formula>NOT(ISERROR(SEARCH("Fully Achieved",G62)))</formula>
    </cfRule>
    <cfRule type="containsText" dxfId="2817" priority="3165" operator="containsText" text="Fully Achieved">
      <formula>NOT(ISERROR(SEARCH("Fully Achieved",G62)))</formula>
    </cfRule>
    <cfRule type="containsText" dxfId="2816" priority="3166" operator="containsText" text="Fully Achieved">
      <formula>NOT(ISERROR(SEARCH("Fully Achieved",G62)))</formula>
    </cfRule>
    <cfRule type="containsText" dxfId="2815" priority="3167" operator="containsText" text="Deferred">
      <formula>NOT(ISERROR(SEARCH("Deferred",G62)))</formula>
    </cfRule>
    <cfRule type="containsText" dxfId="2814" priority="3168" operator="containsText" text="Deleted">
      <formula>NOT(ISERROR(SEARCH("Deleted",G62)))</formula>
    </cfRule>
    <cfRule type="containsText" dxfId="2813" priority="3169" operator="containsText" text="In Danger of Falling Behind Target">
      <formula>NOT(ISERROR(SEARCH("In Danger of Falling Behind Target",G62)))</formula>
    </cfRule>
    <cfRule type="containsText" dxfId="2812" priority="3170" operator="containsText" text="Not yet due">
      <formula>NOT(ISERROR(SEARCH("Not yet due",G62)))</formula>
    </cfRule>
    <cfRule type="containsText" dxfId="2811" priority="3171" operator="containsText" text="Update not Provided">
      <formula>NOT(ISERROR(SEARCH("Update not Provided",G62)))</formula>
    </cfRule>
  </conditionalFormatting>
  <conditionalFormatting sqref="G69">
    <cfRule type="containsText" dxfId="2810" priority="3100" operator="containsText" text="On track to be achieved">
      <formula>NOT(ISERROR(SEARCH("On track to be achieved",G69)))</formula>
    </cfRule>
    <cfRule type="containsText" dxfId="2809" priority="3101" operator="containsText" text="Deferred">
      <formula>NOT(ISERROR(SEARCH("Deferred",G69)))</formula>
    </cfRule>
    <cfRule type="containsText" dxfId="2808" priority="3102" operator="containsText" text="Deleted">
      <formula>NOT(ISERROR(SEARCH("Deleted",G69)))</formula>
    </cfRule>
    <cfRule type="containsText" dxfId="2807" priority="3103" operator="containsText" text="In Danger of Falling Behind Target">
      <formula>NOT(ISERROR(SEARCH("In Danger of Falling Behind Target",G69)))</formula>
    </cfRule>
    <cfRule type="containsText" dxfId="2806" priority="3104" operator="containsText" text="Not yet due">
      <formula>NOT(ISERROR(SEARCH("Not yet due",G69)))</formula>
    </cfRule>
    <cfRule type="containsText" dxfId="2805" priority="3105" operator="containsText" text="Update not Provided">
      <formula>NOT(ISERROR(SEARCH("Update not Provided",G69)))</formula>
    </cfRule>
    <cfRule type="containsText" dxfId="2804" priority="3106" operator="containsText" text="Not yet due">
      <formula>NOT(ISERROR(SEARCH("Not yet due",G69)))</formula>
    </cfRule>
    <cfRule type="containsText" dxfId="2803" priority="3107" operator="containsText" text="Completed Behind Schedule">
      <formula>NOT(ISERROR(SEARCH("Completed Behind Schedule",G69)))</formula>
    </cfRule>
    <cfRule type="containsText" dxfId="2802" priority="3108" operator="containsText" text="Off Target">
      <formula>NOT(ISERROR(SEARCH("Off Target",G69)))</formula>
    </cfRule>
    <cfRule type="containsText" dxfId="2801" priority="3109" operator="containsText" text="On Track to be Achieved">
      <formula>NOT(ISERROR(SEARCH("On Track to be Achieved",G69)))</formula>
    </cfRule>
    <cfRule type="containsText" dxfId="2800" priority="3110" operator="containsText" text="Fully Achieved">
      <formula>NOT(ISERROR(SEARCH("Fully Achieved",G69)))</formula>
    </cfRule>
    <cfRule type="containsText" dxfId="2799" priority="3111" operator="containsText" text="Not yet due">
      <formula>NOT(ISERROR(SEARCH("Not yet due",G69)))</formula>
    </cfRule>
    <cfRule type="containsText" dxfId="2798" priority="3112" operator="containsText" text="Not Yet Due">
      <formula>NOT(ISERROR(SEARCH("Not Yet Due",G69)))</formula>
    </cfRule>
    <cfRule type="containsText" dxfId="2797" priority="3113" operator="containsText" text="Deferred">
      <formula>NOT(ISERROR(SEARCH("Deferred",G69)))</formula>
    </cfRule>
    <cfRule type="containsText" dxfId="2796" priority="3114" operator="containsText" text="Deleted">
      <formula>NOT(ISERROR(SEARCH("Deleted",G69)))</formula>
    </cfRule>
    <cfRule type="containsText" dxfId="2795" priority="3115" operator="containsText" text="In Danger of Falling Behind Target">
      <formula>NOT(ISERROR(SEARCH("In Danger of Falling Behind Target",G69)))</formula>
    </cfRule>
    <cfRule type="containsText" dxfId="2794" priority="3116" operator="containsText" text="Not yet due">
      <formula>NOT(ISERROR(SEARCH("Not yet due",G69)))</formula>
    </cfRule>
    <cfRule type="containsText" dxfId="2793" priority="3117" operator="containsText" text="Completed Behind Schedule">
      <formula>NOT(ISERROR(SEARCH("Completed Behind Schedule",G69)))</formula>
    </cfRule>
    <cfRule type="containsText" dxfId="2792" priority="3118" operator="containsText" text="Off Target">
      <formula>NOT(ISERROR(SEARCH("Off Target",G69)))</formula>
    </cfRule>
    <cfRule type="containsText" dxfId="2791" priority="3119" operator="containsText" text="In Danger of Falling Behind Target">
      <formula>NOT(ISERROR(SEARCH("In Danger of Falling Behind Target",G69)))</formula>
    </cfRule>
    <cfRule type="containsText" dxfId="2790" priority="3120" operator="containsText" text="On Track to be Achieved">
      <formula>NOT(ISERROR(SEARCH("On Track to be Achieved",G69)))</formula>
    </cfRule>
    <cfRule type="containsText" dxfId="2789" priority="3121" operator="containsText" text="Fully Achieved">
      <formula>NOT(ISERROR(SEARCH("Fully Achieved",G69)))</formula>
    </cfRule>
    <cfRule type="containsText" dxfId="2788" priority="3122" operator="containsText" text="Update not Provided">
      <formula>NOT(ISERROR(SEARCH("Update not Provided",G69)))</formula>
    </cfRule>
    <cfRule type="containsText" dxfId="2787" priority="3123" operator="containsText" text="Not yet due">
      <formula>NOT(ISERROR(SEARCH("Not yet due",G69)))</formula>
    </cfRule>
    <cfRule type="containsText" dxfId="2786" priority="3124" operator="containsText" text="Completed Behind Schedule">
      <formula>NOT(ISERROR(SEARCH("Completed Behind Schedule",G69)))</formula>
    </cfRule>
    <cfRule type="containsText" dxfId="2785" priority="3125" operator="containsText" text="Off Target">
      <formula>NOT(ISERROR(SEARCH("Off Target",G69)))</formula>
    </cfRule>
    <cfRule type="containsText" dxfId="2784" priority="3126" operator="containsText" text="In Danger of Falling Behind Target">
      <formula>NOT(ISERROR(SEARCH("In Danger of Falling Behind Target",G69)))</formula>
    </cfRule>
    <cfRule type="containsText" dxfId="2783" priority="3127" operator="containsText" text="On Track to be Achieved">
      <formula>NOT(ISERROR(SEARCH("On Track to be Achieved",G69)))</formula>
    </cfRule>
    <cfRule type="containsText" dxfId="2782" priority="3128" operator="containsText" text="Fully Achieved">
      <formula>NOT(ISERROR(SEARCH("Fully Achieved",G69)))</formula>
    </cfRule>
    <cfRule type="containsText" dxfId="2781" priority="3129" operator="containsText" text="Fully Achieved">
      <formula>NOT(ISERROR(SEARCH("Fully Achieved",G69)))</formula>
    </cfRule>
    <cfRule type="containsText" dxfId="2780" priority="3130" operator="containsText" text="Fully Achieved">
      <formula>NOT(ISERROR(SEARCH("Fully Achieved",G69)))</formula>
    </cfRule>
    <cfRule type="containsText" dxfId="2779" priority="3131" operator="containsText" text="Deferred">
      <formula>NOT(ISERROR(SEARCH("Deferred",G69)))</formula>
    </cfRule>
    <cfRule type="containsText" dxfId="2778" priority="3132" operator="containsText" text="Deleted">
      <formula>NOT(ISERROR(SEARCH("Deleted",G69)))</formula>
    </cfRule>
    <cfRule type="containsText" dxfId="2777" priority="3133" operator="containsText" text="In Danger of Falling Behind Target">
      <formula>NOT(ISERROR(SEARCH("In Danger of Falling Behind Target",G69)))</formula>
    </cfRule>
    <cfRule type="containsText" dxfId="2776" priority="3134" operator="containsText" text="Not yet due">
      <formula>NOT(ISERROR(SEARCH("Not yet due",G69)))</formula>
    </cfRule>
    <cfRule type="containsText" dxfId="2775" priority="3135" operator="containsText" text="Update not Provided">
      <formula>NOT(ISERROR(SEARCH("Update not Provided",G69)))</formula>
    </cfRule>
  </conditionalFormatting>
  <conditionalFormatting sqref="G69">
    <cfRule type="containsText" dxfId="2774" priority="3064" operator="containsText" text="On track to be achieved">
      <formula>NOT(ISERROR(SEARCH("On track to be achieved",G69)))</formula>
    </cfRule>
    <cfRule type="containsText" dxfId="2773" priority="3065" operator="containsText" text="Deferred">
      <formula>NOT(ISERROR(SEARCH("Deferred",G69)))</formula>
    </cfRule>
    <cfRule type="containsText" dxfId="2772" priority="3066" operator="containsText" text="Deleted">
      <formula>NOT(ISERROR(SEARCH("Deleted",G69)))</formula>
    </cfRule>
    <cfRule type="containsText" dxfId="2771" priority="3067" operator="containsText" text="In Danger of Falling Behind Target">
      <formula>NOT(ISERROR(SEARCH("In Danger of Falling Behind Target",G69)))</formula>
    </cfRule>
    <cfRule type="containsText" dxfId="2770" priority="3068" operator="containsText" text="Not yet due">
      <formula>NOT(ISERROR(SEARCH("Not yet due",G69)))</formula>
    </cfRule>
    <cfRule type="containsText" dxfId="2769" priority="3069" operator="containsText" text="Update not Provided">
      <formula>NOT(ISERROR(SEARCH("Update not Provided",G69)))</formula>
    </cfRule>
    <cfRule type="containsText" dxfId="2768" priority="3070" operator="containsText" text="Not yet due">
      <formula>NOT(ISERROR(SEARCH("Not yet due",G69)))</formula>
    </cfRule>
    <cfRule type="containsText" dxfId="2767" priority="3071" operator="containsText" text="Completed Behind Schedule">
      <formula>NOT(ISERROR(SEARCH("Completed Behind Schedule",G69)))</formula>
    </cfRule>
    <cfRule type="containsText" dxfId="2766" priority="3072" operator="containsText" text="Off Target">
      <formula>NOT(ISERROR(SEARCH("Off Target",G69)))</formula>
    </cfRule>
    <cfRule type="containsText" dxfId="2765" priority="3073" operator="containsText" text="On Track to be Achieved">
      <formula>NOT(ISERROR(SEARCH("On Track to be Achieved",G69)))</formula>
    </cfRule>
    <cfRule type="containsText" dxfId="2764" priority="3074" operator="containsText" text="Fully Achieved">
      <formula>NOT(ISERROR(SEARCH("Fully Achieved",G69)))</formula>
    </cfRule>
    <cfRule type="containsText" dxfId="2763" priority="3075" operator="containsText" text="Not yet due">
      <formula>NOT(ISERROR(SEARCH("Not yet due",G69)))</formula>
    </cfRule>
    <cfRule type="containsText" dxfId="2762" priority="3076" operator="containsText" text="Not Yet Due">
      <formula>NOT(ISERROR(SEARCH("Not Yet Due",G69)))</formula>
    </cfRule>
    <cfRule type="containsText" dxfId="2761" priority="3077" operator="containsText" text="Deferred">
      <formula>NOT(ISERROR(SEARCH("Deferred",G69)))</formula>
    </cfRule>
    <cfRule type="containsText" dxfId="2760" priority="3078" operator="containsText" text="Deleted">
      <formula>NOT(ISERROR(SEARCH("Deleted",G69)))</formula>
    </cfRule>
    <cfRule type="containsText" dxfId="2759" priority="3079" operator="containsText" text="In Danger of Falling Behind Target">
      <formula>NOT(ISERROR(SEARCH("In Danger of Falling Behind Target",G69)))</formula>
    </cfRule>
    <cfRule type="containsText" dxfId="2758" priority="3080" operator="containsText" text="Not yet due">
      <formula>NOT(ISERROR(SEARCH("Not yet due",G69)))</formula>
    </cfRule>
    <cfRule type="containsText" dxfId="2757" priority="3081" operator="containsText" text="Completed Behind Schedule">
      <formula>NOT(ISERROR(SEARCH("Completed Behind Schedule",G69)))</formula>
    </cfRule>
    <cfRule type="containsText" dxfId="2756" priority="3082" operator="containsText" text="Off Target">
      <formula>NOT(ISERROR(SEARCH("Off Target",G69)))</formula>
    </cfRule>
    <cfRule type="containsText" dxfId="2755" priority="3083" operator="containsText" text="In Danger of Falling Behind Target">
      <formula>NOT(ISERROR(SEARCH("In Danger of Falling Behind Target",G69)))</formula>
    </cfRule>
    <cfRule type="containsText" dxfId="2754" priority="3084" operator="containsText" text="On Track to be Achieved">
      <formula>NOT(ISERROR(SEARCH("On Track to be Achieved",G69)))</formula>
    </cfRule>
    <cfRule type="containsText" dxfId="2753" priority="3085" operator="containsText" text="Fully Achieved">
      <formula>NOT(ISERROR(SEARCH("Fully Achieved",G69)))</formula>
    </cfRule>
    <cfRule type="containsText" dxfId="2752" priority="3086" operator="containsText" text="Update not Provided">
      <formula>NOT(ISERROR(SEARCH("Update not Provided",G69)))</formula>
    </cfRule>
    <cfRule type="containsText" dxfId="2751" priority="3087" operator="containsText" text="Not yet due">
      <formula>NOT(ISERROR(SEARCH("Not yet due",G69)))</formula>
    </cfRule>
    <cfRule type="containsText" dxfId="2750" priority="3088" operator="containsText" text="Completed Behind Schedule">
      <formula>NOT(ISERROR(SEARCH("Completed Behind Schedule",G69)))</formula>
    </cfRule>
    <cfRule type="containsText" dxfId="2749" priority="3089" operator="containsText" text="Off Target">
      <formula>NOT(ISERROR(SEARCH("Off Target",G69)))</formula>
    </cfRule>
    <cfRule type="containsText" dxfId="2748" priority="3090" operator="containsText" text="In Danger of Falling Behind Target">
      <formula>NOT(ISERROR(SEARCH("In Danger of Falling Behind Target",G69)))</formula>
    </cfRule>
    <cfRule type="containsText" dxfId="2747" priority="3091" operator="containsText" text="On Track to be Achieved">
      <formula>NOT(ISERROR(SEARCH("On Track to be Achieved",G69)))</formula>
    </cfRule>
    <cfRule type="containsText" dxfId="2746" priority="3092" operator="containsText" text="Fully Achieved">
      <formula>NOT(ISERROR(SEARCH("Fully Achieved",G69)))</formula>
    </cfRule>
    <cfRule type="containsText" dxfId="2745" priority="3093" operator="containsText" text="Fully Achieved">
      <formula>NOT(ISERROR(SEARCH("Fully Achieved",G69)))</formula>
    </cfRule>
    <cfRule type="containsText" dxfId="2744" priority="3094" operator="containsText" text="Fully Achieved">
      <formula>NOT(ISERROR(SEARCH("Fully Achieved",G69)))</formula>
    </cfRule>
    <cfRule type="containsText" dxfId="2743" priority="3095" operator="containsText" text="Deferred">
      <formula>NOT(ISERROR(SEARCH("Deferred",G69)))</formula>
    </cfRule>
    <cfRule type="containsText" dxfId="2742" priority="3096" operator="containsText" text="Deleted">
      <formula>NOT(ISERROR(SEARCH("Deleted",G69)))</formula>
    </cfRule>
    <cfRule type="containsText" dxfId="2741" priority="3097" operator="containsText" text="In Danger of Falling Behind Target">
      <formula>NOT(ISERROR(SEARCH("In Danger of Falling Behind Target",G69)))</formula>
    </cfRule>
    <cfRule type="containsText" dxfId="2740" priority="3098" operator="containsText" text="Not yet due">
      <formula>NOT(ISERROR(SEARCH("Not yet due",G69)))</formula>
    </cfRule>
    <cfRule type="containsText" dxfId="2739" priority="3099" operator="containsText" text="Update not Provided">
      <formula>NOT(ISERROR(SEARCH("Update not Provided",G69)))</formula>
    </cfRule>
  </conditionalFormatting>
  <conditionalFormatting sqref="G69">
    <cfRule type="containsText" dxfId="2738" priority="3028" operator="containsText" text="On track to be achieved">
      <formula>NOT(ISERROR(SEARCH("On track to be achieved",G69)))</formula>
    </cfRule>
    <cfRule type="containsText" dxfId="2737" priority="3029" operator="containsText" text="Deferred">
      <formula>NOT(ISERROR(SEARCH("Deferred",G69)))</formula>
    </cfRule>
    <cfRule type="containsText" dxfId="2736" priority="3030" operator="containsText" text="Deleted">
      <formula>NOT(ISERROR(SEARCH("Deleted",G69)))</formula>
    </cfRule>
    <cfRule type="containsText" dxfId="2735" priority="3031" operator="containsText" text="In Danger of Falling Behind Target">
      <formula>NOT(ISERROR(SEARCH("In Danger of Falling Behind Target",G69)))</formula>
    </cfRule>
    <cfRule type="containsText" dxfId="2734" priority="3032" operator="containsText" text="Not yet due">
      <formula>NOT(ISERROR(SEARCH("Not yet due",G69)))</formula>
    </cfRule>
    <cfRule type="containsText" dxfId="2733" priority="3033" operator="containsText" text="Update not Provided">
      <formula>NOT(ISERROR(SEARCH("Update not Provided",G69)))</formula>
    </cfRule>
    <cfRule type="containsText" dxfId="2732" priority="3034" operator="containsText" text="Not yet due">
      <formula>NOT(ISERROR(SEARCH("Not yet due",G69)))</formula>
    </cfRule>
    <cfRule type="containsText" dxfId="2731" priority="3035" operator="containsText" text="Completed Behind Schedule">
      <formula>NOT(ISERROR(SEARCH("Completed Behind Schedule",G69)))</formula>
    </cfRule>
    <cfRule type="containsText" dxfId="2730" priority="3036" operator="containsText" text="Off Target">
      <formula>NOT(ISERROR(SEARCH("Off Target",G69)))</formula>
    </cfRule>
    <cfRule type="containsText" dxfId="2729" priority="3037" operator="containsText" text="On Track to be Achieved">
      <formula>NOT(ISERROR(SEARCH("On Track to be Achieved",G69)))</formula>
    </cfRule>
    <cfRule type="containsText" dxfId="2728" priority="3038" operator="containsText" text="Fully Achieved">
      <formula>NOT(ISERROR(SEARCH("Fully Achieved",G69)))</formula>
    </cfRule>
    <cfRule type="containsText" dxfId="2727" priority="3039" operator="containsText" text="Not yet due">
      <formula>NOT(ISERROR(SEARCH("Not yet due",G69)))</formula>
    </cfRule>
    <cfRule type="containsText" dxfId="2726" priority="3040" operator="containsText" text="Not Yet Due">
      <formula>NOT(ISERROR(SEARCH("Not Yet Due",G69)))</formula>
    </cfRule>
    <cfRule type="containsText" dxfId="2725" priority="3041" operator="containsText" text="Deferred">
      <formula>NOT(ISERROR(SEARCH("Deferred",G69)))</formula>
    </cfRule>
    <cfRule type="containsText" dxfId="2724" priority="3042" operator="containsText" text="Deleted">
      <formula>NOT(ISERROR(SEARCH("Deleted",G69)))</formula>
    </cfRule>
    <cfRule type="containsText" dxfId="2723" priority="3043" operator="containsText" text="In Danger of Falling Behind Target">
      <formula>NOT(ISERROR(SEARCH("In Danger of Falling Behind Target",G69)))</formula>
    </cfRule>
    <cfRule type="containsText" dxfId="2722" priority="3044" operator="containsText" text="Not yet due">
      <formula>NOT(ISERROR(SEARCH("Not yet due",G69)))</formula>
    </cfRule>
    <cfRule type="containsText" dxfId="2721" priority="3045" operator="containsText" text="Completed Behind Schedule">
      <formula>NOT(ISERROR(SEARCH("Completed Behind Schedule",G69)))</formula>
    </cfRule>
    <cfRule type="containsText" dxfId="2720" priority="3046" operator="containsText" text="Off Target">
      <formula>NOT(ISERROR(SEARCH("Off Target",G69)))</formula>
    </cfRule>
    <cfRule type="containsText" dxfId="2719" priority="3047" operator="containsText" text="In Danger of Falling Behind Target">
      <formula>NOT(ISERROR(SEARCH("In Danger of Falling Behind Target",G69)))</formula>
    </cfRule>
    <cfRule type="containsText" dxfId="2718" priority="3048" operator="containsText" text="On Track to be Achieved">
      <formula>NOT(ISERROR(SEARCH("On Track to be Achieved",G69)))</formula>
    </cfRule>
    <cfRule type="containsText" dxfId="2717" priority="3049" operator="containsText" text="Fully Achieved">
      <formula>NOT(ISERROR(SEARCH("Fully Achieved",G69)))</formula>
    </cfRule>
    <cfRule type="containsText" dxfId="2716" priority="3050" operator="containsText" text="Update not Provided">
      <formula>NOT(ISERROR(SEARCH("Update not Provided",G69)))</formula>
    </cfRule>
    <cfRule type="containsText" dxfId="2715" priority="3051" operator="containsText" text="Not yet due">
      <formula>NOT(ISERROR(SEARCH("Not yet due",G69)))</formula>
    </cfRule>
    <cfRule type="containsText" dxfId="2714" priority="3052" operator="containsText" text="Completed Behind Schedule">
      <formula>NOT(ISERROR(SEARCH("Completed Behind Schedule",G69)))</formula>
    </cfRule>
    <cfRule type="containsText" dxfId="2713" priority="3053" operator="containsText" text="Off Target">
      <formula>NOT(ISERROR(SEARCH("Off Target",G69)))</formula>
    </cfRule>
    <cfRule type="containsText" dxfId="2712" priority="3054" operator="containsText" text="In Danger of Falling Behind Target">
      <formula>NOT(ISERROR(SEARCH("In Danger of Falling Behind Target",G69)))</formula>
    </cfRule>
    <cfRule type="containsText" dxfId="2711" priority="3055" operator="containsText" text="On Track to be Achieved">
      <formula>NOT(ISERROR(SEARCH("On Track to be Achieved",G69)))</formula>
    </cfRule>
    <cfRule type="containsText" dxfId="2710" priority="3056" operator="containsText" text="Fully Achieved">
      <formula>NOT(ISERROR(SEARCH("Fully Achieved",G69)))</formula>
    </cfRule>
    <cfRule type="containsText" dxfId="2709" priority="3057" operator="containsText" text="Fully Achieved">
      <formula>NOT(ISERROR(SEARCH("Fully Achieved",G69)))</formula>
    </cfRule>
    <cfRule type="containsText" dxfId="2708" priority="3058" operator="containsText" text="Fully Achieved">
      <formula>NOT(ISERROR(SEARCH("Fully Achieved",G69)))</formula>
    </cfRule>
    <cfRule type="containsText" dxfId="2707" priority="3059" operator="containsText" text="Deferred">
      <formula>NOT(ISERROR(SEARCH("Deferred",G69)))</formula>
    </cfRule>
    <cfRule type="containsText" dxfId="2706" priority="3060" operator="containsText" text="Deleted">
      <formula>NOT(ISERROR(SEARCH("Deleted",G69)))</formula>
    </cfRule>
    <cfRule type="containsText" dxfId="2705" priority="3061" operator="containsText" text="In Danger of Falling Behind Target">
      <formula>NOT(ISERROR(SEARCH("In Danger of Falling Behind Target",G69)))</formula>
    </cfRule>
    <cfRule type="containsText" dxfId="2704" priority="3062" operator="containsText" text="Not yet due">
      <formula>NOT(ISERROR(SEARCH("Not yet due",G69)))</formula>
    </cfRule>
    <cfRule type="containsText" dxfId="2703" priority="3063" operator="containsText" text="Update not Provided">
      <formula>NOT(ISERROR(SEARCH("Update not Provided",G69)))</formula>
    </cfRule>
  </conditionalFormatting>
  <conditionalFormatting sqref="G70:G71">
    <cfRule type="containsText" dxfId="2702" priority="2992" operator="containsText" text="On track to be achieved">
      <formula>NOT(ISERROR(SEARCH("On track to be achieved",G70)))</formula>
    </cfRule>
    <cfRule type="containsText" dxfId="2701" priority="2993" operator="containsText" text="Deferred">
      <formula>NOT(ISERROR(SEARCH("Deferred",G70)))</formula>
    </cfRule>
    <cfRule type="containsText" dxfId="2700" priority="2994" operator="containsText" text="Deleted">
      <formula>NOT(ISERROR(SEARCH("Deleted",G70)))</formula>
    </cfRule>
    <cfRule type="containsText" dxfId="2699" priority="2995" operator="containsText" text="In Danger of Falling Behind Target">
      <formula>NOT(ISERROR(SEARCH("In Danger of Falling Behind Target",G70)))</formula>
    </cfRule>
    <cfRule type="containsText" dxfId="2698" priority="2996" operator="containsText" text="Not yet due">
      <formula>NOT(ISERROR(SEARCH("Not yet due",G70)))</formula>
    </cfRule>
    <cfRule type="containsText" dxfId="2697" priority="2997" operator="containsText" text="Update not Provided">
      <formula>NOT(ISERROR(SEARCH("Update not Provided",G70)))</formula>
    </cfRule>
    <cfRule type="containsText" dxfId="2696" priority="2998" operator="containsText" text="Not yet due">
      <formula>NOT(ISERROR(SEARCH("Not yet due",G70)))</formula>
    </cfRule>
    <cfRule type="containsText" dxfId="2695" priority="2999" operator="containsText" text="Completed Behind Schedule">
      <formula>NOT(ISERROR(SEARCH("Completed Behind Schedule",G70)))</formula>
    </cfRule>
    <cfRule type="containsText" dxfId="2694" priority="3000" operator="containsText" text="Off Target">
      <formula>NOT(ISERROR(SEARCH("Off Target",G70)))</formula>
    </cfRule>
    <cfRule type="containsText" dxfId="2693" priority="3001" operator="containsText" text="On Track to be Achieved">
      <formula>NOT(ISERROR(SEARCH("On Track to be Achieved",G70)))</formula>
    </cfRule>
    <cfRule type="containsText" dxfId="2692" priority="3002" operator="containsText" text="Fully Achieved">
      <formula>NOT(ISERROR(SEARCH("Fully Achieved",G70)))</formula>
    </cfRule>
    <cfRule type="containsText" dxfId="2691" priority="3003" operator="containsText" text="Not yet due">
      <formula>NOT(ISERROR(SEARCH("Not yet due",G70)))</formula>
    </cfRule>
    <cfRule type="containsText" dxfId="2690" priority="3004" operator="containsText" text="Not Yet Due">
      <formula>NOT(ISERROR(SEARCH("Not Yet Due",G70)))</formula>
    </cfRule>
    <cfRule type="containsText" dxfId="2689" priority="3005" operator="containsText" text="Deferred">
      <formula>NOT(ISERROR(SEARCH("Deferred",G70)))</formula>
    </cfRule>
    <cfRule type="containsText" dxfId="2688" priority="3006" operator="containsText" text="Deleted">
      <formula>NOT(ISERROR(SEARCH("Deleted",G70)))</formula>
    </cfRule>
    <cfRule type="containsText" dxfId="2687" priority="3007" operator="containsText" text="In Danger of Falling Behind Target">
      <formula>NOT(ISERROR(SEARCH("In Danger of Falling Behind Target",G70)))</formula>
    </cfRule>
    <cfRule type="containsText" dxfId="2686" priority="3008" operator="containsText" text="Not yet due">
      <formula>NOT(ISERROR(SEARCH("Not yet due",G70)))</formula>
    </cfRule>
    <cfRule type="containsText" dxfId="2685" priority="3009" operator="containsText" text="Completed Behind Schedule">
      <formula>NOT(ISERROR(SEARCH("Completed Behind Schedule",G70)))</formula>
    </cfRule>
    <cfRule type="containsText" dxfId="2684" priority="3010" operator="containsText" text="Off Target">
      <formula>NOT(ISERROR(SEARCH("Off Target",G70)))</formula>
    </cfRule>
    <cfRule type="containsText" dxfId="2683" priority="3011" operator="containsText" text="In Danger of Falling Behind Target">
      <formula>NOT(ISERROR(SEARCH("In Danger of Falling Behind Target",G70)))</formula>
    </cfRule>
    <cfRule type="containsText" dxfId="2682" priority="3012" operator="containsText" text="On Track to be Achieved">
      <formula>NOT(ISERROR(SEARCH("On Track to be Achieved",G70)))</formula>
    </cfRule>
    <cfRule type="containsText" dxfId="2681" priority="3013" operator="containsText" text="Fully Achieved">
      <formula>NOT(ISERROR(SEARCH("Fully Achieved",G70)))</formula>
    </cfRule>
    <cfRule type="containsText" dxfId="2680" priority="3014" operator="containsText" text="Update not Provided">
      <formula>NOT(ISERROR(SEARCH("Update not Provided",G70)))</formula>
    </cfRule>
    <cfRule type="containsText" dxfId="2679" priority="3015" operator="containsText" text="Not yet due">
      <formula>NOT(ISERROR(SEARCH("Not yet due",G70)))</formula>
    </cfRule>
    <cfRule type="containsText" dxfId="2678" priority="3016" operator="containsText" text="Completed Behind Schedule">
      <formula>NOT(ISERROR(SEARCH("Completed Behind Schedule",G70)))</formula>
    </cfRule>
    <cfRule type="containsText" dxfId="2677" priority="3017" operator="containsText" text="Off Target">
      <formula>NOT(ISERROR(SEARCH("Off Target",G70)))</formula>
    </cfRule>
    <cfRule type="containsText" dxfId="2676" priority="3018" operator="containsText" text="In Danger of Falling Behind Target">
      <formula>NOT(ISERROR(SEARCH("In Danger of Falling Behind Target",G70)))</formula>
    </cfRule>
    <cfRule type="containsText" dxfId="2675" priority="3019" operator="containsText" text="On Track to be Achieved">
      <formula>NOT(ISERROR(SEARCH("On Track to be Achieved",G70)))</formula>
    </cfRule>
    <cfRule type="containsText" dxfId="2674" priority="3020" operator="containsText" text="Fully Achieved">
      <formula>NOT(ISERROR(SEARCH("Fully Achieved",G70)))</formula>
    </cfRule>
    <cfRule type="containsText" dxfId="2673" priority="3021" operator="containsText" text="Fully Achieved">
      <formula>NOT(ISERROR(SEARCH("Fully Achieved",G70)))</formula>
    </cfRule>
    <cfRule type="containsText" dxfId="2672" priority="3022" operator="containsText" text="Fully Achieved">
      <formula>NOT(ISERROR(SEARCH("Fully Achieved",G70)))</formula>
    </cfRule>
    <cfRule type="containsText" dxfId="2671" priority="3023" operator="containsText" text="Deferred">
      <formula>NOT(ISERROR(SEARCH("Deferred",G70)))</formula>
    </cfRule>
    <cfRule type="containsText" dxfId="2670" priority="3024" operator="containsText" text="Deleted">
      <formula>NOT(ISERROR(SEARCH("Deleted",G70)))</formula>
    </cfRule>
    <cfRule type="containsText" dxfId="2669" priority="3025" operator="containsText" text="In Danger of Falling Behind Target">
      <formula>NOT(ISERROR(SEARCH("In Danger of Falling Behind Target",G70)))</formula>
    </cfRule>
    <cfRule type="containsText" dxfId="2668" priority="3026" operator="containsText" text="Not yet due">
      <formula>NOT(ISERROR(SEARCH("Not yet due",G70)))</formula>
    </cfRule>
    <cfRule type="containsText" dxfId="2667" priority="3027" operator="containsText" text="Update not Provided">
      <formula>NOT(ISERROR(SEARCH("Update not Provided",G70)))</formula>
    </cfRule>
  </conditionalFormatting>
  <conditionalFormatting sqref="G70:G71">
    <cfRule type="containsText" dxfId="2666" priority="2956" operator="containsText" text="On track to be achieved">
      <formula>NOT(ISERROR(SEARCH("On track to be achieved",G70)))</formula>
    </cfRule>
    <cfRule type="containsText" dxfId="2665" priority="2957" operator="containsText" text="Deferred">
      <formula>NOT(ISERROR(SEARCH("Deferred",G70)))</formula>
    </cfRule>
    <cfRule type="containsText" dxfId="2664" priority="2958" operator="containsText" text="Deleted">
      <formula>NOT(ISERROR(SEARCH("Deleted",G70)))</formula>
    </cfRule>
    <cfRule type="containsText" dxfId="2663" priority="2959" operator="containsText" text="In Danger of Falling Behind Target">
      <formula>NOT(ISERROR(SEARCH("In Danger of Falling Behind Target",G70)))</formula>
    </cfRule>
    <cfRule type="containsText" dxfId="2662" priority="2960" operator="containsText" text="Not yet due">
      <formula>NOT(ISERROR(SEARCH("Not yet due",G70)))</formula>
    </cfRule>
    <cfRule type="containsText" dxfId="2661" priority="2961" operator="containsText" text="Update not Provided">
      <formula>NOT(ISERROR(SEARCH("Update not Provided",G70)))</formula>
    </cfRule>
    <cfRule type="containsText" dxfId="2660" priority="2962" operator="containsText" text="Not yet due">
      <formula>NOT(ISERROR(SEARCH("Not yet due",G70)))</formula>
    </cfRule>
    <cfRule type="containsText" dxfId="2659" priority="2963" operator="containsText" text="Completed Behind Schedule">
      <formula>NOT(ISERROR(SEARCH("Completed Behind Schedule",G70)))</formula>
    </cfRule>
    <cfRule type="containsText" dxfId="2658" priority="2964" operator="containsText" text="Off Target">
      <formula>NOT(ISERROR(SEARCH("Off Target",G70)))</formula>
    </cfRule>
    <cfRule type="containsText" dxfId="2657" priority="2965" operator="containsText" text="On Track to be Achieved">
      <formula>NOT(ISERROR(SEARCH("On Track to be Achieved",G70)))</formula>
    </cfRule>
    <cfRule type="containsText" dxfId="2656" priority="2966" operator="containsText" text="Fully Achieved">
      <formula>NOT(ISERROR(SEARCH("Fully Achieved",G70)))</formula>
    </cfRule>
    <cfRule type="containsText" dxfId="2655" priority="2967" operator="containsText" text="Not yet due">
      <formula>NOT(ISERROR(SEARCH("Not yet due",G70)))</formula>
    </cfRule>
    <cfRule type="containsText" dxfId="2654" priority="2968" operator="containsText" text="Not Yet Due">
      <formula>NOT(ISERROR(SEARCH("Not Yet Due",G70)))</formula>
    </cfRule>
    <cfRule type="containsText" dxfId="2653" priority="2969" operator="containsText" text="Deferred">
      <formula>NOT(ISERROR(SEARCH("Deferred",G70)))</formula>
    </cfRule>
    <cfRule type="containsText" dxfId="2652" priority="2970" operator="containsText" text="Deleted">
      <formula>NOT(ISERROR(SEARCH("Deleted",G70)))</formula>
    </cfRule>
    <cfRule type="containsText" dxfId="2651" priority="2971" operator="containsText" text="In Danger of Falling Behind Target">
      <formula>NOT(ISERROR(SEARCH("In Danger of Falling Behind Target",G70)))</formula>
    </cfRule>
    <cfRule type="containsText" dxfId="2650" priority="2972" operator="containsText" text="Not yet due">
      <formula>NOT(ISERROR(SEARCH("Not yet due",G70)))</formula>
    </cfRule>
    <cfRule type="containsText" dxfId="2649" priority="2973" operator="containsText" text="Completed Behind Schedule">
      <formula>NOT(ISERROR(SEARCH("Completed Behind Schedule",G70)))</formula>
    </cfRule>
    <cfRule type="containsText" dxfId="2648" priority="2974" operator="containsText" text="Off Target">
      <formula>NOT(ISERROR(SEARCH("Off Target",G70)))</formula>
    </cfRule>
    <cfRule type="containsText" dxfId="2647" priority="2975" operator="containsText" text="In Danger of Falling Behind Target">
      <formula>NOT(ISERROR(SEARCH("In Danger of Falling Behind Target",G70)))</formula>
    </cfRule>
    <cfRule type="containsText" dxfId="2646" priority="2976" operator="containsText" text="On Track to be Achieved">
      <formula>NOT(ISERROR(SEARCH("On Track to be Achieved",G70)))</formula>
    </cfRule>
    <cfRule type="containsText" dxfId="2645" priority="2977" operator="containsText" text="Fully Achieved">
      <formula>NOT(ISERROR(SEARCH("Fully Achieved",G70)))</formula>
    </cfRule>
    <cfRule type="containsText" dxfId="2644" priority="2978" operator="containsText" text="Update not Provided">
      <formula>NOT(ISERROR(SEARCH("Update not Provided",G70)))</formula>
    </cfRule>
    <cfRule type="containsText" dxfId="2643" priority="2979" operator="containsText" text="Not yet due">
      <formula>NOT(ISERROR(SEARCH("Not yet due",G70)))</formula>
    </cfRule>
    <cfRule type="containsText" dxfId="2642" priority="2980" operator="containsText" text="Completed Behind Schedule">
      <formula>NOT(ISERROR(SEARCH("Completed Behind Schedule",G70)))</formula>
    </cfRule>
    <cfRule type="containsText" dxfId="2641" priority="2981" operator="containsText" text="Off Target">
      <formula>NOT(ISERROR(SEARCH("Off Target",G70)))</formula>
    </cfRule>
    <cfRule type="containsText" dxfId="2640" priority="2982" operator="containsText" text="In Danger of Falling Behind Target">
      <formula>NOT(ISERROR(SEARCH("In Danger of Falling Behind Target",G70)))</formula>
    </cfRule>
    <cfRule type="containsText" dxfId="2639" priority="2983" operator="containsText" text="On Track to be Achieved">
      <formula>NOT(ISERROR(SEARCH("On Track to be Achieved",G70)))</formula>
    </cfRule>
    <cfRule type="containsText" dxfId="2638" priority="2984" operator="containsText" text="Fully Achieved">
      <formula>NOT(ISERROR(SEARCH("Fully Achieved",G70)))</formula>
    </cfRule>
    <cfRule type="containsText" dxfId="2637" priority="2985" operator="containsText" text="Fully Achieved">
      <formula>NOT(ISERROR(SEARCH("Fully Achieved",G70)))</formula>
    </cfRule>
    <cfRule type="containsText" dxfId="2636" priority="2986" operator="containsText" text="Fully Achieved">
      <formula>NOT(ISERROR(SEARCH("Fully Achieved",G70)))</formula>
    </cfRule>
    <cfRule type="containsText" dxfId="2635" priority="2987" operator="containsText" text="Deferred">
      <formula>NOT(ISERROR(SEARCH("Deferred",G70)))</formula>
    </cfRule>
    <cfRule type="containsText" dxfId="2634" priority="2988" operator="containsText" text="Deleted">
      <formula>NOT(ISERROR(SEARCH("Deleted",G70)))</formula>
    </cfRule>
    <cfRule type="containsText" dxfId="2633" priority="2989" operator="containsText" text="In Danger of Falling Behind Target">
      <formula>NOT(ISERROR(SEARCH("In Danger of Falling Behind Target",G70)))</formula>
    </cfRule>
    <cfRule type="containsText" dxfId="2632" priority="2990" operator="containsText" text="Not yet due">
      <formula>NOT(ISERROR(SEARCH("Not yet due",G70)))</formula>
    </cfRule>
    <cfRule type="containsText" dxfId="2631" priority="2991" operator="containsText" text="Update not Provided">
      <formula>NOT(ISERROR(SEARCH("Update not Provided",G70)))</formula>
    </cfRule>
  </conditionalFormatting>
  <conditionalFormatting sqref="G70:G71">
    <cfRule type="containsText" dxfId="2630" priority="2920" operator="containsText" text="On track to be achieved">
      <formula>NOT(ISERROR(SEARCH("On track to be achieved",G70)))</formula>
    </cfRule>
    <cfRule type="containsText" dxfId="2629" priority="2921" operator="containsText" text="Deferred">
      <formula>NOT(ISERROR(SEARCH("Deferred",G70)))</formula>
    </cfRule>
    <cfRule type="containsText" dxfId="2628" priority="2922" operator="containsText" text="Deleted">
      <formula>NOT(ISERROR(SEARCH("Deleted",G70)))</formula>
    </cfRule>
    <cfRule type="containsText" dxfId="2627" priority="2923" operator="containsText" text="In Danger of Falling Behind Target">
      <formula>NOT(ISERROR(SEARCH("In Danger of Falling Behind Target",G70)))</formula>
    </cfRule>
    <cfRule type="containsText" dxfId="2626" priority="2924" operator="containsText" text="Not yet due">
      <formula>NOT(ISERROR(SEARCH("Not yet due",G70)))</formula>
    </cfRule>
    <cfRule type="containsText" dxfId="2625" priority="2925" operator="containsText" text="Update not Provided">
      <formula>NOT(ISERROR(SEARCH("Update not Provided",G70)))</formula>
    </cfRule>
    <cfRule type="containsText" dxfId="2624" priority="2926" operator="containsText" text="Not yet due">
      <formula>NOT(ISERROR(SEARCH("Not yet due",G70)))</formula>
    </cfRule>
    <cfRule type="containsText" dxfId="2623" priority="2927" operator="containsText" text="Completed Behind Schedule">
      <formula>NOT(ISERROR(SEARCH("Completed Behind Schedule",G70)))</formula>
    </cfRule>
    <cfRule type="containsText" dxfId="2622" priority="2928" operator="containsText" text="Off Target">
      <formula>NOT(ISERROR(SEARCH("Off Target",G70)))</formula>
    </cfRule>
    <cfRule type="containsText" dxfId="2621" priority="2929" operator="containsText" text="On Track to be Achieved">
      <formula>NOT(ISERROR(SEARCH("On Track to be Achieved",G70)))</formula>
    </cfRule>
    <cfRule type="containsText" dxfId="2620" priority="2930" operator="containsText" text="Fully Achieved">
      <formula>NOT(ISERROR(SEARCH("Fully Achieved",G70)))</formula>
    </cfRule>
    <cfRule type="containsText" dxfId="2619" priority="2931" operator="containsText" text="Not yet due">
      <formula>NOT(ISERROR(SEARCH("Not yet due",G70)))</formula>
    </cfRule>
    <cfRule type="containsText" dxfId="2618" priority="2932" operator="containsText" text="Not Yet Due">
      <formula>NOT(ISERROR(SEARCH("Not Yet Due",G70)))</formula>
    </cfRule>
    <cfRule type="containsText" dxfId="2617" priority="2933" operator="containsText" text="Deferred">
      <formula>NOT(ISERROR(SEARCH("Deferred",G70)))</formula>
    </cfRule>
    <cfRule type="containsText" dxfId="2616" priority="2934" operator="containsText" text="Deleted">
      <formula>NOT(ISERROR(SEARCH("Deleted",G70)))</formula>
    </cfRule>
    <cfRule type="containsText" dxfId="2615" priority="2935" operator="containsText" text="In Danger of Falling Behind Target">
      <formula>NOT(ISERROR(SEARCH("In Danger of Falling Behind Target",G70)))</formula>
    </cfRule>
    <cfRule type="containsText" dxfId="2614" priority="2936" operator="containsText" text="Not yet due">
      <formula>NOT(ISERROR(SEARCH("Not yet due",G70)))</formula>
    </cfRule>
    <cfRule type="containsText" dxfId="2613" priority="2937" operator="containsText" text="Completed Behind Schedule">
      <formula>NOT(ISERROR(SEARCH("Completed Behind Schedule",G70)))</formula>
    </cfRule>
    <cfRule type="containsText" dxfId="2612" priority="2938" operator="containsText" text="Off Target">
      <formula>NOT(ISERROR(SEARCH("Off Target",G70)))</formula>
    </cfRule>
    <cfRule type="containsText" dxfId="2611" priority="2939" operator="containsText" text="In Danger of Falling Behind Target">
      <formula>NOT(ISERROR(SEARCH("In Danger of Falling Behind Target",G70)))</formula>
    </cfRule>
    <cfRule type="containsText" dxfId="2610" priority="2940" operator="containsText" text="On Track to be Achieved">
      <formula>NOT(ISERROR(SEARCH("On Track to be Achieved",G70)))</formula>
    </cfRule>
    <cfRule type="containsText" dxfId="2609" priority="2941" operator="containsText" text="Fully Achieved">
      <formula>NOT(ISERROR(SEARCH("Fully Achieved",G70)))</formula>
    </cfRule>
    <cfRule type="containsText" dxfId="2608" priority="2942" operator="containsText" text="Update not Provided">
      <formula>NOT(ISERROR(SEARCH("Update not Provided",G70)))</formula>
    </cfRule>
    <cfRule type="containsText" dxfId="2607" priority="2943" operator="containsText" text="Not yet due">
      <formula>NOT(ISERROR(SEARCH("Not yet due",G70)))</formula>
    </cfRule>
    <cfRule type="containsText" dxfId="2606" priority="2944" operator="containsText" text="Completed Behind Schedule">
      <formula>NOT(ISERROR(SEARCH("Completed Behind Schedule",G70)))</formula>
    </cfRule>
    <cfRule type="containsText" dxfId="2605" priority="2945" operator="containsText" text="Off Target">
      <formula>NOT(ISERROR(SEARCH("Off Target",G70)))</formula>
    </cfRule>
    <cfRule type="containsText" dxfId="2604" priority="2946" operator="containsText" text="In Danger of Falling Behind Target">
      <formula>NOT(ISERROR(SEARCH("In Danger of Falling Behind Target",G70)))</formula>
    </cfRule>
    <cfRule type="containsText" dxfId="2603" priority="2947" operator="containsText" text="On Track to be Achieved">
      <formula>NOT(ISERROR(SEARCH("On Track to be Achieved",G70)))</formula>
    </cfRule>
    <cfRule type="containsText" dxfId="2602" priority="2948" operator="containsText" text="Fully Achieved">
      <formula>NOT(ISERROR(SEARCH("Fully Achieved",G70)))</formula>
    </cfRule>
    <cfRule type="containsText" dxfId="2601" priority="2949" operator="containsText" text="Fully Achieved">
      <formula>NOT(ISERROR(SEARCH("Fully Achieved",G70)))</formula>
    </cfRule>
    <cfRule type="containsText" dxfId="2600" priority="2950" operator="containsText" text="Fully Achieved">
      <formula>NOT(ISERROR(SEARCH("Fully Achieved",G70)))</formula>
    </cfRule>
    <cfRule type="containsText" dxfId="2599" priority="2951" operator="containsText" text="Deferred">
      <formula>NOT(ISERROR(SEARCH("Deferred",G70)))</formula>
    </cfRule>
    <cfRule type="containsText" dxfId="2598" priority="2952" operator="containsText" text="Deleted">
      <formula>NOT(ISERROR(SEARCH("Deleted",G70)))</formula>
    </cfRule>
    <cfRule type="containsText" dxfId="2597" priority="2953" operator="containsText" text="In Danger of Falling Behind Target">
      <formula>NOT(ISERROR(SEARCH("In Danger of Falling Behind Target",G70)))</formula>
    </cfRule>
    <cfRule type="containsText" dxfId="2596" priority="2954" operator="containsText" text="Not yet due">
      <formula>NOT(ISERROR(SEARCH("Not yet due",G70)))</formula>
    </cfRule>
    <cfRule type="containsText" dxfId="2595" priority="2955" operator="containsText" text="Update not Provided">
      <formula>NOT(ISERROR(SEARCH("Update not Provided",G70)))</formula>
    </cfRule>
  </conditionalFormatting>
  <conditionalFormatting sqref="G72:G73">
    <cfRule type="containsText" dxfId="2594" priority="2884" operator="containsText" text="On track to be achieved">
      <formula>NOT(ISERROR(SEARCH("On track to be achieved",G72)))</formula>
    </cfRule>
    <cfRule type="containsText" dxfId="2593" priority="2885" operator="containsText" text="Deferred">
      <formula>NOT(ISERROR(SEARCH("Deferred",G72)))</formula>
    </cfRule>
    <cfRule type="containsText" dxfId="2592" priority="2886" operator="containsText" text="Deleted">
      <formula>NOT(ISERROR(SEARCH("Deleted",G72)))</formula>
    </cfRule>
    <cfRule type="containsText" dxfId="2591" priority="2887" operator="containsText" text="In Danger of Falling Behind Target">
      <formula>NOT(ISERROR(SEARCH("In Danger of Falling Behind Target",G72)))</formula>
    </cfRule>
    <cfRule type="containsText" dxfId="2590" priority="2888" operator="containsText" text="Not yet due">
      <formula>NOT(ISERROR(SEARCH("Not yet due",G72)))</formula>
    </cfRule>
    <cfRule type="containsText" dxfId="2589" priority="2889" operator="containsText" text="Update not Provided">
      <formula>NOT(ISERROR(SEARCH("Update not Provided",G72)))</formula>
    </cfRule>
    <cfRule type="containsText" dxfId="2588" priority="2890" operator="containsText" text="Not yet due">
      <formula>NOT(ISERROR(SEARCH("Not yet due",G72)))</formula>
    </cfRule>
    <cfRule type="containsText" dxfId="2587" priority="2891" operator="containsText" text="Completed Behind Schedule">
      <formula>NOT(ISERROR(SEARCH("Completed Behind Schedule",G72)))</formula>
    </cfRule>
    <cfRule type="containsText" dxfId="2586" priority="2892" operator="containsText" text="Off Target">
      <formula>NOT(ISERROR(SEARCH("Off Target",G72)))</formula>
    </cfRule>
    <cfRule type="containsText" dxfId="2585" priority="2893" operator="containsText" text="On Track to be Achieved">
      <formula>NOT(ISERROR(SEARCH("On Track to be Achieved",G72)))</formula>
    </cfRule>
    <cfRule type="containsText" dxfId="2584" priority="2894" operator="containsText" text="Fully Achieved">
      <formula>NOT(ISERROR(SEARCH("Fully Achieved",G72)))</formula>
    </cfRule>
    <cfRule type="containsText" dxfId="2583" priority="2895" operator="containsText" text="Not yet due">
      <formula>NOT(ISERROR(SEARCH("Not yet due",G72)))</formula>
    </cfRule>
    <cfRule type="containsText" dxfId="2582" priority="2896" operator="containsText" text="Not Yet Due">
      <formula>NOT(ISERROR(SEARCH("Not Yet Due",G72)))</formula>
    </cfRule>
    <cfRule type="containsText" dxfId="2581" priority="2897" operator="containsText" text="Deferred">
      <formula>NOT(ISERROR(SEARCH("Deferred",G72)))</formula>
    </cfRule>
    <cfRule type="containsText" dxfId="2580" priority="2898" operator="containsText" text="Deleted">
      <formula>NOT(ISERROR(SEARCH("Deleted",G72)))</formula>
    </cfRule>
    <cfRule type="containsText" dxfId="2579" priority="2899" operator="containsText" text="In Danger of Falling Behind Target">
      <formula>NOT(ISERROR(SEARCH("In Danger of Falling Behind Target",G72)))</formula>
    </cfRule>
    <cfRule type="containsText" dxfId="2578" priority="2900" operator="containsText" text="Not yet due">
      <formula>NOT(ISERROR(SEARCH("Not yet due",G72)))</formula>
    </cfRule>
    <cfRule type="containsText" dxfId="2577" priority="2901" operator="containsText" text="Completed Behind Schedule">
      <formula>NOT(ISERROR(SEARCH("Completed Behind Schedule",G72)))</formula>
    </cfRule>
    <cfRule type="containsText" dxfId="2576" priority="2902" operator="containsText" text="Off Target">
      <formula>NOT(ISERROR(SEARCH("Off Target",G72)))</formula>
    </cfRule>
    <cfRule type="containsText" dxfId="2575" priority="2903" operator="containsText" text="In Danger of Falling Behind Target">
      <formula>NOT(ISERROR(SEARCH("In Danger of Falling Behind Target",G72)))</formula>
    </cfRule>
    <cfRule type="containsText" dxfId="2574" priority="2904" operator="containsText" text="On Track to be Achieved">
      <formula>NOT(ISERROR(SEARCH("On Track to be Achieved",G72)))</formula>
    </cfRule>
    <cfRule type="containsText" dxfId="2573" priority="2905" operator="containsText" text="Fully Achieved">
      <formula>NOT(ISERROR(SEARCH("Fully Achieved",G72)))</formula>
    </cfRule>
    <cfRule type="containsText" dxfId="2572" priority="2906" operator="containsText" text="Update not Provided">
      <formula>NOT(ISERROR(SEARCH("Update not Provided",G72)))</formula>
    </cfRule>
    <cfRule type="containsText" dxfId="2571" priority="2907" operator="containsText" text="Not yet due">
      <formula>NOT(ISERROR(SEARCH("Not yet due",G72)))</formula>
    </cfRule>
    <cfRule type="containsText" dxfId="2570" priority="2908" operator="containsText" text="Completed Behind Schedule">
      <formula>NOT(ISERROR(SEARCH("Completed Behind Schedule",G72)))</formula>
    </cfRule>
    <cfRule type="containsText" dxfId="2569" priority="2909" operator="containsText" text="Off Target">
      <formula>NOT(ISERROR(SEARCH("Off Target",G72)))</formula>
    </cfRule>
    <cfRule type="containsText" dxfId="2568" priority="2910" operator="containsText" text="In Danger of Falling Behind Target">
      <formula>NOT(ISERROR(SEARCH("In Danger of Falling Behind Target",G72)))</formula>
    </cfRule>
    <cfRule type="containsText" dxfId="2567" priority="2911" operator="containsText" text="On Track to be Achieved">
      <formula>NOT(ISERROR(SEARCH("On Track to be Achieved",G72)))</formula>
    </cfRule>
    <cfRule type="containsText" dxfId="2566" priority="2912" operator="containsText" text="Fully Achieved">
      <formula>NOT(ISERROR(SEARCH("Fully Achieved",G72)))</formula>
    </cfRule>
    <cfRule type="containsText" dxfId="2565" priority="2913" operator="containsText" text="Fully Achieved">
      <formula>NOT(ISERROR(SEARCH("Fully Achieved",G72)))</formula>
    </cfRule>
    <cfRule type="containsText" dxfId="2564" priority="2914" operator="containsText" text="Fully Achieved">
      <formula>NOT(ISERROR(SEARCH("Fully Achieved",G72)))</formula>
    </cfRule>
    <cfRule type="containsText" dxfId="2563" priority="2915" operator="containsText" text="Deferred">
      <formula>NOT(ISERROR(SEARCH("Deferred",G72)))</formula>
    </cfRule>
    <cfRule type="containsText" dxfId="2562" priority="2916" operator="containsText" text="Deleted">
      <formula>NOT(ISERROR(SEARCH("Deleted",G72)))</formula>
    </cfRule>
    <cfRule type="containsText" dxfId="2561" priority="2917" operator="containsText" text="In Danger of Falling Behind Target">
      <formula>NOT(ISERROR(SEARCH("In Danger of Falling Behind Target",G72)))</formula>
    </cfRule>
    <cfRule type="containsText" dxfId="2560" priority="2918" operator="containsText" text="Not yet due">
      <formula>NOT(ISERROR(SEARCH("Not yet due",G72)))</formula>
    </cfRule>
    <cfRule type="containsText" dxfId="2559" priority="2919" operator="containsText" text="Update not Provided">
      <formula>NOT(ISERROR(SEARCH("Update not Provided",G72)))</formula>
    </cfRule>
  </conditionalFormatting>
  <conditionalFormatting sqref="G74">
    <cfRule type="containsText" dxfId="2558" priority="2848" operator="containsText" text="On track to be achieved">
      <formula>NOT(ISERROR(SEARCH("On track to be achieved",G74)))</formula>
    </cfRule>
    <cfRule type="containsText" dxfId="2557" priority="2849" operator="containsText" text="Deferred">
      <formula>NOT(ISERROR(SEARCH("Deferred",G74)))</formula>
    </cfRule>
    <cfRule type="containsText" dxfId="2556" priority="2850" operator="containsText" text="Deleted">
      <formula>NOT(ISERROR(SEARCH("Deleted",G74)))</formula>
    </cfRule>
    <cfRule type="containsText" dxfId="2555" priority="2851" operator="containsText" text="In Danger of Falling Behind Target">
      <formula>NOT(ISERROR(SEARCH("In Danger of Falling Behind Target",G74)))</formula>
    </cfRule>
    <cfRule type="containsText" dxfId="2554" priority="2852" operator="containsText" text="Not yet due">
      <formula>NOT(ISERROR(SEARCH("Not yet due",G74)))</formula>
    </cfRule>
    <cfRule type="containsText" dxfId="2553" priority="2853" operator="containsText" text="Update not Provided">
      <formula>NOT(ISERROR(SEARCH("Update not Provided",G74)))</formula>
    </cfRule>
    <cfRule type="containsText" dxfId="2552" priority="2854" operator="containsText" text="Not yet due">
      <formula>NOT(ISERROR(SEARCH("Not yet due",G74)))</formula>
    </cfRule>
    <cfRule type="containsText" dxfId="2551" priority="2855" operator="containsText" text="Completed Behind Schedule">
      <formula>NOT(ISERROR(SEARCH("Completed Behind Schedule",G74)))</formula>
    </cfRule>
    <cfRule type="containsText" dxfId="2550" priority="2856" operator="containsText" text="Off Target">
      <formula>NOT(ISERROR(SEARCH("Off Target",G74)))</formula>
    </cfRule>
    <cfRule type="containsText" dxfId="2549" priority="2857" operator="containsText" text="On Track to be Achieved">
      <formula>NOT(ISERROR(SEARCH("On Track to be Achieved",G74)))</formula>
    </cfRule>
    <cfRule type="containsText" dxfId="2548" priority="2858" operator="containsText" text="Fully Achieved">
      <formula>NOT(ISERROR(SEARCH("Fully Achieved",G74)))</formula>
    </cfRule>
    <cfRule type="containsText" dxfId="2547" priority="2859" operator="containsText" text="Not yet due">
      <formula>NOT(ISERROR(SEARCH("Not yet due",G74)))</formula>
    </cfRule>
    <cfRule type="containsText" dxfId="2546" priority="2860" operator="containsText" text="Not Yet Due">
      <formula>NOT(ISERROR(SEARCH("Not Yet Due",G74)))</formula>
    </cfRule>
    <cfRule type="containsText" dxfId="2545" priority="2861" operator="containsText" text="Deferred">
      <formula>NOT(ISERROR(SEARCH("Deferred",G74)))</formula>
    </cfRule>
    <cfRule type="containsText" dxfId="2544" priority="2862" operator="containsText" text="Deleted">
      <formula>NOT(ISERROR(SEARCH("Deleted",G74)))</formula>
    </cfRule>
    <cfRule type="containsText" dxfId="2543" priority="2863" operator="containsText" text="In Danger of Falling Behind Target">
      <formula>NOT(ISERROR(SEARCH("In Danger of Falling Behind Target",G74)))</formula>
    </cfRule>
    <cfRule type="containsText" dxfId="2542" priority="2864" operator="containsText" text="Not yet due">
      <formula>NOT(ISERROR(SEARCH("Not yet due",G74)))</formula>
    </cfRule>
    <cfRule type="containsText" dxfId="2541" priority="2865" operator="containsText" text="Completed Behind Schedule">
      <formula>NOT(ISERROR(SEARCH("Completed Behind Schedule",G74)))</formula>
    </cfRule>
    <cfRule type="containsText" dxfId="2540" priority="2866" operator="containsText" text="Off Target">
      <formula>NOT(ISERROR(SEARCH("Off Target",G74)))</formula>
    </cfRule>
    <cfRule type="containsText" dxfId="2539" priority="2867" operator="containsText" text="In Danger of Falling Behind Target">
      <formula>NOT(ISERROR(SEARCH("In Danger of Falling Behind Target",G74)))</formula>
    </cfRule>
    <cfRule type="containsText" dxfId="2538" priority="2868" operator="containsText" text="On Track to be Achieved">
      <formula>NOT(ISERROR(SEARCH("On Track to be Achieved",G74)))</formula>
    </cfRule>
    <cfRule type="containsText" dxfId="2537" priority="2869" operator="containsText" text="Fully Achieved">
      <formula>NOT(ISERROR(SEARCH("Fully Achieved",G74)))</formula>
    </cfRule>
    <cfRule type="containsText" dxfId="2536" priority="2870" operator="containsText" text="Update not Provided">
      <formula>NOT(ISERROR(SEARCH("Update not Provided",G74)))</formula>
    </cfRule>
    <cfRule type="containsText" dxfId="2535" priority="2871" operator="containsText" text="Not yet due">
      <formula>NOT(ISERROR(SEARCH("Not yet due",G74)))</formula>
    </cfRule>
    <cfRule type="containsText" dxfId="2534" priority="2872" operator="containsText" text="Completed Behind Schedule">
      <formula>NOT(ISERROR(SEARCH("Completed Behind Schedule",G74)))</formula>
    </cfRule>
    <cfRule type="containsText" dxfId="2533" priority="2873" operator="containsText" text="Off Target">
      <formula>NOT(ISERROR(SEARCH("Off Target",G74)))</formula>
    </cfRule>
    <cfRule type="containsText" dxfId="2532" priority="2874" operator="containsText" text="In Danger of Falling Behind Target">
      <formula>NOT(ISERROR(SEARCH("In Danger of Falling Behind Target",G74)))</formula>
    </cfRule>
    <cfRule type="containsText" dxfId="2531" priority="2875" operator="containsText" text="On Track to be Achieved">
      <formula>NOT(ISERROR(SEARCH("On Track to be Achieved",G74)))</formula>
    </cfRule>
    <cfRule type="containsText" dxfId="2530" priority="2876" operator="containsText" text="Fully Achieved">
      <formula>NOT(ISERROR(SEARCH("Fully Achieved",G74)))</formula>
    </cfRule>
    <cfRule type="containsText" dxfId="2529" priority="2877" operator="containsText" text="Fully Achieved">
      <formula>NOT(ISERROR(SEARCH("Fully Achieved",G74)))</formula>
    </cfRule>
    <cfRule type="containsText" dxfId="2528" priority="2878" operator="containsText" text="Fully Achieved">
      <formula>NOT(ISERROR(SEARCH("Fully Achieved",G74)))</formula>
    </cfRule>
    <cfRule type="containsText" dxfId="2527" priority="2879" operator="containsText" text="Deferred">
      <formula>NOT(ISERROR(SEARCH("Deferred",G74)))</formula>
    </cfRule>
    <cfRule type="containsText" dxfId="2526" priority="2880" operator="containsText" text="Deleted">
      <formula>NOT(ISERROR(SEARCH("Deleted",G74)))</formula>
    </cfRule>
    <cfRule type="containsText" dxfId="2525" priority="2881" operator="containsText" text="In Danger of Falling Behind Target">
      <formula>NOT(ISERROR(SEARCH("In Danger of Falling Behind Target",G74)))</formula>
    </cfRule>
    <cfRule type="containsText" dxfId="2524" priority="2882" operator="containsText" text="Not yet due">
      <formula>NOT(ISERROR(SEARCH("Not yet due",G74)))</formula>
    </cfRule>
    <cfRule type="containsText" dxfId="2523" priority="2883" operator="containsText" text="Update not Provided">
      <formula>NOT(ISERROR(SEARCH("Update not Provided",G74)))</formula>
    </cfRule>
  </conditionalFormatting>
  <conditionalFormatting sqref="G74">
    <cfRule type="containsText" dxfId="2522" priority="2812" operator="containsText" text="On track to be achieved">
      <formula>NOT(ISERROR(SEARCH("On track to be achieved",G74)))</formula>
    </cfRule>
    <cfRule type="containsText" dxfId="2521" priority="2813" operator="containsText" text="Deferred">
      <formula>NOT(ISERROR(SEARCH("Deferred",G74)))</formula>
    </cfRule>
    <cfRule type="containsText" dxfId="2520" priority="2814" operator="containsText" text="Deleted">
      <formula>NOT(ISERROR(SEARCH("Deleted",G74)))</formula>
    </cfRule>
    <cfRule type="containsText" dxfId="2519" priority="2815" operator="containsText" text="In Danger of Falling Behind Target">
      <formula>NOT(ISERROR(SEARCH("In Danger of Falling Behind Target",G74)))</formula>
    </cfRule>
    <cfRule type="containsText" dxfId="2518" priority="2816" operator="containsText" text="Not yet due">
      <formula>NOT(ISERROR(SEARCH("Not yet due",G74)))</formula>
    </cfRule>
    <cfRule type="containsText" dxfId="2517" priority="2817" operator="containsText" text="Update not Provided">
      <formula>NOT(ISERROR(SEARCH("Update not Provided",G74)))</formula>
    </cfRule>
    <cfRule type="containsText" dxfId="2516" priority="2818" operator="containsText" text="Not yet due">
      <formula>NOT(ISERROR(SEARCH("Not yet due",G74)))</formula>
    </cfRule>
    <cfRule type="containsText" dxfId="2515" priority="2819" operator="containsText" text="Completed Behind Schedule">
      <formula>NOT(ISERROR(SEARCH("Completed Behind Schedule",G74)))</formula>
    </cfRule>
    <cfRule type="containsText" dxfId="2514" priority="2820" operator="containsText" text="Off Target">
      <formula>NOT(ISERROR(SEARCH("Off Target",G74)))</formula>
    </cfRule>
    <cfRule type="containsText" dxfId="2513" priority="2821" operator="containsText" text="On Track to be Achieved">
      <formula>NOT(ISERROR(SEARCH("On Track to be Achieved",G74)))</formula>
    </cfRule>
    <cfRule type="containsText" dxfId="2512" priority="2822" operator="containsText" text="Fully Achieved">
      <formula>NOT(ISERROR(SEARCH("Fully Achieved",G74)))</formula>
    </cfRule>
    <cfRule type="containsText" dxfId="2511" priority="2823" operator="containsText" text="Not yet due">
      <formula>NOT(ISERROR(SEARCH("Not yet due",G74)))</formula>
    </cfRule>
    <cfRule type="containsText" dxfId="2510" priority="2824" operator="containsText" text="Not Yet Due">
      <formula>NOT(ISERROR(SEARCH("Not Yet Due",G74)))</formula>
    </cfRule>
    <cfRule type="containsText" dxfId="2509" priority="2825" operator="containsText" text="Deferred">
      <formula>NOT(ISERROR(SEARCH("Deferred",G74)))</formula>
    </cfRule>
    <cfRule type="containsText" dxfId="2508" priority="2826" operator="containsText" text="Deleted">
      <formula>NOT(ISERROR(SEARCH("Deleted",G74)))</formula>
    </cfRule>
    <cfRule type="containsText" dxfId="2507" priority="2827" operator="containsText" text="In Danger of Falling Behind Target">
      <formula>NOT(ISERROR(SEARCH("In Danger of Falling Behind Target",G74)))</formula>
    </cfRule>
    <cfRule type="containsText" dxfId="2506" priority="2828" operator="containsText" text="Not yet due">
      <formula>NOT(ISERROR(SEARCH("Not yet due",G74)))</formula>
    </cfRule>
    <cfRule type="containsText" dxfId="2505" priority="2829" operator="containsText" text="Completed Behind Schedule">
      <formula>NOT(ISERROR(SEARCH("Completed Behind Schedule",G74)))</formula>
    </cfRule>
    <cfRule type="containsText" dxfId="2504" priority="2830" operator="containsText" text="Off Target">
      <formula>NOT(ISERROR(SEARCH("Off Target",G74)))</formula>
    </cfRule>
    <cfRule type="containsText" dxfId="2503" priority="2831" operator="containsText" text="In Danger of Falling Behind Target">
      <formula>NOT(ISERROR(SEARCH("In Danger of Falling Behind Target",G74)))</formula>
    </cfRule>
    <cfRule type="containsText" dxfId="2502" priority="2832" operator="containsText" text="On Track to be Achieved">
      <formula>NOT(ISERROR(SEARCH("On Track to be Achieved",G74)))</formula>
    </cfRule>
    <cfRule type="containsText" dxfId="2501" priority="2833" operator="containsText" text="Fully Achieved">
      <formula>NOT(ISERROR(SEARCH("Fully Achieved",G74)))</formula>
    </cfRule>
    <cfRule type="containsText" dxfId="2500" priority="2834" operator="containsText" text="Update not Provided">
      <formula>NOT(ISERROR(SEARCH("Update not Provided",G74)))</formula>
    </cfRule>
    <cfRule type="containsText" dxfId="2499" priority="2835" operator="containsText" text="Not yet due">
      <formula>NOT(ISERROR(SEARCH("Not yet due",G74)))</formula>
    </cfRule>
    <cfRule type="containsText" dxfId="2498" priority="2836" operator="containsText" text="Completed Behind Schedule">
      <formula>NOT(ISERROR(SEARCH("Completed Behind Schedule",G74)))</formula>
    </cfRule>
    <cfRule type="containsText" dxfId="2497" priority="2837" operator="containsText" text="Off Target">
      <formula>NOT(ISERROR(SEARCH("Off Target",G74)))</formula>
    </cfRule>
    <cfRule type="containsText" dxfId="2496" priority="2838" operator="containsText" text="In Danger of Falling Behind Target">
      <formula>NOT(ISERROR(SEARCH("In Danger of Falling Behind Target",G74)))</formula>
    </cfRule>
    <cfRule type="containsText" dxfId="2495" priority="2839" operator="containsText" text="On Track to be Achieved">
      <formula>NOT(ISERROR(SEARCH("On Track to be Achieved",G74)))</formula>
    </cfRule>
    <cfRule type="containsText" dxfId="2494" priority="2840" operator="containsText" text="Fully Achieved">
      <formula>NOT(ISERROR(SEARCH("Fully Achieved",G74)))</formula>
    </cfRule>
    <cfRule type="containsText" dxfId="2493" priority="2841" operator="containsText" text="Fully Achieved">
      <formula>NOT(ISERROR(SEARCH("Fully Achieved",G74)))</formula>
    </cfRule>
    <cfRule type="containsText" dxfId="2492" priority="2842" operator="containsText" text="Fully Achieved">
      <formula>NOT(ISERROR(SEARCH("Fully Achieved",G74)))</formula>
    </cfRule>
    <cfRule type="containsText" dxfId="2491" priority="2843" operator="containsText" text="Deferred">
      <formula>NOT(ISERROR(SEARCH("Deferred",G74)))</formula>
    </cfRule>
    <cfRule type="containsText" dxfId="2490" priority="2844" operator="containsText" text="Deleted">
      <formula>NOT(ISERROR(SEARCH("Deleted",G74)))</formula>
    </cfRule>
    <cfRule type="containsText" dxfId="2489" priority="2845" operator="containsText" text="In Danger of Falling Behind Target">
      <formula>NOT(ISERROR(SEARCH("In Danger of Falling Behind Target",G74)))</formula>
    </cfRule>
    <cfRule type="containsText" dxfId="2488" priority="2846" operator="containsText" text="Not yet due">
      <formula>NOT(ISERROR(SEARCH("Not yet due",G74)))</formula>
    </cfRule>
    <cfRule type="containsText" dxfId="2487" priority="2847" operator="containsText" text="Update not Provided">
      <formula>NOT(ISERROR(SEARCH("Update not Provided",G74)))</formula>
    </cfRule>
  </conditionalFormatting>
  <conditionalFormatting sqref="G75:G77">
    <cfRule type="containsText" dxfId="2486" priority="2776" operator="containsText" text="On track to be achieved">
      <formula>NOT(ISERROR(SEARCH("On track to be achieved",G75)))</formula>
    </cfRule>
    <cfRule type="containsText" dxfId="2485" priority="2777" operator="containsText" text="Deferred">
      <formula>NOT(ISERROR(SEARCH("Deferred",G75)))</formula>
    </cfRule>
    <cfRule type="containsText" dxfId="2484" priority="2778" operator="containsText" text="Deleted">
      <formula>NOT(ISERROR(SEARCH("Deleted",G75)))</formula>
    </cfRule>
    <cfRule type="containsText" dxfId="2483" priority="2779" operator="containsText" text="In Danger of Falling Behind Target">
      <formula>NOT(ISERROR(SEARCH("In Danger of Falling Behind Target",G75)))</formula>
    </cfRule>
    <cfRule type="containsText" dxfId="2482" priority="2780" operator="containsText" text="Not yet due">
      <formula>NOT(ISERROR(SEARCH("Not yet due",G75)))</formula>
    </cfRule>
    <cfRule type="containsText" dxfId="2481" priority="2781" operator="containsText" text="Update not Provided">
      <formula>NOT(ISERROR(SEARCH("Update not Provided",G75)))</formula>
    </cfRule>
    <cfRule type="containsText" dxfId="2480" priority="2782" operator="containsText" text="Not yet due">
      <formula>NOT(ISERROR(SEARCH("Not yet due",G75)))</formula>
    </cfRule>
    <cfRule type="containsText" dxfId="2479" priority="2783" operator="containsText" text="Completed Behind Schedule">
      <formula>NOT(ISERROR(SEARCH("Completed Behind Schedule",G75)))</formula>
    </cfRule>
    <cfRule type="containsText" dxfId="2478" priority="2784" operator="containsText" text="Off Target">
      <formula>NOT(ISERROR(SEARCH("Off Target",G75)))</formula>
    </cfRule>
    <cfRule type="containsText" dxfId="2477" priority="2785" operator="containsText" text="On Track to be Achieved">
      <formula>NOT(ISERROR(SEARCH("On Track to be Achieved",G75)))</formula>
    </cfRule>
    <cfRule type="containsText" dxfId="2476" priority="2786" operator="containsText" text="Fully Achieved">
      <formula>NOT(ISERROR(SEARCH("Fully Achieved",G75)))</formula>
    </cfRule>
    <cfRule type="containsText" dxfId="2475" priority="2787" operator="containsText" text="Not yet due">
      <formula>NOT(ISERROR(SEARCH("Not yet due",G75)))</formula>
    </cfRule>
    <cfRule type="containsText" dxfId="2474" priority="2788" operator="containsText" text="Not Yet Due">
      <formula>NOT(ISERROR(SEARCH("Not Yet Due",G75)))</formula>
    </cfRule>
    <cfRule type="containsText" dxfId="2473" priority="2789" operator="containsText" text="Deferred">
      <formula>NOT(ISERROR(SEARCH("Deferred",G75)))</formula>
    </cfRule>
    <cfRule type="containsText" dxfId="2472" priority="2790" operator="containsText" text="Deleted">
      <formula>NOT(ISERROR(SEARCH("Deleted",G75)))</formula>
    </cfRule>
    <cfRule type="containsText" dxfId="2471" priority="2791" operator="containsText" text="In Danger of Falling Behind Target">
      <formula>NOT(ISERROR(SEARCH("In Danger of Falling Behind Target",G75)))</formula>
    </cfRule>
    <cfRule type="containsText" dxfId="2470" priority="2792" operator="containsText" text="Not yet due">
      <formula>NOT(ISERROR(SEARCH("Not yet due",G75)))</formula>
    </cfRule>
    <cfRule type="containsText" dxfId="2469" priority="2793" operator="containsText" text="Completed Behind Schedule">
      <formula>NOT(ISERROR(SEARCH("Completed Behind Schedule",G75)))</formula>
    </cfRule>
    <cfRule type="containsText" dxfId="2468" priority="2794" operator="containsText" text="Off Target">
      <formula>NOT(ISERROR(SEARCH("Off Target",G75)))</formula>
    </cfRule>
    <cfRule type="containsText" dxfId="2467" priority="2795" operator="containsText" text="In Danger of Falling Behind Target">
      <formula>NOT(ISERROR(SEARCH("In Danger of Falling Behind Target",G75)))</formula>
    </cfRule>
    <cfRule type="containsText" dxfId="2466" priority="2796" operator="containsText" text="On Track to be Achieved">
      <formula>NOT(ISERROR(SEARCH("On Track to be Achieved",G75)))</formula>
    </cfRule>
    <cfRule type="containsText" dxfId="2465" priority="2797" operator="containsText" text="Fully Achieved">
      <formula>NOT(ISERROR(SEARCH("Fully Achieved",G75)))</formula>
    </cfRule>
    <cfRule type="containsText" dxfId="2464" priority="2798" operator="containsText" text="Update not Provided">
      <formula>NOT(ISERROR(SEARCH("Update not Provided",G75)))</formula>
    </cfRule>
    <cfRule type="containsText" dxfId="2463" priority="2799" operator="containsText" text="Not yet due">
      <formula>NOT(ISERROR(SEARCH("Not yet due",G75)))</formula>
    </cfRule>
    <cfRule type="containsText" dxfId="2462" priority="2800" operator="containsText" text="Completed Behind Schedule">
      <formula>NOT(ISERROR(SEARCH("Completed Behind Schedule",G75)))</formula>
    </cfRule>
    <cfRule type="containsText" dxfId="2461" priority="2801" operator="containsText" text="Off Target">
      <formula>NOT(ISERROR(SEARCH("Off Target",G75)))</formula>
    </cfRule>
    <cfRule type="containsText" dxfId="2460" priority="2802" operator="containsText" text="In Danger of Falling Behind Target">
      <formula>NOT(ISERROR(SEARCH("In Danger of Falling Behind Target",G75)))</formula>
    </cfRule>
    <cfRule type="containsText" dxfId="2459" priority="2803" operator="containsText" text="On Track to be Achieved">
      <formula>NOT(ISERROR(SEARCH("On Track to be Achieved",G75)))</formula>
    </cfRule>
    <cfRule type="containsText" dxfId="2458" priority="2804" operator="containsText" text="Fully Achieved">
      <formula>NOT(ISERROR(SEARCH("Fully Achieved",G75)))</formula>
    </cfRule>
    <cfRule type="containsText" dxfId="2457" priority="2805" operator="containsText" text="Fully Achieved">
      <formula>NOT(ISERROR(SEARCH("Fully Achieved",G75)))</formula>
    </cfRule>
    <cfRule type="containsText" dxfId="2456" priority="2806" operator="containsText" text="Fully Achieved">
      <formula>NOT(ISERROR(SEARCH("Fully Achieved",G75)))</formula>
    </cfRule>
    <cfRule type="containsText" dxfId="2455" priority="2807" operator="containsText" text="Deferred">
      <formula>NOT(ISERROR(SEARCH("Deferred",G75)))</formula>
    </cfRule>
    <cfRule type="containsText" dxfId="2454" priority="2808" operator="containsText" text="Deleted">
      <formula>NOT(ISERROR(SEARCH("Deleted",G75)))</formula>
    </cfRule>
    <cfRule type="containsText" dxfId="2453" priority="2809" operator="containsText" text="In Danger of Falling Behind Target">
      <formula>NOT(ISERROR(SEARCH("In Danger of Falling Behind Target",G75)))</formula>
    </cfRule>
    <cfRule type="containsText" dxfId="2452" priority="2810" operator="containsText" text="Not yet due">
      <formula>NOT(ISERROR(SEARCH("Not yet due",G75)))</formula>
    </cfRule>
    <cfRule type="containsText" dxfId="2451" priority="2811" operator="containsText" text="Update not Provided">
      <formula>NOT(ISERROR(SEARCH("Update not Provided",G75)))</formula>
    </cfRule>
  </conditionalFormatting>
  <conditionalFormatting sqref="G79:G82">
    <cfRule type="containsText" dxfId="2450" priority="2740" operator="containsText" text="On track to be achieved">
      <formula>NOT(ISERROR(SEARCH("On track to be achieved",G79)))</formula>
    </cfRule>
    <cfRule type="containsText" dxfId="2449" priority="2741" operator="containsText" text="Deferred">
      <formula>NOT(ISERROR(SEARCH("Deferred",G79)))</formula>
    </cfRule>
    <cfRule type="containsText" dxfId="2448" priority="2742" operator="containsText" text="Deleted">
      <formula>NOT(ISERROR(SEARCH("Deleted",G79)))</formula>
    </cfRule>
    <cfRule type="containsText" dxfId="2447" priority="2743" operator="containsText" text="In Danger of Falling Behind Target">
      <formula>NOT(ISERROR(SEARCH("In Danger of Falling Behind Target",G79)))</formula>
    </cfRule>
    <cfRule type="containsText" dxfId="2446" priority="2744" operator="containsText" text="Not yet due">
      <formula>NOT(ISERROR(SEARCH("Not yet due",G79)))</formula>
    </cfRule>
    <cfRule type="containsText" dxfId="2445" priority="2745" operator="containsText" text="Update not Provided">
      <formula>NOT(ISERROR(SEARCH("Update not Provided",G79)))</formula>
    </cfRule>
    <cfRule type="containsText" dxfId="2444" priority="2746" operator="containsText" text="Not yet due">
      <formula>NOT(ISERROR(SEARCH("Not yet due",G79)))</formula>
    </cfRule>
    <cfRule type="containsText" dxfId="2443" priority="2747" operator="containsText" text="Completed Behind Schedule">
      <formula>NOT(ISERROR(SEARCH("Completed Behind Schedule",G79)))</formula>
    </cfRule>
    <cfRule type="containsText" dxfId="2442" priority="2748" operator="containsText" text="Off Target">
      <formula>NOT(ISERROR(SEARCH("Off Target",G79)))</formula>
    </cfRule>
    <cfRule type="containsText" dxfId="2441" priority="2749" operator="containsText" text="On Track to be Achieved">
      <formula>NOT(ISERROR(SEARCH("On Track to be Achieved",G79)))</formula>
    </cfRule>
    <cfRule type="containsText" dxfId="2440" priority="2750" operator="containsText" text="Fully Achieved">
      <formula>NOT(ISERROR(SEARCH("Fully Achieved",G79)))</formula>
    </cfRule>
    <cfRule type="containsText" dxfId="2439" priority="2751" operator="containsText" text="Not yet due">
      <formula>NOT(ISERROR(SEARCH("Not yet due",G79)))</formula>
    </cfRule>
    <cfRule type="containsText" dxfId="2438" priority="2752" operator="containsText" text="Not Yet Due">
      <formula>NOT(ISERROR(SEARCH("Not Yet Due",G79)))</formula>
    </cfRule>
    <cfRule type="containsText" dxfId="2437" priority="2753" operator="containsText" text="Deferred">
      <formula>NOT(ISERROR(SEARCH("Deferred",G79)))</formula>
    </cfRule>
    <cfRule type="containsText" dxfId="2436" priority="2754" operator="containsText" text="Deleted">
      <formula>NOT(ISERROR(SEARCH("Deleted",G79)))</formula>
    </cfRule>
    <cfRule type="containsText" dxfId="2435" priority="2755" operator="containsText" text="In Danger of Falling Behind Target">
      <formula>NOT(ISERROR(SEARCH("In Danger of Falling Behind Target",G79)))</formula>
    </cfRule>
    <cfRule type="containsText" dxfId="2434" priority="2756" operator="containsText" text="Not yet due">
      <formula>NOT(ISERROR(SEARCH("Not yet due",G79)))</formula>
    </cfRule>
    <cfRule type="containsText" dxfId="2433" priority="2757" operator="containsText" text="Completed Behind Schedule">
      <formula>NOT(ISERROR(SEARCH("Completed Behind Schedule",G79)))</formula>
    </cfRule>
    <cfRule type="containsText" dxfId="2432" priority="2758" operator="containsText" text="Off Target">
      <formula>NOT(ISERROR(SEARCH("Off Target",G79)))</formula>
    </cfRule>
    <cfRule type="containsText" dxfId="2431" priority="2759" operator="containsText" text="In Danger of Falling Behind Target">
      <formula>NOT(ISERROR(SEARCH("In Danger of Falling Behind Target",G79)))</formula>
    </cfRule>
    <cfRule type="containsText" dxfId="2430" priority="2760" operator="containsText" text="On Track to be Achieved">
      <formula>NOT(ISERROR(SEARCH("On Track to be Achieved",G79)))</formula>
    </cfRule>
    <cfRule type="containsText" dxfId="2429" priority="2761" operator="containsText" text="Fully Achieved">
      <formula>NOT(ISERROR(SEARCH("Fully Achieved",G79)))</formula>
    </cfRule>
    <cfRule type="containsText" dxfId="2428" priority="2762" operator="containsText" text="Update not Provided">
      <formula>NOT(ISERROR(SEARCH("Update not Provided",G79)))</formula>
    </cfRule>
    <cfRule type="containsText" dxfId="2427" priority="2763" operator="containsText" text="Not yet due">
      <formula>NOT(ISERROR(SEARCH("Not yet due",G79)))</formula>
    </cfRule>
    <cfRule type="containsText" dxfId="2426" priority="2764" operator="containsText" text="Completed Behind Schedule">
      <formula>NOT(ISERROR(SEARCH("Completed Behind Schedule",G79)))</formula>
    </cfRule>
    <cfRule type="containsText" dxfId="2425" priority="2765" operator="containsText" text="Off Target">
      <formula>NOT(ISERROR(SEARCH("Off Target",G79)))</formula>
    </cfRule>
    <cfRule type="containsText" dxfId="2424" priority="2766" operator="containsText" text="In Danger of Falling Behind Target">
      <formula>NOT(ISERROR(SEARCH("In Danger of Falling Behind Target",G79)))</formula>
    </cfRule>
    <cfRule type="containsText" dxfId="2423" priority="2767" operator="containsText" text="On Track to be Achieved">
      <formula>NOT(ISERROR(SEARCH("On Track to be Achieved",G79)))</formula>
    </cfRule>
    <cfRule type="containsText" dxfId="2422" priority="2768" operator="containsText" text="Fully Achieved">
      <formula>NOT(ISERROR(SEARCH("Fully Achieved",G79)))</formula>
    </cfRule>
    <cfRule type="containsText" dxfId="2421" priority="2769" operator="containsText" text="Fully Achieved">
      <formula>NOT(ISERROR(SEARCH("Fully Achieved",G79)))</formula>
    </cfRule>
    <cfRule type="containsText" dxfId="2420" priority="2770" operator="containsText" text="Fully Achieved">
      <formula>NOT(ISERROR(SEARCH("Fully Achieved",G79)))</formula>
    </cfRule>
    <cfRule type="containsText" dxfId="2419" priority="2771" operator="containsText" text="Deferred">
      <formula>NOT(ISERROR(SEARCH("Deferred",G79)))</formula>
    </cfRule>
    <cfRule type="containsText" dxfId="2418" priority="2772" operator="containsText" text="Deleted">
      <formula>NOT(ISERROR(SEARCH("Deleted",G79)))</formula>
    </cfRule>
    <cfRule type="containsText" dxfId="2417" priority="2773" operator="containsText" text="In Danger of Falling Behind Target">
      <formula>NOT(ISERROR(SEARCH("In Danger of Falling Behind Target",G79)))</formula>
    </cfRule>
    <cfRule type="containsText" dxfId="2416" priority="2774" operator="containsText" text="Not yet due">
      <formula>NOT(ISERROR(SEARCH("Not yet due",G79)))</formula>
    </cfRule>
    <cfRule type="containsText" dxfId="2415" priority="2775" operator="containsText" text="Update not Provided">
      <formula>NOT(ISERROR(SEARCH("Update not Provided",G79)))</formula>
    </cfRule>
  </conditionalFormatting>
  <conditionalFormatting sqref="G84:G85">
    <cfRule type="containsText" dxfId="2414" priority="2704" operator="containsText" text="On track to be achieved">
      <formula>NOT(ISERROR(SEARCH("On track to be achieved",G84)))</formula>
    </cfRule>
    <cfRule type="containsText" dxfId="2413" priority="2705" operator="containsText" text="Deferred">
      <formula>NOT(ISERROR(SEARCH("Deferred",G84)))</formula>
    </cfRule>
    <cfRule type="containsText" dxfId="2412" priority="2706" operator="containsText" text="Deleted">
      <formula>NOT(ISERROR(SEARCH("Deleted",G84)))</formula>
    </cfRule>
    <cfRule type="containsText" dxfId="2411" priority="2707" operator="containsText" text="In Danger of Falling Behind Target">
      <formula>NOT(ISERROR(SEARCH("In Danger of Falling Behind Target",G84)))</formula>
    </cfRule>
    <cfRule type="containsText" dxfId="2410" priority="2708" operator="containsText" text="Not yet due">
      <formula>NOT(ISERROR(SEARCH("Not yet due",G84)))</formula>
    </cfRule>
    <cfRule type="containsText" dxfId="2409" priority="2709" operator="containsText" text="Update not Provided">
      <formula>NOT(ISERROR(SEARCH("Update not Provided",G84)))</formula>
    </cfRule>
    <cfRule type="containsText" dxfId="2408" priority="2710" operator="containsText" text="Not yet due">
      <formula>NOT(ISERROR(SEARCH("Not yet due",G84)))</formula>
    </cfRule>
    <cfRule type="containsText" dxfId="2407" priority="2711" operator="containsText" text="Completed Behind Schedule">
      <formula>NOT(ISERROR(SEARCH("Completed Behind Schedule",G84)))</formula>
    </cfRule>
    <cfRule type="containsText" dxfId="2406" priority="2712" operator="containsText" text="Off Target">
      <formula>NOT(ISERROR(SEARCH("Off Target",G84)))</formula>
    </cfRule>
    <cfRule type="containsText" dxfId="2405" priority="2713" operator="containsText" text="On Track to be Achieved">
      <formula>NOT(ISERROR(SEARCH("On Track to be Achieved",G84)))</formula>
    </cfRule>
    <cfRule type="containsText" dxfId="2404" priority="2714" operator="containsText" text="Fully Achieved">
      <formula>NOT(ISERROR(SEARCH("Fully Achieved",G84)))</formula>
    </cfRule>
    <cfRule type="containsText" dxfId="2403" priority="2715" operator="containsText" text="Not yet due">
      <formula>NOT(ISERROR(SEARCH("Not yet due",G84)))</formula>
    </cfRule>
    <cfRule type="containsText" dxfId="2402" priority="2716" operator="containsText" text="Not Yet Due">
      <formula>NOT(ISERROR(SEARCH("Not Yet Due",G84)))</formula>
    </cfRule>
    <cfRule type="containsText" dxfId="2401" priority="2717" operator="containsText" text="Deferred">
      <formula>NOT(ISERROR(SEARCH("Deferred",G84)))</formula>
    </cfRule>
    <cfRule type="containsText" dxfId="2400" priority="2718" operator="containsText" text="Deleted">
      <formula>NOT(ISERROR(SEARCH("Deleted",G84)))</formula>
    </cfRule>
    <cfRule type="containsText" dxfId="2399" priority="2719" operator="containsText" text="In Danger of Falling Behind Target">
      <formula>NOT(ISERROR(SEARCH("In Danger of Falling Behind Target",G84)))</formula>
    </cfRule>
    <cfRule type="containsText" dxfId="2398" priority="2720" operator="containsText" text="Not yet due">
      <formula>NOT(ISERROR(SEARCH("Not yet due",G84)))</formula>
    </cfRule>
    <cfRule type="containsText" dxfId="2397" priority="2721" operator="containsText" text="Completed Behind Schedule">
      <formula>NOT(ISERROR(SEARCH("Completed Behind Schedule",G84)))</formula>
    </cfRule>
    <cfRule type="containsText" dxfId="2396" priority="2722" operator="containsText" text="Off Target">
      <formula>NOT(ISERROR(SEARCH("Off Target",G84)))</formula>
    </cfRule>
    <cfRule type="containsText" dxfId="2395" priority="2723" operator="containsText" text="In Danger of Falling Behind Target">
      <formula>NOT(ISERROR(SEARCH("In Danger of Falling Behind Target",G84)))</formula>
    </cfRule>
    <cfRule type="containsText" dxfId="2394" priority="2724" operator="containsText" text="On Track to be Achieved">
      <formula>NOT(ISERROR(SEARCH("On Track to be Achieved",G84)))</formula>
    </cfRule>
    <cfRule type="containsText" dxfId="2393" priority="2725" operator="containsText" text="Fully Achieved">
      <formula>NOT(ISERROR(SEARCH("Fully Achieved",G84)))</formula>
    </cfRule>
    <cfRule type="containsText" dxfId="2392" priority="2726" operator="containsText" text="Update not Provided">
      <formula>NOT(ISERROR(SEARCH("Update not Provided",G84)))</formula>
    </cfRule>
    <cfRule type="containsText" dxfId="2391" priority="2727" operator="containsText" text="Not yet due">
      <formula>NOT(ISERROR(SEARCH("Not yet due",G84)))</formula>
    </cfRule>
    <cfRule type="containsText" dxfId="2390" priority="2728" operator="containsText" text="Completed Behind Schedule">
      <formula>NOT(ISERROR(SEARCH("Completed Behind Schedule",G84)))</formula>
    </cfRule>
    <cfRule type="containsText" dxfId="2389" priority="2729" operator="containsText" text="Off Target">
      <formula>NOT(ISERROR(SEARCH("Off Target",G84)))</formula>
    </cfRule>
    <cfRule type="containsText" dxfId="2388" priority="2730" operator="containsText" text="In Danger of Falling Behind Target">
      <formula>NOT(ISERROR(SEARCH("In Danger of Falling Behind Target",G84)))</formula>
    </cfRule>
    <cfRule type="containsText" dxfId="2387" priority="2731" operator="containsText" text="On Track to be Achieved">
      <formula>NOT(ISERROR(SEARCH("On Track to be Achieved",G84)))</formula>
    </cfRule>
    <cfRule type="containsText" dxfId="2386" priority="2732" operator="containsText" text="Fully Achieved">
      <formula>NOT(ISERROR(SEARCH("Fully Achieved",G84)))</formula>
    </cfRule>
    <cfRule type="containsText" dxfId="2385" priority="2733" operator="containsText" text="Fully Achieved">
      <formula>NOT(ISERROR(SEARCH("Fully Achieved",G84)))</formula>
    </cfRule>
    <cfRule type="containsText" dxfId="2384" priority="2734" operator="containsText" text="Fully Achieved">
      <formula>NOT(ISERROR(SEARCH("Fully Achieved",G84)))</formula>
    </cfRule>
    <cfRule type="containsText" dxfId="2383" priority="2735" operator="containsText" text="Deferred">
      <formula>NOT(ISERROR(SEARCH("Deferred",G84)))</formula>
    </cfRule>
    <cfRule type="containsText" dxfId="2382" priority="2736" operator="containsText" text="Deleted">
      <formula>NOT(ISERROR(SEARCH("Deleted",G84)))</formula>
    </cfRule>
    <cfRule type="containsText" dxfId="2381" priority="2737" operator="containsText" text="In Danger of Falling Behind Target">
      <formula>NOT(ISERROR(SEARCH("In Danger of Falling Behind Target",G84)))</formula>
    </cfRule>
    <cfRule type="containsText" dxfId="2380" priority="2738" operator="containsText" text="Not yet due">
      <formula>NOT(ISERROR(SEARCH("Not yet due",G84)))</formula>
    </cfRule>
    <cfRule type="containsText" dxfId="2379" priority="2739" operator="containsText" text="Update not Provided">
      <formula>NOT(ISERROR(SEARCH("Update not Provided",G84)))</formula>
    </cfRule>
  </conditionalFormatting>
  <conditionalFormatting sqref="G86">
    <cfRule type="containsText" dxfId="2378" priority="2668" operator="containsText" text="On track to be achieved">
      <formula>NOT(ISERROR(SEARCH("On track to be achieved",G86)))</formula>
    </cfRule>
    <cfRule type="containsText" dxfId="2377" priority="2669" operator="containsText" text="Deferred">
      <formula>NOT(ISERROR(SEARCH("Deferred",G86)))</formula>
    </cfRule>
    <cfRule type="containsText" dxfId="2376" priority="2670" operator="containsText" text="Deleted">
      <formula>NOT(ISERROR(SEARCH("Deleted",G86)))</formula>
    </cfRule>
    <cfRule type="containsText" dxfId="2375" priority="2671" operator="containsText" text="In Danger of Falling Behind Target">
      <formula>NOT(ISERROR(SEARCH("In Danger of Falling Behind Target",G86)))</formula>
    </cfRule>
    <cfRule type="containsText" dxfId="2374" priority="2672" operator="containsText" text="Not yet due">
      <formula>NOT(ISERROR(SEARCH("Not yet due",G86)))</formula>
    </cfRule>
    <cfRule type="containsText" dxfId="2373" priority="2673" operator="containsText" text="Update not Provided">
      <formula>NOT(ISERROR(SEARCH("Update not Provided",G86)))</formula>
    </cfRule>
    <cfRule type="containsText" dxfId="2372" priority="2674" operator="containsText" text="Not yet due">
      <formula>NOT(ISERROR(SEARCH("Not yet due",G86)))</formula>
    </cfRule>
    <cfRule type="containsText" dxfId="2371" priority="2675" operator="containsText" text="Completed Behind Schedule">
      <formula>NOT(ISERROR(SEARCH("Completed Behind Schedule",G86)))</formula>
    </cfRule>
    <cfRule type="containsText" dxfId="2370" priority="2676" operator="containsText" text="Off Target">
      <formula>NOT(ISERROR(SEARCH("Off Target",G86)))</formula>
    </cfRule>
    <cfRule type="containsText" dxfId="2369" priority="2677" operator="containsText" text="On Track to be Achieved">
      <formula>NOT(ISERROR(SEARCH("On Track to be Achieved",G86)))</formula>
    </cfRule>
    <cfRule type="containsText" dxfId="2368" priority="2678" operator="containsText" text="Fully Achieved">
      <formula>NOT(ISERROR(SEARCH("Fully Achieved",G86)))</formula>
    </cfRule>
    <cfRule type="containsText" dxfId="2367" priority="2679" operator="containsText" text="Not yet due">
      <formula>NOT(ISERROR(SEARCH("Not yet due",G86)))</formula>
    </cfRule>
    <cfRule type="containsText" dxfId="2366" priority="2680" operator="containsText" text="Not Yet Due">
      <formula>NOT(ISERROR(SEARCH("Not Yet Due",G86)))</formula>
    </cfRule>
    <cfRule type="containsText" dxfId="2365" priority="2681" operator="containsText" text="Deferred">
      <formula>NOT(ISERROR(SEARCH("Deferred",G86)))</formula>
    </cfRule>
    <cfRule type="containsText" dxfId="2364" priority="2682" operator="containsText" text="Deleted">
      <formula>NOT(ISERROR(SEARCH("Deleted",G86)))</formula>
    </cfRule>
    <cfRule type="containsText" dxfId="2363" priority="2683" operator="containsText" text="In Danger of Falling Behind Target">
      <formula>NOT(ISERROR(SEARCH("In Danger of Falling Behind Target",G86)))</formula>
    </cfRule>
    <cfRule type="containsText" dxfId="2362" priority="2684" operator="containsText" text="Not yet due">
      <formula>NOT(ISERROR(SEARCH("Not yet due",G86)))</formula>
    </cfRule>
    <cfRule type="containsText" dxfId="2361" priority="2685" operator="containsText" text="Completed Behind Schedule">
      <formula>NOT(ISERROR(SEARCH("Completed Behind Schedule",G86)))</formula>
    </cfRule>
    <cfRule type="containsText" dxfId="2360" priority="2686" operator="containsText" text="Off Target">
      <formula>NOT(ISERROR(SEARCH("Off Target",G86)))</formula>
    </cfRule>
    <cfRule type="containsText" dxfId="2359" priority="2687" operator="containsText" text="In Danger of Falling Behind Target">
      <formula>NOT(ISERROR(SEARCH("In Danger of Falling Behind Target",G86)))</formula>
    </cfRule>
    <cfRule type="containsText" dxfId="2358" priority="2688" operator="containsText" text="On Track to be Achieved">
      <formula>NOT(ISERROR(SEARCH("On Track to be Achieved",G86)))</formula>
    </cfRule>
    <cfRule type="containsText" dxfId="2357" priority="2689" operator="containsText" text="Fully Achieved">
      <formula>NOT(ISERROR(SEARCH("Fully Achieved",G86)))</formula>
    </cfRule>
    <cfRule type="containsText" dxfId="2356" priority="2690" operator="containsText" text="Update not Provided">
      <formula>NOT(ISERROR(SEARCH("Update not Provided",G86)))</formula>
    </cfRule>
    <cfRule type="containsText" dxfId="2355" priority="2691" operator="containsText" text="Not yet due">
      <formula>NOT(ISERROR(SEARCH("Not yet due",G86)))</formula>
    </cfRule>
    <cfRule type="containsText" dxfId="2354" priority="2692" operator="containsText" text="Completed Behind Schedule">
      <formula>NOT(ISERROR(SEARCH("Completed Behind Schedule",G86)))</formula>
    </cfRule>
    <cfRule type="containsText" dxfId="2353" priority="2693" operator="containsText" text="Off Target">
      <formula>NOT(ISERROR(SEARCH("Off Target",G86)))</formula>
    </cfRule>
    <cfRule type="containsText" dxfId="2352" priority="2694" operator="containsText" text="In Danger of Falling Behind Target">
      <formula>NOT(ISERROR(SEARCH("In Danger of Falling Behind Target",G86)))</formula>
    </cfRule>
    <cfRule type="containsText" dxfId="2351" priority="2695" operator="containsText" text="On Track to be Achieved">
      <formula>NOT(ISERROR(SEARCH("On Track to be Achieved",G86)))</formula>
    </cfRule>
    <cfRule type="containsText" dxfId="2350" priority="2696" operator="containsText" text="Fully Achieved">
      <formula>NOT(ISERROR(SEARCH("Fully Achieved",G86)))</formula>
    </cfRule>
    <cfRule type="containsText" dxfId="2349" priority="2697" operator="containsText" text="Fully Achieved">
      <formula>NOT(ISERROR(SEARCH("Fully Achieved",G86)))</formula>
    </cfRule>
    <cfRule type="containsText" dxfId="2348" priority="2698" operator="containsText" text="Fully Achieved">
      <formula>NOT(ISERROR(SEARCH("Fully Achieved",G86)))</formula>
    </cfRule>
    <cfRule type="containsText" dxfId="2347" priority="2699" operator="containsText" text="Deferred">
      <formula>NOT(ISERROR(SEARCH("Deferred",G86)))</formula>
    </cfRule>
    <cfRule type="containsText" dxfId="2346" priority="2700" operator="containsText" text="Deleted">
      <formula>NOT(ISERROR(SEARCH("Deleted",G86)))</formula>
    </cfRule>
    <cfRule type="containsText" dxfId="2345" priority="2701" operator="containsText" text="In Danger of Falling Behind Target">
      <formula>NOT(ISERROR(SEARCH("In Danger of Falling Behind Target",G86)))</formula>
    </cfRule>
    <cfRule type="containsText" dxfId="2344" priority="2702" operator="containsText" text="Not yet due">
      <formula>NOT(ISERROR(SEARCH("Not yet due",G86)))</formula>
    </cfRule>
    <cfRule type="containsText" dxfId="2343" priority="2703" operator="containsText" text="Update not Provided">
      <formula>NOT(ISERROR(SEARCH("Update not Provided",G86)))</formula>
    </cfRule>
  </conditionalFormatting>
  <conditionalFormatting sqref="G86">
    <cfRule type="containsText" dxfId="2342" priority="2632" operator="containsText" text="On track to be achieved">
      <formula>NOT(ISERROR(SEARCH("On track to be achieved",G86)))</formula>
    </cfRule>
    <cfRule type="containsText" dxfId="2341" priority="2633" operator="containsText" text="Deferred">
      <formula>NOT(ISERROR(SEARCH("Deferred",G86)))</formula>
    </cfRule>
    <cfRule type="containsText" dxfId="2340" priority="2634" operator="containsText" text="Deleted">
      <formula>NOT(ISERROR(SEARCH("Deleted",G86)))</formula>
    </cfRule>
    <cfRule type="containsText" dxfId="2339" priority="2635" operator="containsText" text="In Danger of Falling Behind Target">
      <formula>NOT(ISERROR(SEARCH("In Danger of Falling Behind Target",G86)))</formula>
    </cfRule>
    <cfRule type="containsText" dxfId="2338" priority="2636" operator="containsText" text="Not yet due">
      <formula>NOT(ISERROR(SEARCH("Not yet due",G86)))</formula>
    </cfRule>
    <cfRule type="containsText" dxfId="2337" priority="2637" operator="containsText" text="Update not Provided">
      <formula>NOT(ISERROR(SEARCH("Update not Provided",G86)))</formula>
    </cfRule>
    <cfRule type="containsText" dxfId="2336" priority="2638" operator="containsText" text="Not yet due">
      <formula>NOT(ISERROR(SEARCH("Not yet due",G86)))</formula>
    </cfRule>
    <cfRule type="containsText" dxfId="2335" priority="2639" operator="containsText" text="Completed Behind Schedule">
      <formula>NOT(ISERROR(SEARCH("Completed Behind Schedule",G86)))</formula>
    </cfRule>
    <cfRule type="containsText" dxfId="2334" priority="2640" operator="containsText" text="Off Target">
      <formula>NOT(ISERROR(SEARCH("Off Target",G86)))</formula>
    </cfRule>
    <cfRule type="containsText" dxfId="2333" priority="2641" operator="containsText" text="On Track to be Achieved">
      <formula>NOT(ISERROR(SEARCH("On Track to be Achieved",G86)))</formula>
    </cfRule>
    <cfRule type="containsText" dxfId="2332" priority="2642" operator="containsText" text="Fully Achieved">
      <formula>NOT(ISERROR(SEARCH("Fully Achieved",G86)))</formula>
    </cfRule>
    <cfRule type="containsText" dxfId="2331" priority="2643" operator="containsText" text="Not yet due">
      <formula>NOT(ISERROR(SEARCH("Not yet due",G86)))</formula>
    </cfRule>
    <cfRule type="containsText" dxfId="2330" priority="2644" operator="containsText" text="Not Yet Due">
      <formula>NOT(ISERROR(SEARCH("Not Yet Due",G86)))</formula>
    </cfRule>
    <cfRule type="containsText" dxfId="2329" priority="2645" operator="containsText" text="Deferred">
      <formula>NOT(ISERROR(SEARCH("Deferred",G86)))</formula>
    </cfRule>
    <cfRule type="containsText" dxfId="2328" priority="2646" operator="containsText" text="Deleted">
      <formula>NOT(ISERROR(SEARCH("Deleted",G86)))</formula>
    </cfRule>
    <cfRule type="containsText" dxfId="2327" priority="2647" operator="containsText" text="In Danger of Falling Behind Target">
      <formula>NOT(ISERROR(SEARCH("In Danger of Falling Behind Target",G86)))</formula>
    </cfRule>
    <cfRule type="containsText" dxfId="2326" priority="2648" operator="containsText" text="Not yet due">
      <formula>NOT(ISERROR(SEARCH("Not yet due",G86)))</formula>
    </cfRule>
    <cfRule type="containsText" dxfId="2325" priority="2649" operator="containsText" text="Completed Behind Schedule">
      <formula>NOT(ISERROR(SEARCH("Completed Behind Schedule",G86)))</formula>
    </cfRule>
    <cfRule type="containsText" dxfId="2324" priority="2650" operator="containsText" text="Off Target">
      <formula>NOT(ISERROR(SEARCH("Off Target",G86)))</formula>
    </cfRule>
    <cfRule type="containsText" dxfId="2323" priority="2651" operator="containsText" text="In Danger of Falling Behind Target">
      <formula>NOT(ISERROR(SEARCH("In Danger of Falling Behind Target",G86)))</formula>
    </cfRule>
    <cfRule type="containsText" dxfId="2322" priority="2652" operator="containsText" text="On Track to be Achieved">
      <formula>NOT(ISERROR(SEARCH("On Track to be Achieved",G86)))</formula>
    </cfRule>
    <cfRule type="containsText" dxfId="2321" priority="2653" operator="containsText" text="Fully Achieved">
      <formula>NOT(ISERROR(SEARCH("Fully Achieved",G86)))</formula>
    </cfRule>
    <cfRule type="containsText" dxfId="2320" priority="2654" operator="containsText" text="Update not Provided">
      <formula>NOT(ISERROR(SEARCH("Update not Provided",G86)))</formula>
    </cfRule>
    <cfRule type="containsText" dxfId="2319" priority="2655" operator="containsText" text="Not yet due">
      <formula>NOT(ISERROR(SEARCH("Not yet due",G86)))</formula>
    </cfRule>
    <cfRule type="containsText" dxfId="2318" priority="2656" operator="containsText" text="Completed Behind Schedule">
      <formula>NOT(ISERROR(SEARCH("Completed Behind Schedule",G86)))</formula>
    </cfRule>
    <cfRule type="containsText" dxfId="2317" priority="2657" operator="containsText" text="Off Target">
      <formula>NOT(ISERROR(SEARCH("Off Target",G86)))</formula>
    </cfRule>
    <cfRule type="containsText" dxfId="2316" priority="2658" operator="containsText" text="In Danger of Falling Behind Target">
      <formula>NOT(ISERROR(SEARCH("In Danger of Falling Behind Target",G86)))</formula>
    </cfRule>
    <cfRule type="containsText" dxfId="2315" priority="2659" operator="containsText" text="On Track to be Achieved">
      <formula>NOT(ISERROR(SEARCH("On Track to be Achieved",G86)))</formula>
    </cfRule>
    <cfRule type="containsText" dxfId="2314" priority="2660" operator="containsText" text="Fully Achieved">
      <formula>NOT(ISERROR(SEARCH("Fully Achieved",G86)))</formula>
    </cfRule>
    <cfRule type="containsText" dxfId="2313" priority="2661" operator="containsText" text="Fully Achieved">
      <formula>NOT(ISERROR(SEARCH("Fully Achieved",G86)))</formula>
    </cfRule>
    <cfRule type="containsText" dxfId="2312" priority="2662" operator="containsText" text="Fully Achieved">
      <formula>NOT(ISERROR(SEARCH("Fully Achieved",G86)))</formula>
    </cfRule>
    <cfRule type="containsText" dxfId="2311" priority="2663" operator="containsText" text="Deferred">
      <formula>NOT(ISERROR(SEARCH("Deferred",G86)))</formula>
    </cfRule>
    <cfRule type="containsText" dxfId="2310" priority="2664" operator="containsText" text="Deleted">
      <formula>NOT(ISERROR(SEARCH("Deleted",G86)))</formula>
    </cfRule>
    <cfRule type="containsText" dxfId="2309" priority="2665" operator="containsText" text="In Danger of Falling Behind Target">
      <formula>NOT(ISERROR(SEARCH("In Danger of Falling Behind Target",G86)))</formula>
    </cfRule>
    <cfRule type="containsText" dxfId="2308" priority="2666" operator="containsText" text="Not yet due">
      <formula>NOT(ISERROR(SEARCH("Not yet due",G86)))</formula>
    </cfRule>
    <cfRule type="containsText" dxfId="2307" priority="2667" operator="containsText" text="Update not Provided">
      <formula>NOT(ISERROR(SEARCH("Update not Provided",G86)))</formula>
    </cfRule>
  </conditionalFormatting>
  <conditionalFormatting sqref="G87:G97">
    <cfRule type="containsText" dxfId="2306" priority="2596" operator="containsText" text="On track to be achieved">
      <formula>NOT(ISERROR(SEARCH("On track to be achieved",G87)))</formula>
    </cfRule>
    <cfRule type="containsText" dxfId="2305" priority="2597" operator="containsText" text="Deferred">
      <formula>NOT(ISERROR(SEARCH("Deferred",G87)))</formula>
    </cfRule>
    <cfRule type="containsText" dxfId="2304" priority="2598" operator="containsText" text="Deleted">
      <formula>NOT(ISERROR(SEARCH("Deleted",G87)))</formula>
    </cfRule>
    <cfRule type="containsText" dxfId="2303" priority="2599" operator="containsText" text="In Danger of Falling Behind Target">
      <formula>NOT(ISERROR(SEARCH("In Danger of Falling Behind Target",G87)))</formula>
    </cfRule>
    <cfRule type="containsText" dxfId="2302" priority="2600" operator="containsText" text="Not yet due">
      <formula>NOT(ISERROR(SEARCH("Not yet due",G87)))</formula>
    </cfRule>
    <cfRule type="containsText" dxfId="2301" priority="2601" operator="containsText" text="Update not Provided">
      <formula>NOT(ISERROR(SEARCH("Update not Provided",G87)))</formula>
    </cfRule>
    <cfRule type="containsText" dxfId="2300" priority="2602" operator="containsText" text="Not yet due">
      <formula>NOT(ISERROR(SEARCH("Not yet due",G87)))</formula>
    </cfRule>
    <cfRule type="containsText" dxfId="2299" priority="2603" operator="containsText" text="Completed Behind Schedule">
      <formula>NOT(ISERROR(SEARCH("Completed Behind Schedule",G87)))</formula>
    </cfRule>
    <cfRule type="containsText" dxfId="2298" priority="2604" operator="containsText" text="Off Target">
      <formula>NOT(ISERROR(SEARCH("Off Target",G87)))</formula>
    </cfRule>
    <cfRule type="containsText" dxfId="2297" priority="2605" operator="containsText" text="On Track to be Achieved">
      <formula>NOT(ISERROR(SEARCH("On Track to be Achieved",G87)))</formula>
    </cfRule>
    <cfRule type="containsText" dxfId="2296" priority="2606" operator="containsText" text="Fully Achieved">
      <formula>NOT(ISERROR(SEARCH("Fully Achieved",G87)))</formula>
    </cfRule>
    <cfRule type="containsText" dxfId="2295" priority="2607" operator="containsText" text="Not yet due">
      <formula>NOT(ISERROR(SEARCH("Not yet due",G87)))</formula>
    </cfRule>
    <cfRule type="containsText" dxfId="2294" priority="2608" operator="containsText" text="Not Yet Due">
      <formula>NOT(ISERROR(SEARCH("Not Yet Due",G87)))</formula>
    </cfRule>
    <cfRule type="containsText" dxfId="2293" priority="2609" operator="containsText" text="Deferred">
      <formula>NOT(ISERROR(SEARCH("Deferred",G87)))</formula>
    </cfRule>
    <cfRule type="containsText" dxfId="2292" priority="2610" operator="containsText" text="Deleted">
      <formula>NOT(ISERROR(SEARCH("Deleted",G87)))</formula>
    </cfRule>
    <cfRule type="containsText" dxfId="2291" priority="2611" operator="containsText" text="In Danger of Falling Behind Target">
      <formula>NOT(ISERROR(SEARCH("In Danger of Falling Behind Target",G87)))</formula>
    </cfRule>
    <cfRule type="containsText" dxfId="2290" priority="2612" operator="containsText" text="Not yet due">
      <formula>NOT(ISERROR(SEARCH("Not yet due",G87)))</formula>
    </cfRule>
    <cfRule type="containsText" dxfId="2289" priority="2613" operator="containsText" text="Completed Behind Schedule">
      <formula>NOT(ISERROR(SEARCH("Completed Behind Schedule",G87)))</formula>
    </cfRule>
    <cfRule type="containsText" dxfId="2288" priority="2614" operator="containsText" text="Off Target">
      <formula>NOT(ISERROR(SEARCH("Off Target",G87)))</formula>
    </cfRule>
    <cfRule type="containsText" dxfId="2287" priority="2615" operator="containsText" text="In Danger of Falling Behind Target">
      <formula>NOT(ISERROR(SEARCH("In Danger of Falling Behind Target",G87)))</formula>
    </cfRule>
    <cfRule type="containsText" dxfId="2286" priority="2616" operator="containsText" text="On Track to be Achieved">
      <formula>NOT(ISERROR(SEARCH("On Track to be Achieved",G87)))</formula>
    </cfRule>
    <cfRule type="containsText" dxfId="2285" priority="2617" operator="containsText" text="Fully Achieved">
      <formula>NOT(ISERROR(SEARCH("Fully Achieved",G87)))</formula>
    </cfRule>
    <cfRule type="containsText" dxfId="2284" priority="2618" operator="containsText" text="Update not Provided">
      <formula>NOT(ISERROR(SEARCH("Update not Provided",G87)))</formula>
    </cfRule>
    <cfRule type="containsText" dxfId="2283" priority="2619" operator="containsText" text="Not yet due">
      <formula>NOT(ISERROR(SEARCH("Not yet due",G87)))</formula>
    </cfRule>
    <cfRule type="containsText" dxfId="2282" priority="2620" operator="containsText" text="Completed Behind Schedule">
      <formula>NOT(ISERROR(SEARCH("Completed Behind Schedule",G87)))</formula>
    </cfRule>
    <cfRule type="containsText" dxfId="2281" priority="2621" operator="containsText" text="Off Target">
      <formula>NOT(ISERROR(SEARCH("Off Target",G87)))</formula>
    </cfRule>
    <cfRule type="containsText" dxfId="2280" priority="2622" operator="containsText" text="In Danger of Falling Behind Target">
      <formula>NOT(ISERROR(SEARCH("In Danger of Falling Behind Target",G87)))</formula>
    </cfRule>
    <cfRule type="containsText" dxfId="2279" priority="2623" operator="containsText" text="On Track to be Achieved">
      <formula>NOT(ISERROR(SEARCH("On Track to be Achieved",G87)))</formula>
    </cfRule>
    <cfRule type="containsText" dxfId="2278" priority="2624" operator="containsText" text="Fully Achieved">
      <formula>NOT(ISERROR(SEARCH("Fully Achieved",G87)))</formula>
    </cfRule>
    <cfRule type="containsText" dxfId="2277" priority="2625" operator="containsText" text="Fully Achieved">
      <formula>NOT(ISERROR(SEARCH("Fully Achieved",G87)))</formula>
    </cfRule>
    <cfRule type="containsText" dxfId="2276" priority="2626" operator="containsText" text="Fully Achieved">
      <formula>NOT(ISERROR(SEARCH("Fully Achieved",G87)))</formula>
    </cfRule>
    <cfRule type="containsText" dxfId="2275" priority="2627" operator="containsText" text="Deferred">
      <formula>NOT(ISERROR(SEARCH("Deferred",G87)))</formula>
    </cfRule>
    <cfRule type="containsText" dxfId="2274" priority="2628" operator="containsText" text="Deleted">
      <formula>NOT(ISERROR(SEARCH("Deleted",G87)))</formula>
    </cfRule>
    <cfRule type="containsText" dxfId="2273" priority="2629" operator="containsText" text="In Danger of Falling Behind Target">
      <formula>NOT(ISERROR(SEARCH("In Danger of Falling Behind Target",G87)))</formula>
    </cfRule>
    <cfRule type="containsText" dxfId="2272" priority="2630" operator="containsText" text="Not yet due">
      <formula>NOT(ISERROR(SEARCH("Not yet due",G87)))</formula>
    </cfRule>
    <cfRule type="containsText" dxfId="2271" priority="2631" operator="containsText" text="Update not Provided">
      <formula>NOT(ISERROR(SEARCH("Update not Provided",G87)))</formula>
    </cfRule>
  </conditionalFormatting>
  <conditionalFormatting sqref="G98">
    <cfRule type="containsText" dxfId="2270" priority="2560" operator="containsText" text="On track to be achieved">
      <formula>NOT(ISERROR(SEARCH("On track to be achieved",G98)))</formula>
    </cfRule>
    <cfRule type="containsText" dxfId="2269" priority="2561" operator="containsText" text="Deferred">
      <formula>NOT(ISERROR(SEARCH("Deferred",G98)))</formula>
    </cfRule>
    <cfRule type="containsText" dxfId="2268" priority="2562" operator="containsText" text="Deleted">
      <formula>NOT(ISERROR(SEARCH("Deleted",G98)))</formula>
    </cfRule>
    <cfRule type="containsText" dxfId="2267" priority="2563" operator="containsText" text="In Danger of Falling Behind Target">
      <formula>NOT(ISERROR(SEARCH("In Danger of Falling Behind Target",G98)))</formula>
    </cfRule>
    <cfRule type="containsText" dxfId="2266" priority="2564" operator="containsText" text="Not yet due">
      <formula>NOT(ISERROR(SEARCH("Not yet due",G98)))</formula>
    </cfRule>
    <cfRule type="containsText" dxfId="2265" priority="2565" operator="containsText" text="Update not Provided">
      <formula>NOT(ISERROR(SEARCH("Update not Provided",G98)))</formula>
    </cfRule>
    <cfRule type="containsText" dxfId="2264" priority="2566" operator="containsText" text="Not yet due">
      <formula>NOT(ISERROR(SEARCH("Not yet due",G98)))</formula>
    </cfRule>
    <cfRule type="containsText" dxfId="2263" priority="2567" operator="containsText" text="Completed Behind Schedule">
      <formula>NOT(ISERROR(SEARCH("Completed Behind Schedule",G98)))</formula>
    </cfRule>
    <cfRule type="containsText" dxfId="2262" priority="2568" operator="containsText" text="Off Target">
      <formula>NOT(ISERROR(SEARCH("Off Target",G98)))</formula>
    </cfRule>
    <cfRule type="containsText" dxfId="2261" priority="2569" operator="containsText" text="On Track to be Achieved">
      <formula>NOT(ISERROR(SEARCH("On Track to be Achieved",G98)))</formula>
    </cfRule>
    <cfRule type="containsText" dxfId="2260" priority="2570" operator="containsText" text="Fully Achieved">
      <formula>NOT(ISERROR(SEARCH("Fully Achieved",G98)))</formula>
    </cfRule>
    <cfRule type="containsText" dxfId="2259" priority="2571" operator="containsText" text="Not yet due">
      <formula>NOT(ISERROR(SEARCH("Not yet due",G98)))</formula>
    </cfRule>
    <cfRule type="containsText" dxfId="2258" priority="2572" operator="containsText" text="Not Yet Due">
      <formula>NOT(ISERROR(SEARCH("Not Yet Due",G98)))</formula>
    </cfRule>
    <cfRule type="containsText" dxfId="2257" priority="2573" operator="containsText" text="Deferred">
      <formula>NOT(ISERROR(SEARCH("Deferred",G98)))</formula>
    </cfRule>
    <cfRule type="containsText" dxfId="2256" priority="2574" operator="containsText" text="Deleted">
      <formula>NOT(ISERROR(SEARCH("Deleted",G98)))</formula>
    </cfRule>
    <cfRule type="containsText" dxfId="2255" priority="2575" operator="containsText" text="In Danger of Falling Behind Target">
      <formula>NOT(ISERROR(SEARCH("In Danger of Falling Behind Target",G98)))</formula>
    </cfRule>
    <cfRule type="containsText" dxfId="2254" priority="2576" operator="containsText" text="Not yet due">
      <formula>NOT(ISERROR(SEARCH("Not yet due",G98)))</formula>
    </cfRule>
    <cfRule type="containsText" dxfId="2253" priority="2577" operator="containsText" text="Completed Behind Schedule">
      <formula>NOT(ISERROR(SEARCH("Completed Behind Schedule",G98)))</formula>
    </cfRule>
    <cfRule type="containsText" dxfId="2252" priority="2578" operator="containsText" text="Off Target">
      <formula>NOT(ISERROR(SEARCH("Off Target",G98)))</formula>
    </cfRule>
    <cfRule type="containsText" dxfId="2251" priority="2579" operator="containsText" text="In Danger of Falling Behind Target">
      <formula>NOT(ISERROR(SEARCH("In Danger of Falling Behind Target",G98)))</formula>
    </cfRule>
    <cfRule type="containsText" dxfId="2250" priority="2580" operator="containsText" text="On Track to be Achieved">
      <formula>NOT(ISERROR(SEARCH("On Track to be Achieved",G98)))</formula>
    </cfRule>
    <cfRule type="containsText" dxfId="2249" priority="2581" operator="containsText" text="Fully Achieved">
      <formula>NOT(ISERROR(SEARCH("Fully Achieved",G98)))</formula>
    </cfRule>
    <cfRule type="containsText" dxfId="2248" priority="2582" operator="containsText" text="Update not Provided">
      <formula>NOT(ISERROR(SEARCH("Update not Provided",G98)))</formula>
    </cfRule>
    <cfRule type="containsText" dxfId="2247" priority="2583" operator="containsText" text="Not yet due">
      <formula>NOT(ISERROR(SEARCH("Not yet due",G98)))</formula>
    </cfRule>
    <cfRule type="containsText" dxfId="2246" priority="2584" operator="containsText" text="Completed Behind Schedule">
      <formula>NOT(ISERROR(SEARCH("Completed Behind Schedule",G98)))</formula>
    </cfRule>
    <cfRule type="containsText" dxfId="2245" priority="2585" operator="containsText" text="Off Target">
      <formula>NOT(ISERROR(SEARCH("Off Target",G98)))</formula>
    </cfRule>
    <cfRule type="containsText" dxfId="2244" priority="2586" operator="containsText" text="In Danger of Falling Behind Target">
      <formula>NOT(ISERROR(SEARCH("In Danger of Falling Behind Target",G98)))</formula>
    </cfRule>
    <cfRule type="containsText" dxfId="2243" priority="2587" operator="containsText" text="On Track to be Achieved">
      <formula>NOT(ISERROR(SEARCH("On Track to be Achieved",G98)))</formula>
    </cfRule>
    <cfRule type="containsText" dxfId="2242" priority="2588" operator="containsText" text="Fully Achieved">
      <formula>NOT(ISERROR(SEARCH("Fully Achieved",G98)))</formula>
    </cfRule>
    <cfRule type="containsText" dxfId="2241" priority="2589" operator="containsText" text="Fully Achieved">
      <formula>NOT(ISERROR(SEARCH("Fully Achieved",G98)))</formula>
    </cfRule>
    <cfRule type="containsText" dxfId="2240" priority="2590" operator="containsText" text="Fully Achieved">
      <formula>NOT(ISERROR(SEARCH("Fully Achieved",G98)))</formula>
    </cfRule>
    <cfRule type="containsText" dxfId="2239" priority="2591" operator="containsText" text="Deferred">
      <formula>NOT(ISERROR(SEARCH("Deferred",G98)))</formula>
    </cfRule>
    <cfRule type="containsText" dxfId="2238" priority="2592" operator="containsText" text="Deleted">
      <formula>NOT(ISERROR(SEARCH("Deleted",G98)))</formula>
    </cfRule>
    <cfRule type="containsText" dxfId="2237" priority="2593" operator="containsText" text="In Danger of Falling Behind Target">
      <formula>NOT(ISERROR(SEARCH("In Danger of Falling Behind Target",G98)))</formula>
    </cfRule>
    <cfRule type="containsText" dxfId="2236" priority="2594" operator="containsText" text="Not yet due">
      <formula>NOT(ISERROR(SEARCH("Not yet due",G98)))</formula>
    </cfRule>
    <cfRule type="containsText" dxfId="2235" priority="2595" operator="containsText" text="Update not Provided">
      <formula>NOT(ISERROR(SEARCH("Update not Provided",G98)))</formula>
    </cfRule>
  </conditionalFormatting>
  <conditionalFormatting sqref="G98">
    <cfRule type="containsText" dxfId="2234" priority="2524" operator="containsText" text="On track to be achieved">
      <formula>NOT(ISERROR(SEARCH("On track to be achieved",G98)))</formula>
    </cfRule>
    <cfRule type="containsText" dxfId="2233" priority="2525" operator="containsText" text="Deferred">
      <formula>NOT(ISERROR(SEARCH("Deferred",G98)))</formula>
    </cfRule>
    <cfRule type="containsText" dxfId="2232" priority="2526" operator="containsText" text="Deleted">
      <formula>NOT(ISERROR(SEARCH("Deleted",G98)))</formula>
    </cfRule>
    <cfRule type="containsText" dxfId="2231" priority="2527" operator="containsText" text="In Danger of Falling Behind Target">
      <formula>NOT(ISERROR(SEARCH("In Danger of Falling Behind Target",G98)))</formula>
    </cfRule>
    <cfRule type="containsText" dxfId="2230" priority="2528" operator="containsText" text="Not yet due">
      <formula>NOT(ISERROR(SEARCH("Not yet due",G98)))</formula>
    </cfRule>
    <cfRule type="containsText" dxfId="2229" priority="2529" operator="containsText" text="Update not Provided">
      <formula>NOT(ISERROR(SEARCH("Update not Provided",G98)))</formula>
    </cfRule>
    <cfRule type="containsText" dxfId="2228" priority="2530" operator="containsText" text="Not yet due">
      <formula>NOT(ISERROR(SEARCH("Not yet due",G98)))</formula>
    </cfRule>
    <cfRule type="containsText" dxfId="2227" priority="2531" operator="containsText" text="Completed Behind Schedule">
      <formula>NOT(ISERROR(SEARCH("Completed Behind Schedule",G98)))</formula>
    </cfRule>
    <cfRule type="containsText" dxfId="2226" priority="2532" operator="containsText" text="Off Target">
      <formula>NOT(ISERROR(SEARCH("Off Target",G98)))</formula>
    </cfRule>
    <cfRule type="containsText" dxfId="2225" priority="2533" operator="containsText" text="On Track to be Achieved">
      <formula>NOT(ISERROR(SEARCH("On Track to be Achieved",G98)))</formula>
    </cfRule>
    <cfRule type="containsText" dxfId="2224" priority="2534" operator="containsText" text="Fully Achieved">
      <formula>NOT(ISERROR(SEARCH("Fully Achieved",G98)))</formula>
    </cfRule>
    <cfRule type="containsText" dxfId="2223" priority="2535" operator="containsText" text="Not yet due">
      <formula>NOT(ISERROR(SEARCH("Not yet due",G98)))</formula>
    </cfRule>
    <cfRule type="containsText" dxfId="2222" priority="2536" operator="containsText" text="Not Yet Due">
      <formula>NOT(ISERROR(SEARCH("Not Yet Due",G98)))</formula>
    </cfRule>
    <cfRule type="containsText" dxfId="2221" priority="2537" operator="containsText" text="Deferred">
      <formula>NOT(ISERROR(SEARCH("Deferred",G98)))</formula>
    </cfRule>
    <cfRule type="containsText" dxfId="2220" priority="2538" operator="containsText" text="Deleted">
      <formula>NOT(ISERROR(SEARCH("Deleted",G98)))</formula>
    </cfRule>
    <cfRule type="containsText" dxfId="2219" priority="2539" operator="containsText" text="In Danger of Falling Behind Target">
      <formula>NOT(ISERROR(SEARCH("In Danger of Falling Behind Target",G98)))</formula>
    </cfRule>
    <cfRule type="containsText" dxfId="2218" priority="2540" operator="containsText" text="Not yet due">
      <formula>NOT(ISERROR(SEARCH("Not yet due",G98)))</formula>
    </cfRule>
    <cfRule type="containsText" dxfId="2217" priority="2541" operator="containsText" text="Completed Behind Schedule">
      <formula>NOT(ISERROR(SEARCH("Completed Behind Schedule",G98)))</formula>
    </cfRule>
    <cfRule type="containsText" dxfId="2216" priority="2542" operator="containsText" text="Off Target">
      <formula>NOT(ISERROR(SEARCH("Off Target",G98)))</formula>
    </cfRule>
    <cfRule type="containsText" dxfId="2215" priority="2543" operator="containsText" text="In Danger of Falling Behind Target">
      <formula>NOT(ISERROR(SEARCH("In Danger of Falling Behind Target",G98)))</formula>
    </cfRule>
    <cfRule type="containsText" dxfId="2214" priority="2544" operator="containsText" text="On Track to be Achieved">
      <formula>NOT(ISERROR(SEARCH("On Track to be Achieved",G98)))</formula>
    </cfRule>
    <cfRule type="containsText" dxfId="2213" priority="2545" operator="containsText" text="Fully Achieved">
      <formula>NOT(ISERROR(SEARCH("Fully Achieved",G98)))</formula>
    </cfRule>
    <cfRule type="containsText" dxfId="2212" priority="2546" operator="containsText" text="Update not Provided">
      <formula>NOT(ISERROR(SEARCH("Update not Provided",G98)))</formula>
    </cfRule>
    <cfRule type="containsText" dxfId="2211" priority="2547" operator="containsText" text="Not yet due">
      <formula>NOT(ISERROR(SEARCH("Not yet due",G98)))</formula>
    </cfRule>
    <cfRule type="containsText" dxfId="2210" priority="2548" operator="containsText" text="Completed Behind Schedule">
      <formula>NOT(ISERROR(SEARCH("Completed Behind Schedule",G98)))</formula>
    </cfRule>
    <cfRule type="containsText" dxfId="2209" priority="2549" operator="containsText" text="Off Target">
      <formula>NOT(ISERROR(SEARCH("Off Target",G98)))</formula>
    </cfRule>
    <cfRule type="containsText" dxfId="2208" priority="2550" operator="containsText" text="In Danger of Falling Behind Target">
      <formula>NOT(ISERROR(SEARCH("In Danger of Falling Behind Target",G98)))</formula>
    </cfRule>
    <cfRule type="containsText" dxfId="2207" priority="2551" operator="containsText" text="On Track to be Achieved">
      <formula>NOT(ISERROR(SEARCH("On Track to be Achieved",G98)))</formula>
    </cfRule>
    <cfRule type="containsText" dxfId="2206" priority="2552" operator="containsText" text="Fully Achieved">
      <formula>NOT(ISERROR(SEARCH("Fully Achieved",G98)))</formula>
    </cfRule>
    <cfRule type="containsText" dxfId="2205" priority="2553" operator="containsText" text="Fully Achieved">
      <formula>NOT(ISERROR(SEARCH("Fully Achieved",G98)))</formula>
    </cfRule>
    <cfRule type="containsText" dxfId="2204" priority="2554" operator="containsText" text="Fully Achieved">
      <formula>NOT(ISERROR(SEARCH("Fully Achieved",G98)))</formula>
    </cfRule>
    <cfRule type="containsText" dxfId="2203" priority="2555" operator="containsText" text="Deferred">
      <formula>NOT(ISERROR(SEARCH("Deferred",G98)))</formula>
    </cfRule>
    <cfRule type="containsText" dxfId="2202" priority="2556" operator="containsText" text="Deleted">
      <formula>NOT(ISERROR(SEARCH("Deleted",G98)))</formula>
    </cfRule>
    <cfRule type="containsText" dxfId="2201" priority="2557" operator="containsText" text="In Danger of Falling Behind Target">
      <formula>NOT(ISERROR(SEARCH("In Danger of Falling Behind Target",G98)))</formula>
    </cfRule>
    <cfRule type="containsText" dxfId="2200" priority="2558" operator="containsText" text="Not yet due">
      <formula>NOT(ISERROR(SEARCH("Not yet due",G98)))</formula>
    </cfRule>
    <cfRule type="containsText" dxfId="2199" priority="2559" operator="containsText" text="Update not Provided">
      <formula>NOT(ISERROR(SEARCH("Update not Provided",G98)))</formula>
    </cfRule>
  </conditionalFormatting>
  <conditionalFormatting sqref="G100:G110">
    <cfRule type="containsText" dxfId="2198" priority="2488" operator="containsText" text="On track to be achieved">
      <formula>NOT(ISERROR(SEARCH("On track to be achieved",G100)))</formula>
    </cfRule>
    <cfRule type="containsText" dxfId="2197" priority="2489" operator="containsText" text="Deferred">
      <formula>NOT(ISERROR(SEARCH("Deferred",G100)))</formula>
    </cfRule>
    <cfRule type="containsText" dxfId="2196" priority="2490" operator="containsText" text="Deleted">
      <formula>NOT(ISERROR(SEARCH("Deleted",G100)))</formula>
    </cfRule>
    <cfRule type="containsText" dxfId="2195" priority="2491" operator="containsText" text="In Danger of Falling Behind Target">
      <formula>NOT(ISERROR(SEARCH("In Danger of Falling Behind Target",G100)))</formula>
    </cfRule>
    <cfRule type="containsText" dxfId="2194" priority="2492" operator="containsText" text="Not yet due">
      <formula>NOT(ISERROR(SEARCH("Not yet due",G100)))</formula>
    </cfRule>
    <cfRule type="containsText" dxfId="2193" priority="2493" operator="containsText" text="Update not Provided">
      <formula>NOT(ISERROR(SEARCH("Update not Provided",G100)))</formula>
    </cfRule>
    <cfRule type="containsText" dxfId="2192" priority="2494" operator="containsText" text="Not yet due">
      <formula>NOT(ISERROR(SEARCH("Not yet due",G100)))</formula>
    </cfRule>
    <cfRule type="containsText" dxfId="2191" priority="2495" operator="containsText" text="Completed Behind Schedule">
      <formula>NOT(ISERROR(SEARCH("Completed Behind Schedule",G100)))</formula>
    </cfRule>
    <cfRule type="containsText" dxfId="2190" priority="2496" operator="containsText" text="Off Target">
      <formula>NOT(ISERROR(SEARCH("Off Target",G100)))</formula>
    </cfRule>
    <cfRule type="containsText" dxfId="2189" priority="2497" operator="containsText" text="On Track to be Achieved">
      <formula>NOT(ISERROR(SEARCH("On Track to be Achieved",G100)))</formula>
    </cfRule>
    <cfRule type="containsText" dxfId="2188" priority="2498" operator="containsText" text="Fully Achieved">
      <formula>NOT(ISERROR(SEARCH("Fully Achieved",G100)))</formula>
    </cfRule>
    <cfRule type="containsText" dxfId="2187" priority="2499" operator="containsText" text="Not yet due">
      <formula>NOT(ISERROR(SEARCH("Not yet due",G100)))</formula>
    </cfRule>
    <cfRule type="containsText" dxfId="2186" priority="2500" operator="containsText" text="Not Yet Due">
      <formula>NOT(ISERROR(SEARCH("Not Yet Due",G100)))</formula>
    </cfRule>
    <cfRule type="containsText" dxfId="2185" priority="2501" operator="containsText" text="Deferred">
      <formula>NOT(ISERROR(SEARCH("Deferred",G100)))</formula>
    </cfRule>
    <cfRule type="containsText" dxfId="2184" priority="2502" operator="containsText" text="Deleted">
      <formula>NOT(ISERROR(SEARCH("Deleted",G100)))</formula>
    </cfRule>
    <cfRule type="containsText" dxfId="2183" priority="2503" operator="containsText" text="In Danger of Falling Behind Target">
      <formula>NOT(ISERROR(SEARCH("In Danger of Falling Behind Target",G100)))</formula>
    </cfRule>
    <cfRule type="containsText" dxfId="2182" priority="2504" operator="containsText" text="Not yet due">
      <formula>NOT(ISERROR(SEARCH("Not yet due",G100)))</formula>
    </cfRule>
    <cfRule type="containsText" dxfId="2181" priority="2505" operator="containsText" text="Completed Behind Schedule">
      <formula>NOT(ISERROR(SEARCH("Completed Behind Schedule",G100)))</formula>
    </cfRule>
    <cfRule type="containsText" dxfId="2180" priority="2506" operator="containsText" text="Off Target">
      <formula>NOT(ISERROR(SEARCH("Off Target",G100)))</formula>
    </cfRule>
    <cfRule type="containsText" dxfId="2179" priority="2507" operator="containsText" text="In Danger of Falling Behind Target">
      <formula>NOT(ISERROR(SEARCH("In Danger of Falling Behind Target",G100)))</formula>
    </cfRule>
    <cfRule type="containsText" dxfId="2178" priority="2508" operator="containsText" text="On Track to be Achieved">
      <formula>NOT(ISERROR(SEARCH("On Track to be Achieved",G100)))</formula>
    </cfRule>
    <cfRule type="containsText" dxfId="2177" priority="2509" operator="containsText" text="Fully Achieved">
      <formula>NOT(ISERROR(SEARCH("Fully Achieved",G100)))</formula>
    </cfRule>
    <cfRule type="containsText" dxfId="2176" priority="2510" operator="containsText" text="Update not Provided">
      <formula>NOT(ISERROR(SEARCH("Update not Provided",G100)))</formula>
    </cfRule>
    <cfRule type="containsText" dxfId="2175" priority="2511" operator="containsText" text="Not yet due">
      <formula>NOT(ISERROR(SEARCH("Not yet due",G100)))</formula>
    </cfRule>
    <cfRule type="containsText" dxfId="2174" priority="2512" operator="containsText" text="Completed Behind Schedule">
      <formula>NOT(ISERROR(SEARCH("Completed Behind Schedule",G100)))</formula>
    </cfRule>
    <cfRule type="containsText" dxfId="2173" priority="2513" operator="containsText" text="Off Target">
      <formula>NOT(ISERROR(SEARCH("Off Target",G100)))</formula>
    </cfRule>
    <cfRule type="containsText" dxfId="2172" priority="2514" operator="containsText" text="In Danger of Falling Behind Target">
      <formula>NOT(ISERROR(SEARCH("In Danger of Falling Behind Target",G100)))</formula>
    </cfRule>
    <cfRule type="containsText" dxfId="2171" priority="2515" operator="containsText" text="On Track to be Achieved">
      <formula>NOT(ISERROR(SEARCH("On Track to be Achieved",G100)))</formula>
    </cfRule>
    <cfRule type="containsText" dxfId="2170" priority="2516" operator="containsText" text="Fully Achieved">
      <formula>NOT(ISERROR(SEARCH("Fully Achieved",G100)))</formula>
    </cfRule>
    <cfRule type="containsText" dxfId="2169" priority="2517" operator="containsText" text="Fully Achieved">
      <formula>NOT(ISERROR(SEARCH("Fully Achieved",G100)))</formula>
    </cfRule>
    <cfRule type="containsText" dxfId="2168" priority="2518" operator="containsText" text="Fully Achieved">
      <formula>NOT(ISERROR(SEARCH("Fully Achieved",G100)))</formula>
    </cfRule>
    <cfRule type="containsText" dxfId="2167" priority="2519" operator="containsText" text="Deferred">
      <formula>NOT(ISERROR(SEARCH("Deferred",G100)))</formula>
    </cfRule>
    <cfRule type="containsText" dxfId="2166" priority="2520" operator="containsText" text="Deleted">
      <formula>NOT(ISERROR(SEARCH("Deleted",G100)))</formula>
    </cfRule>
    <cfRule type="containsText" dxfId="2165" priority="2521" operator="containsText" text="In Danger of Falling Behind Target">
      <formula>NOT(ISERROR(SEARCH("In Danger of Falling Behind Target",G100)))</formula>
    </cfRule>
    <cfRule type="containsText" dxfId="2164" priority="2522" operator="containsText" text="Not yet due">
      <formula>NOT(ISERROR(SEARCH("Not yet due",G100)))</formula>
    </cfRule>
    <cfRule type="containsText" dxfId="2163" priority="2523" operator="containsText" text="Update not Provided">
      <formula>NOT(ISERROR(SEARCH("Update not Provided",G100)))</formula>
    </cfRule>
  </conditionalFormatting>
  <conditionalFormatting sqref="I3:I11">
    <cfRule type="containsText" dxfId="2162" priority="2380" operator="containsText" text="On track to be achieved">
      <formula>NOT(ISERROR(SEARCH("On track to be achieved",I3)))</formula>
    </cfRule>
    <cfRule type="containsText" dxfId="2161" priority="2381" operator="containsText" text="Deferred">
      <formula>NOT(ISERROR(SEARCH("Deferred",I3)))</formula>
    </cfRule>
    <cfRule type="containsText" dxfId="2160" priority="2382" operator="containsText" text="Deleted">
      <formula>NOT(ISERROR(SEARCH("Deleted",I3)))</formula>
    </cfRule>
    <cfRule type="containsText" dxfId="2159" priority="2383" operator="containsText" text="In Danger of Falling Behind Target">
      <formula>NOT(ISERROR(SEARCH("In Danger of Falling Behind Target",I3)))</formula>
    </cfRule>
    <cfRule type="containsText" dxfId="2158" priority="2384" operator="containsText" text="Not yet due">
      <formula>NOT(ISERROR(SEARCH("Not yet due",I3)))</formula>
    </cfRule>
    <cfRule type="containsText" dxfId="2157" priority="2385" operator="containsText" text="Update not Provided">
      <formula>NOT(ISERROR(SEARCH("Update not Provided",I3)))</formula>
    </cfRule>
    <cfRule type="containsText" dxfId="2156" priority="2386" operator="containsText" text="Not yet due">
      <formula>NOT(ISERROR(SEARCH("Not yet due",I3)))</formula>
    </cfRule>
    <cfRule type="containsText" dxfId="2155" priority="2387" operator="containsText" text="Completed Behind Schedule">
      <formula>NOT(ISERROR(SEARCH("Completed Behind Schedule",I3)))</formula>
    </cfRule>
    <cfRule type="containsText" dxfId="2154" priority="2388" operator="containsText" text="Off Target">
      <formula>NOT(ISERROR(SEARCH("Off Target",I3)))</formula>
    </cfRule>
    <cfRule type="containsText" dxfId="2153" priority="2389" operator="containsText" text="On Track to be Achieved">
      <formula>NOT(ISERROR(SEARCH("On Track to be Achieved",I3)))</formula>
    </cfRule>
    <cfRule type="containsText" dxfId="2152" priority="2390" operator="containsText" text="Fully Achieved">
      <formula>NOT(ISERROR(SEARCH("Fully Achieved",I3)))</formula>
    </cfRule>
    <cfRule type="containsText" dxfId="2151" priority="2391" operator="containsText" text="Not yet due">
      <formula>NOT(ISERROR(SEARCH("Not yet due",I3)))</formula>
    </cfRule>
    <cfRule type="containsText" dxfId="2150" priority="2392" operator="containsText" text="Not Yet Due">
      <formula>NOT(ISERROR(SEARCH("Not Yet Due",I3)))</formula>
    </cfRule>
    <cfRule type="containsText" dxfId="2149" priority="2393" operator="containsText" text="Deferred">
      <formula>NOT(ISERROR(SEARCH("Deferred",I3)))</formula>
    </cfRule>
    <cfRule type="containsText" dxfId="2148" priority="2394" operator="containsText" text="Deleted">
      <formula>NOT(ISERROR(SEARCH("Deleted",I3)))</formula>
    </cfRule>
    <cfRule type="containsText" dxfId="2147" priority="2395" operator="containsText" text="In Danger of Falling Behind Target">
      <formula>NOT(ISERROR(SEARCH("In Danger of Falling Behind Target",I3)))</formula>
    </cfRule>
    <cfRule type="containsText" dxfId="2146" priority="2396" operator="containsText" text="Not yet due">
      <formula>NOT(ISERROR(SEARCH("Not yet due",I3)))</formula>
    </cfRule>
    <cfRule type="containsText" dxfId="2145" priority="2397" operator="containsText" text="Completed Behind Schedule">
      <formula>NOT(ISERROR(SEARCH("Completed Behind Schedule",I3)))</formula>
    </cfRule>
    <cfRule type="containsText" dxfId="2144" priority="2398" operator="containsText" text="Off Target">
      <formula>NOT(ISERROR(SEARCH("Off Target",I3)))</formula>
    </cfRule>
    <cfRule type="containsText" dxfId="2143" priority="2399" operator="containsText" text="In Danger of Falling Behind Target">
      <formula>NOT(ISERROR(SEARCH("In Danger of Falling Behind Target",I3)))</formula>
    </cfRule>
    <cfRule type="containsText" dxfId="2142" priority="2400" operator="containsText" text="On Track to be Achieved">
      <formula>NOT(ISERROR(SEARCH("On Track to be Achieved",I3)))</formula>
    </cfRule>
    <cfRule type="containsText" dxfId="2141" priority="2401" operator="containsText" text="Fully Achieved">
      <formula>NOT(ISERROR(SEARCH("Fully Achieved",I3)))</formula>
    </cfRule>
    <cfRule type="containsText" dxfId="2140" priority="2402" operator="containsText" text="Update not Provided">
      <formula>NOT(ISERROR(SEARCH("Update not Provided",I3)))</formula>
    </cfRule>
    <cfRule type="containsText" dxfId="2139" priority="2403" operator="containsText" text="Not yet due">
      <formula>NOT(ISERROR(SEARCH("Not yet due",I3)))</formula>
    </cfRule>
    <cfRule type="containsText" dxfId="2138" priority="2404" operator="containsText" text="Completed Behind Schedule">
      <formula>NOT(ISERROR(SEARCH("Completed Behind Schedule",I3)))</formula>
    </cfRule>
    <cfRule type="containsText" dxfId="2137" priority="2405" operator="containsText" text="Off Target">
      <formula>NOT(ISERROR(SEARCH("Off Target",I3)))</formula>
    </cfRule>
    <cfRule type="containsText" dxfId="2136" priority="2406" operator="containsText" text="In Danger of Falling Behind Target">
      <formula>NOT(ISERROR(SEARCH("In Danger of Falling Behind Target",I3)))</formula>
    </cfRule>
    <cfRule type="containsText" dxfId="2135" priority="2407" operator="containsText" text="On Track to be Achieved">
      <formula>NOT(ISERROR(SEARCH("On Track to be Achieved",I3)))</formula>
    </cfRule>
    <cfRule type="containsText" dxfId="2134" priority="2408" operator="containsText" text="Fully Achieved">
      <formula>NOT(ISERROR(SEARCH("Fully Achieved",I3)))</formula>
    </cfRule>
    <cfRule type="containsText" dxfId="2133" priority="2409" operator="containsText" text="Fully Achieved">
      <formula>NOT(ISERROR(SEARCH("Fully Achieved",I3)))</formula>
    </cfRule>
    <cfRule type="containsText" dxfId="2132" priority="2410" operator="containsText" text="Fully Achieved">
      <formula>NOT(ISERROR(SEARCH("Fully Achieved",I3)))</formula>
    </cfRule>
    <cfRule type="containsText" dxfId="2131" priority="2411" operator="containsText" text="Deferred">
      <formula>NOT(ISERROR(SEARCH("Deferred",I3)))</formula>
    </cfRule>
    <cfRule type="containsText" dxfId="2130" priority="2412" operator="containsText" text="Deleted">
      <formula>NOT(ISERROR(SEARCH("Deleted",I3)))</formula>
    </cfRule>
    <cfRule type="containsText" dxfId="2129" priority="2413" operator="containsText" text="In Danger of Falling Behind Target">
      <formula>NOT(ISERROR(SEARCH("In Danger of Falling Behind Target",I3)))</formula>
    </cfRule>
    <cfRule type="containsText" dxfId="2128" priority="2414" operator="containsText" text="Not yet due">
      <formula>NOT(ISERROR(SEARCH("Not yet due",I3)))</formula>
    </cfRule>
    <cfRule type="containsText" dxfId="2127" priority="2415" operator="containsText" text="Update not Provided">
      <formula>NOT(ISERROR(SEARCH("Update not Provided",I3)))</formula>
    </cfRule>
  </conditionalFormatting>
  <conditionalFormatting sqref="I13:I30">
    <cfRule type="containsText" dxfId="2126" priority="2344" operator="containsText" text="On track to be achieved">
      <formula>NOT(ISERROR(SEARCH("On track to be achieved",I13)))</formula>
    </cfRule>
    <cfRule type="containsText" dxfId="2125" priority="2345" operator="containsText" text="Deferred">
      <formula>NOT(ISERROR(SEARCH("Deferred",I13)))</formula>
    </cfRule>
    <cfRule type="containsText" dxfId="2124" priority="2346" operator="containsText" text="Deleted">
      <formula>NOT(ISERROR(SEARCH("Deleted",I13)))</formula>
    </cfRule>
    <cfRule type="containsText" dxfId="2123" priority="2347" operator="containsText" text="In Danger of Falling Behind Target">
      <formula>NOT(ISERROR(SEARCH("In Danger of Falling Behind Target",I13)))</formula>
    </cfRule>
    <cfRule type="containsText" dxfId="2122" priority="2348" operator="containsText" text="Not yet due">
      <formula>NOT(ISERROR(SEARCH("Not yet due",I13)))</formula>
    </cfRule>
    <cfRule type="containsText" dxfId="2121" priority="2349" operator="containsText" text="Update not Provided">
      <formula>NOT(ISERROR(SEARCH("Update not Provided",I13)))</formula>
    </cfRule>
    <cfRule type="containsText" dxfId="2120" priority="2350" operator="containsText" text="Not yet due">
      <formula>NOT(ISERROR(SEARCH("Not yet due",I13)))</formula>
    </cfRule>
    <cfRule type="containsText" dxfId="2119" priority="2351" operator="containsText" text="Completed Behind Schedule">
      <formula>NOT(ISERROR(SEARCH("Completed Behind Schedule",I13)))</formula>
    </cfRule>
    <cfRule type="containsText" dxfId="2118" priority="2352" operator="containsText" text="Off Target">
      <formula>NOT(ISERROR(SEARCH("Off Target",I13)))</formula>
    </cfRule>
    <cfRule type="containsText" dxfId="2117" priority="2353" operator="containsText" text="On Track to be Achieved">
      <formula>NOT(ISERROR(SEARCH("On Track to be Achieved",I13)))</formula>
    </cfRule>
    <cfRule type="containsText" dxfId="2116" priority="2354" operator="containsText" text="Fully Achieved">
      <formula>NOT(ISERROR(SEARCH("Fully Achieved",I13)))</formula>
    </cfRule>
    <cfRule type="containsText" dxfId="2115" priority="2355" operator="containsText" text="Not yet due">
      <formula>NOT(ISERROR(SEARCH("Not yet due",I13)))</formula>
    </cfRule>
    <cfRule type="containsText" dxfId="2114" priority="2356" operator="containsText" text="Not Yet Due">
      <formula>NOT(ISERROR(SEARCH("Not Yet Due",I13)))</formula>
    </cfRule>
    <cfRule type="containsText" dxfId="2113" priority="2357" operator="containsText" text="Deferred">
      <formula>NOT(ISERROR(SEARCH("Deferred",I13)))</formula>
    </cfRule>
    <cfRule type="containsText" dxfId="2112" priority="2358" operator="containsText" text="Deleted">
      <formula>NOT(ISERROR(SEARCH("Deleted",I13)))</formula>
    </cfRule>
    <cfRule type="containsText" dxfId="2111" priority="2359" operator="containsText" text="In Danger of Falling Behind Target">
      <formula>NOT(ISERROR(SEARCH("In Danger of Falling Behind Target",I13)))</formula>
    </cfRule>
    <cfRule type="containsText" dxfId="2110" priority="2360" operator="containsText" text="Not yet due">
      <formula>NOT(ISERROR(SEARCH("Not yet due",I13)))</formula>
    </cfRule>
    <cfRule type="containsText" dxfId="2109" priority="2361" operator="containsText" text="Completed Behind Schedule">
      <formula>NOT(ISERROR(SEARCH("Completed Behind Schedule",I13)))</formula>
    </cfRule>
    <cfRule type="containsText" dxfId="2108" priority="2362" operator="containsText" text="Off Target">
      <formula>NOT(ISERROR(SEARCH("Off Target",I13)))</formula>
    </cfRule>
    <cfRule type="containsText" dxfId="2107" priority="2363" operator="containsText" text="In Danger of Falling Behind Target">
      <formula>NOT(ISERROR(SEARCH("In Danger of Falling Behind Target",I13)))</formula>
    </cfRule>
    <cfRule type="containsText" dxfId="2106" priority="2364" operator="containsText" text="On Track to be Achieved">
      <formula>NOT(ISERROR(SEARCH("On Track to be Achieved",I13)))</formula>
    </cfRule>
    <cfRule type="containsText" dxfId="2105" priority="2365" operator="containsText" text="Fully Achieved">
      <formula>NOT(ISERROR(SEARCH("Fully Achieved",I13)))</formula>
    </cfRule>
    <cfRule type="containsText" dxfId="2104" priority="2366" operator="containsText" text="Update not Provided">
      <formula>NOT(ISERROR(SEARCH("Update not Provided",I13)))</formula>
    </cfRule>
    <cfRule type="containsText" dxfId="2103" priority="2367" operator="containsText" text="Not yet due">
      <formula>NOT(ISERROR(SEARCH("Not yet due",I13)))</formula>
    </cfRule>
    <cfRule type="containsText" dxfId="2102" priority="2368" operator="containsText" text="Completed Behind Schedule">
      <formula>NOT(ISERROR(SEARCH("Completed Behind Schedule",I13)))</formula>
    </cfRule>
    <cfRule type="containsText" dxfId="2101" priority="2369" operator="containsText" text="Off Target">
      <formula>NOT(ISERROR(SEARCH("Off Target",I13)))</formula>
    </cfRule>
    <cfRule type="containsText" dxfId="2100" priority="2370" operator="containsText" text="In Danger of Falling Behind Target">
      <formula>NOT(ISERROR(SEARCH("In Danger of Falling Behind Target",I13)))</formula>
    </cfRule>
    <cfRule type="containsText" dxfId="2099" priority="2371" operator="containsText" text="On Track to be Achieved">
      <formula>NOT(ISERROR(SEARCH("On Track to be Achieved",I13)))</formula>
    </cfRule>
    <cfRule type="containsText" dxfId="2098" priority="2372" operator="containsText" text="Fully Achieved">
      <formula>NOT(ISERROR(SEARCH("Fully Achieved",I13)))</formula>
    </cfRule>
    <cfRule type="containsText" dxfId="2097" priority="2373" operator="containsText" text="Fully Achieved">
      <formula>NOT(ISERROR(SEARCH("Fully Achieved",I13)))</formula>
    </cfRule>
    <cfRule type="containsText" dxfId="2096" priority="2374" operator="containsText" text="Fully Achieved">
      <formula>NOT(ISERROR(SEARCH("Fully Achieved",I13)))</formula>
    </cfRule>
    <cfRule type="containsText" dxfId="2095" priority="2375" operator="containsText" text="Deferred">
      <formula>NOT(ISERROR(SEARCH("Deferred",I13)))</formula>
    </cfRule>
    <cfRule type="containsText" dxfId="2094" priority="2376" operator="containsText" text="Deleted">
      <formula>NOT(ISERROR(SEARCH("Deleted",I13)))</formula>
    </cfRule>
    <cfRule type="containsText" dxfId="2093" priority="2377" operator="containsText" text="In Danger of Falling Behind Target">
      <formula>NOT(ISERROR(SEARCH("In Danger of Falling Behind Target",I13)))</formula>
    </cfRule>
    <cfRule type="containsText" dxfId="2092" priority="2378" operator="containsText" text="Not yet due">
      <formula>NOT(ISERROR(SEARCH("Not yet due",I13)))</formula>
    </cfRule>
    <cfRule type="containsText" dxfId="2091" priority="2379" operator="containsText" text="Update not Provided">
      <formula>NOT(ISERROR(SEARCH("Update not Provided",I13)))</formula>
    </cfRule>
  </conditionalFormatting>
  <conditionalFormatting sqref="I31:I41">
    <cfRule type="containsText" dxfId="2090" priority="2308" operator="containsText" text="On track to be achieved">
      <formula>NOT(ISERROR(SEARCH("On track to be achieved",I31)))</formula>
    </cfRule>
    <cfRule type="containsText" dxfId="2089" priority="2309" operator="containsText" text="Deferred">
      <formula>NOT(ISERROR(SEARCH("Deferred",I31)))</formula>
    </cfRule>
    <cfRule type="containsText" dxfId="2088" priority="2310" operator="containsText" text="Deleted">
      <formula>NOT(ISERROR(SEARCH("Deleted",I31)))</formula>
    </cfRule>
    <cfRule type="containsText" dxfId="2087" priority="2311" operator="containsText" text="In Danger of Falling Behind Target">
      <formula>NOT(ISERROR(SEARCH("In Danger of Falling Behind Target",I31)))</formula>
    </cfRule>
    <cfRule type="containsText" dxfId="2086" priority="2312" operator="containsText" text="Not yet due">
      <formula>NOT(ISERROR(SEARCH("Not yet due",I31)))</formula>
    </cfRule>
    <cfRule type="containsText" dxfId="2085" priority="2313" operator="containsText" text="Update not Provided">
      <formula>NOT(ISERROR(SEARCH("Update not Provided",I31)))</formula>
    </cfRule>
    <cfRule type="containsText" dxfId="2084" priority="2314" operator="containsText" text="Not yet due">
      <formula>NOT(ISERROR(SEARCH("Not yet due",I31)))</formula>
    </cfRule>
    <cfRule type="containsText" dxfId="2083" priority="2315" operator="containsText" text="Completed Behind Schedule">
      <formula>NOT(ISERROR(SEARCH("Completed Behind Schedule",I31)))</formula>
    </cfRule>
    <cfRule type="containsText" dxfId="2082" priority="2316" operator="containsText" text="Off Target">
      <formula>NOT(ISERROR(SEARCH("Off Target",I31)))</formula>
    </cfRule>
    <cfRule type="containsText" dxfId="2081" priority="2317" operator="containsText" text="On Track to be Achieved">
      <formula>NOT(ISERROR(SEARCH("On Track to be Achieved",I31)))</formula>
    </cfRule>
    <cfRule type="containsText" dxfId="2080" priority="2318" operator="containsText" text="Fully Achieved">
      <formula>NOT(ISERROR(SEARCH("Fully Achieved",I31)))</formula>
    </cfRule>
    <cfRule type="containsText" dxfId="2079" priority="2319" operator="containsText" text="Not yet due">
      <formula>NOT(ISERROR(SEARCH("Not yet due",I31)))</formula>
    </cfRule>
    <cfRule type="containsText" dxfId="2078" priority="2320" operator="containsText" text="Not Yet Due">
      <formula>NOT(ISERROR(SEARCH("Not Yet Due",I31)))</formula>
    </cfRule>
    <cfRule type="containsText" dxfId="2077" priority="2321" operator="containsText" text="Deferred">
      <formula>NOT(ISERROR(SEARCH("Deferred",I31)))</formula>
    </cfRule>
    <cfRule type="containsText" dxfId="2076" priority="2322" operator="containsText" text="Deleted">
      <formula>NOT(ISERROR(SEARCH("Deleted",I31)))</formula>
    </cfRule>
    <cfRule type="containsText" dxfId="2075" priority="2323" operator="containsText" text="In Danger of Falling Behind Target">
      <formula>NOT(ISERROR(SEARCH("In Danger of Falling Behind Target",I31)))</formula>
    </cfRule>
    <cfRule type="containsText" dxfId="2074" priority="2324" operator="containsText" text="Not yet due">
      <formula>NOT(ISERROR(SEARCH("Not yet due",I31)))</formula>
    </cfRule>
    <cfRule type="containsText" dxfId="2073" priority="2325" operator="containsText" text="Completed Behind Schedule">
      <formula>NOT(ISERROR(SEARCH("Completed Behind Schedule",I31)))</formula>
    </cfRule>
    <cfRule type="containsText" dxfId="2072" priority="2326" operator="containsText" text="Off Target">
      <formula>NOT(ISERROR(SEARCH("Off Target",I31)))</formula>
    </cfRule>
    <cfRule type="containsText" dxfId="2071" priority="2327" operator="containsText" text="In Danger of Falling Behind Target">
      <formula>NOT(ISERROR(SEARCH("In Danger of Falling Behind Target",I31)))</formula>
    </cfRule>
    <cfRule type="containsText" dxfId="2070" priority="2328" operator="containsText" text="On Track to be Achieved">
      <formula>NOT(ISERROR(SEARCH("On Track to be Achieved",I31)))</formula>
    </cfRule>
    <cfRule type="containsText" dxfId="2069" priority="2329" operator="containsText" text="Fully Achieved">
      <formula>NOT(ISERROR(SEARCH("Fully Achieved",I31)))</formula>
    </cfRule>
    <cfRule type="containsText" dxfId="2068" priority="2330" operator="containsText" text="Update not Provided">
      <formula>NOT(ISERROR(SEARCH("Update not Provided",I31)))</formula>
    </cfRule>
    <cfRule type="containsText" dxfId="2067" priority="2331" operator="containsText" text="Not yet due">
      <formula>NOT(ISERROR(SEARCH("Not yet due",I31)))</formula>
    </cfRule>
    <cfRule type="containsText" dxfId="2066" priority="2332" operator="containsText" text="Completed Behind Schedule">
      <formula>NOT(ISERROR(SEARCH("Completed Behind Schedule",I31)))</formula>
    </cfRule>
    <cfRule type="containsText" dxfId="2065" priority="2333" operator="containsText" text="Off Target">
      <formula>NOT(ISERROR(SEARCH("Off Target",I31)))</formula>
    </cfRule>
    <cfRule type="containsText" dxfId="2064" priority="2334" operator="containsText" text="In Danger of Falling Behind Target">
      <formula>NOT(ISERROR(SEARCH("In Danger of Falling Behind Target",I31)))</formula>
    </cfRule>
    <cfRule type="containsText" dxfId="2063" priority="2335" operator="containsText" text="On Track to be Achieved">
      <formula>NOT(ISERROR(SEARCH("On Track to be Achieved",I31)))</formula>
    </cfRule>
    <cfRule type="containsText" dxfId="2062" priority="2336" operator="containsText" text="Fully Achieved">
      <formula>NOT(ISERROR(SEARCH("Fully Achieved",I31)))</formula>
    </cfRule>
    <cfRule type="containsText" dxfId="2061" priority="2337" operator="containsText" text="Fully Achieved">
      <formula>NOT(ISERROR(SEARCH("Fully Achieved",I31)))</formula>
    </cfRule>
    <cfRule type="containsText" dxfId="2060" priority="2338" operator="containsText" text="Fully Achieved">
      <formula>NOT(ISERROR(SEARCH("Fully Achieved",I31)))</formula>
    </cfRule>
    <cfRule type="containsText" dxfId="2059" priority="2339" operator="containsText" text="Deferred">
      <formula>NOT(ISERROR(SEARCH("Deferred",I31)))</formula>
    </cfRule>
    <cfRule type="containsText" dxfId="2058" priority="2340" operator="containsText" text="Deleted">
      <formula>NOT(ISERROR(SEARCH("Deleted",I31)))</formula>
    </cfRule>
    <cfRule type="containsText" dxfId="2057" priority="2341" operator="containsText" text="In Danger of Falling Behind Target">
      <formula>NOT(ISERROR(SEARCH("In Danger of Falling Behind Target",I31)))</formula>
    </cfRule>
    <cfRule type="containsText" dxfId="2056" priority="2342" operator="containsText" text="Not yet due">
      <formula>NOT(ISERROR(SEARCH("Not yet due",I31)))</formula>
    </cfRule>
    <cfRule type="containsText" dxfId="2055" priority="2343" operator="containsText" text="Update not Provided">
      <formula>NOT(ISERROR(SEARCH("Update not Provided",I31)))</formula>
    </cfRule>
  </conditionalFormatting>
  <conditionalFormatting sqref="I42">
    <cfRule type="containsText" dxfId="2054" priority="2272" operator="containsText" text="On track to be achieved">
      <formula>NOT(ISERROR(SEARCH("On track to be achieved",I42)))</formula>
    </cfRule>
    <cfRule type="containsText" dxfId="2053" priority="2273" operator="containsText" text="Deferred">
      <formula>NOT(ISERROR(SEARCH("Deferred",I42)))</formula>
    </cfRule>
    <cfRule type="containsText" dxfId="2052" priority="2274" operator="containsText" text="Deleted">
      <formula>NOT(ISERROR(SEARCH("Deleted",I42)))</formula>
    </cfRule>
    <cfRule type="containsText" dxfId="2051" priority="2275" operator="containsText" text="In Danger of Falling Behind Target">
      <formula>NOT(ISERROR(SEARCH("In Danger of Falling Behind Target",I42)))</formula>
    </cfRule>
    <cfRule type="containsText" dxfId="2050" priority="2276" operator="containsText" text="Not yet due">
      <formula>NOT(ISERROR(SEARCH("Not yet due",I42)))</formula>
    </cfRule>
    <cfRule type="containsText" dxfId="2049" priority="2277" operator="containsText" text="Update not Provided">
      <formula>NOT(ISERROR(SEARCH("Update not Provided",I42)))</formula>
    </cfRule>
    <cfRule type="containsText" dxfId="2048" priority="2278" operator="containsText" text="Not yet due">
      <formula>NOT(ISERROR(SEARCH("Not yet due",I42)))</formula>
    </cfRule>
    <cfRule type="containsText" dxfId="2047" priority="2279" operator="containsText" text="Completed Behind Schedule">
      <formula>NOT(ISERROR(SEARCH("Completed Behind Schedule",I42)))</formula>
    </cfRule>
    <cfRule type="containsText" dxfId="2046" priority="2280" operator="containsText" text="Off Target">
      <formula>NOT(ISERROR(SEARCH("Off Target",I42)))</formula>
    </cfRule>
    <cfRule type="containsText" dxfId="2045" priority="2281" operator="containsText" text="On Track to be Achieved">
      <formula>NOT(ISERROR(SEARCH("On Track to be Achieved",I42)))</formula>
    </cfRule>
    <cfRule type="containsText" dxfId="2044" priority="2282" operator="containsText" text="Fully Achieved">
      <formula>NOT(ISERROR(SEARCH("Fully Achieved",I42)))</formula>
    </cfRule>
    <cfRule type="containsText" dxfId="2043" priority="2283" operator="containsText" text="Not yet due">
      <formula>NOT(ISERROR(SEARCH("Not yet due",I42)))</formula>
    </cfRule>
    <cfRule type="containsText" dxfId="2042" priority="2284" operator="containsText" text="Not Yet Due">
      <formula>NOT(ISERROR(SEARCH("Not Yet Due",I42)))</formula>
    </cfRule>
    <cfRule type="containsText" dxfId="2041" priority="2285" operator="containsText" text="Deferred">
      <formula>NOT(ISERROR(SEARCH("Deferred",I42)))</formula>
    </cfRule>
    <cfRule type="containsText" dxfId="2040" priority="2286" operator="containsText" text="Deleted">
      <formula>NOT(ISERROR(SEARCH("Deleted",I42)))</formula>
    </cfRule>
    <cfRule type="containsText" dxfId="2039" priority="2287" operator="containsText" text="In Danger of Falling Behind Target">
      <formula>NOT(ISERROR(SEARCH("In Danger of Falling Behind Target",I42)))</formula>
    </cfRule>
    <cfRule type="containsText" dxfId="2038" priority="2288" operator="containsText" text="Not yet due">
      <formula>NOT(ISERROR(SEARCH("Not yet due",I42)))</formula>
    </cfRule>
    <cfRule type="containsText" dxfId="2037" priority="2289" operator="containsText" text="Completed Behind Schedule">
      <formula>NOT(ISERROR(SEARCH("Completed Behind Schedule",I42)))</formula>
    </cfRule>
    <cfRule type="containsText" dxfId="2036" priority="2290" operator="containsText" text="Off Target">
      <formula>NOT(ISERROR(SEARCH("Off Target",I42)))</formula>
    </cfRule>
    <cfRule type="containsText" dxfId="2035" priority="2291" operator="containsText" text="In Danger of Falling Behind Target">
      <formula>NOT(ISERROR(SEARCH("In Danger of Falling Behind Target",I42)))</formula>
    </cfRule>
    <cfRule type="containsText" dxfId="2034" priority="2292" operator="containsText" text="On Track to be Achieved">
      <formula>NOT(ISERROR(SEARCH("On Track to be Achieved",I42)))</formula>
    </cfRule>
    <cfRule type="containsText" dxfId="2033" priority="2293" operator="containsText" text="Fully Achieved">
      <formula>NOT(ISERROR(SEARCH("Fully Achieved",I42)))</formula>
    </cfRule>
    <cfRule type="containsText" dxfId="2032" priority="2294" operator="containsText" text="Update not Provided">
      <formula>NOT(ISERROR(SEARCH("Update not Provided",I42)))</formula>
    </cfRule>
    <cfRule type="containsText" dxfId="2031" priority="2295" operator="containsText" text="Not yet due">
      <formula>NOT(ISERROR(SEARCH("Not yet due",I42)))</formula>
    </cfRule>
    <cfRule type="containsText" dxfId="2030" priority="2296" operator="containsText" text="Completed Behind Schedule">
      <formula>NOT(ISERROR(SEARCH("Completed Behind Schedule",I42)))</formula>
    </cfRule>
    <cfRule type="containsText" dxfId="2029" priority="2297" operator="containsText" text="Off Target">
      <formula>NOT(ISERROR(SEARCH("Off Target",I42)))</formula>
    </cfRule>
    <cfRule type="containsText" dxfId="2028" priority="2298" operator="containsText" text="In Danger of Falling Behind Target">
      <formula>NOT(ISERROR(SEARCH("In Danger of Falling Behind Target",I42)))</formula>
    </cfRule>
    <cfRule type="containsText" dxfId="2027" priority="2299" operator="containsText" text="On Track to be Achieved">
      <formula>NOT(ISERROR(SEARCH("On Track to be Achieved",I42)))</formula>
    </cfRule>
    <cfRule type="containsText" dxfId="2026" priority="2300" operator="containsText" text="Fully Achieved">
      <formula>NOT(ISERROR(SEARCH("Fully Achieved",I42)))</formula>
    </cfRule>
    <cfRule type="containsText" dxfId="2025" priority="2301" operator="containsText" text="Fully Achieved">
      <formula>NOT(ISERROR(SEARCH("Fully Achieved",I42)))</formula>
    </cfRule>
    <cfRule type="containsText" dxfId="2024" priority="2302" operator="containsText" text="Fully Achieved">
      <formula>NOT(ISERROR(SEARCH("Fully Achieved",I42)))</formula>
    </cfRule>
    <cfRule type="containsText" dxfId="2023" priority="2303" operator="containsText" text="Deferred">
      <formula>NOT(ISERROR(SEARCH("Deferred",I42)))</formula>
    </cfRule>
    <cfRule type="containsText" dxfId="2022" priority="2304" operator="containsText" text="Deleted">
      <formula>NOT(ISERROR(SEARCH("Deleted",I42)))</formula>
    </cfRule>
    <cfRule type="containsText" dxfId="2021" priority="2305" operator="containsText" text="In Danger of Falling Behind Target">
      <formula>NOT(ISERROR(SEARCH("In Danger of Falling Behind Target",I42)))</formula>
    </cfRule>
    <cfRule type="containsText" dxfId="2020" priority="2306" operator="containsText" text="Not yet due">
      <formula>NOT(ISERROR(SEARCH("Not yet due",I42)))</formula>
    </cfRule>
    <cfRule type="containsText" dxfId="2019" priority="2307" operator="containsText" text="Update not Provided">
      <formula>NOT(ISERROR(SEARCH("Update not Provided",I42)))</formula>
    </cfRule>
  </conditionalFormatting>
  <conditionalFormatting sqref="I42">
    <cfRule type="containsText" dxfId="2018" priority="2236" operator="containsText" text="On track to be achieved">
      <formula>NOT(ISERROR(SEARCH("On track to be achieved",I42)))</formula>
    </cfRule>
    <cfRule type="containsText" dxfId="2017" priority="2237" operator="containsText" text="Deferred">
      <formula>NOT(ISERROR(SEARCH("Deferred",I42)))</formula>
    </cfRule>
    <cfRule type="containsText" dxfId="2016" priority="2238" operator="containsText" text="Deleted">
      <formula>NOT(ISERROR(SEARCH("Deleted",I42)))</formula>
    </cfRule>
    <cfRule type="containsText" dxfId="2015" priority="2239" operator="containsText" text="In Danger of Falling Behind Target">
      <formula>NOT(ISERROR(SEARCH("In Danger of Falling Behind Target",I42)))</formula>
    </cfRule>
    <cfRule type="containsText" dxfId="2014" priority="2240" operator="containsText" text="Not yet due">
      <formula>NOT(ISERROR(SEARCH("Not yet due",I42)))</formula>
    </cfRule>
    <cfRule type="containsText" dxfId="2013" priority="2241" operator="containsText" text="Update not Provided">
      <formula>NOT(ISERROR(SEARCH("Update not Provided",I42)))</formula>
    </cfRule>
    <cfRule type="containsText" dxfId="2012" priority="2242" operator="containsText" text="Not yet due">
      <formula>NOT(ISERROR(SEARCH("Not yet due",I42)))</formula>
    </cfRule>
    <cfRule type="containsText" dxfId="2011" priority="2243" operator="containsText" text="Completed Behind Schedule">
      <formula>NOT(ISERROR(SEARCH("Completed Behind Schedule",I42)))</formula>
    </cfRule>
    <cfRule type="containsText" dxfId="2010" priority="2244" operator="containsText" text="Off Target">
      <formula>NOT(ISERROR(SEARCH("Off Target",I42)))</formula>
    </cfRule>
    <cfRule type="containsText" dxfId="2009" priority="2245" operator="containsText" text="On Track to be Achieved">
      <formula>NOT(ISERROR(SEARCH("On Track to be Achieved",I42)))</formula>
    </cfRule>
    <cfRule type="containsText" dxfId="2008" priority="2246" operator="containsText" text="Fully Achieved">
      <formula>NOT(ISERROR(SEARCH("Fully Achieved",I42)))</formula>
    </cfRule>
    <cfRule type="containsText" dxfId="2007" priority="2247" operator="containsText" text="Not yet due">
      <formula>NOT(ISERROR(SEARCH("Not yet due",I42)))</formula>
    </cfRule>
    <cfRule type="containsText" dxfId="2006" priority="2248" operator="containsText" text="Not Yet Due">
      <formula>NOT(ISERROR(SEARCH("Not Yet Due",I42)))</formula>
    </cfRule>
    <cfRule type="containsText" dxfId="2005" priority="2249" operator="containsText" text="Deferred">
      <formula>NOT(ISERROR(SEARCH("Deferred",I42)))</formula>
    </cfRule>
    <cfRule type="containsText" dxfId="2004" priority="2250" operator="containsText" text="Deleted">
      <formula>NOT(ISERROR(SEARCH("Deleted",I42)))</formula>
    </cfRule>
    <cfRule type="containsText" dxfId="2003" priority="2251" operator="containsText" text="In Danger of Falling Behind Target">
      <formula>NOT(ISERROR(SEARCH("In Danger of Falling Behind Target",I42)))</formula>
    </cfRule>
    <cfRule type="containsText" dxfId="2002" priority="2252" operator="containsText" text="Not yet due">
      <formula>NOT(ISERROR(SEARCH("Not yet due",I42)))</formula>
    </cfRule>
    <cfRule type="containsText" dxfId="2001" priority="2253" operator="containsText" text="Completed Behind Schedule">
      <formula>NOT(ISERROR(SEARCH("Completed Behind Schedule",I42)))</formula>
    </cfRule>
    <cfRule type="containsText" dxfId="2000" priority="2254" operator="containsText" text="Off Target">
      <formula>NOT(ISERROR(SEARCH("Off Target",I42)))</formula>
    </cfRule>
    <cfRule type="containsText" dxfId="1999" priority="2255" operator="containsText" text="In Danger of Falling Behind Target">
      <formula>NOT(ISERROR(SEARCH("In Danger of Falling Behind Target",I42)))</formula>
    </cfRule>
    <cfRule type="containsText" dxfId="1998" priority="2256" operator="containsText" text="On Track to be Achieved">
      <formula>NOT(ISERROR(SEARCH("On Track to be Achieved",I42)))</formula>
    </cfRule>
    <cfRule type="containsText" dxfId="1997" priority="2257" operator="containsText" text="Fully Achieved">
      <formula>NOT(ISERROR(SEARCH("Fully Achieved",I42)))</formula>
    </cfRule>
    <cfRule type="containsText" dxfId="1996" priority="2258" operator="containsText" text="Update not Provided">
      <formula>NOT(ISERROR(SEARCH("Update not Provided",I42)))</formula>
    </cfRule>
    <cfRule type="containsText" dxfId="1995" priority="2259" operator="containsText" text="Not yet due">
      <formula>NOT(ISERROR(SEARCH("Not yet due",I42)))</formula>
    </cfRule>
    <cfRule type="containsText" dxfId="1994" priority="2260" operator="containsText" text="Completed Behind Schedule">
      <formula>NOT(ISERROR(SEARCH("Completed Behind Schedule",I42)))</formula>
    </cfRule>
    <cfRule type="containsText" dxfId="1993" priority="2261" operator="containsText" text="Off Target">
      <formula>NOT(ISERROR(SEARCH("Off Target",I42)))</formula>
    </cfRule>
    <cfRule type="containsText" dxfId="1992" priority="2262" operator="containsText" text="In Danger of Falling Behind Target">
      <formula>NOT(ISERROR(SEARCH("In Danger of Falling Behind Target",I42)))</formula>
    </cfRule>
    <cfRule type="containsText" dxfId="1991" priority="2263" operator="containsText" text="On Track to be Achieved">
      <formula>NOT(ISERROR(SEARCH("On Track to be Achieved",I42)))</formula>
    </cfRule>
    <cfRule type="containsText" dxfId="1990" priority="2264" operator="containsText" text="Fully Achieved">
      <formula>NOT(ISERROR(SEARCH("Fully Achieved",I42)))</formula>
    </cfRule>
    <cfRule type="containsText" dxfId="1989" priority="2265" operator="containsText" text="Fully Achieved">
      <formula>NOT(ISERROR(SEARCH("Fully Achieved",I42)))</formula>
    </cfRule>
    <cfRule type="containsText" dxfId="1988" priority="2266" operator="containsText" text="Fully Achieved">
      <formula>NOT(ISERROR(SEARCH("Fully Achieved",I42)))</formula>
    </cfRule>
    <cfRule type="containsText" dxfId="1987" priority="2267" operator="containsText" text="Deferred">
      <formula>NOT(ISERROR(SEARCH("Deferred",I42)))</formula>
    </cfRule>
    <cfRule type="containsText" dxfId="1986" priority="2268" operator="containsText" text="Deleted">
      <formula>NOT(ISERROR(SEARCH("Deleted",I42)))</formula>
    </cfRule>
    <cfRule type="containsText" dxfId="1985" priority="2269" operator="containsText" text="In Danger of Falling Behind Target">
      <formula>NOT(ISERROR(SEARCH("In Danger of Falling Behind Target",I42)))</formula>
    </cfRule>
    <cfRule type="containsText" dxfId="1984" priority="2270" operator="containsText" text="Not yet due">
      <formula>NOT(ISERROR(SEARCH("Not yet due",I42)))</formula>
    </cfRule>
    <cfRule type="containsText" dxfId="1983" priority="2271" operator="containsText" text="Update not Provided">
      <formula>NOT(ISERROR(SEARCH("Update not Provided",I42)))</formula>
    </cfRule>
  </conditionalFormatting>
  <conditionalFormatting sqref="I42">
    <cfRule type="containsText" dxfId="1982" priority="2200" operator="containsText" text="On track to be achieved">
      <formula>NOT(ISERROR(SEARCH("On track to be achieved",I42)))</formula>
    </cfRule>
    <cfRule type="containsText" dxfId="1981" priority="2201" operator="containsText" text="Deferred">
      <formula>NOT(ISERROR(SEARCH("Deferred",I42)))</formula>
    </cfRule>
    <cfRule type="containsText" dxfId="1980" priority="2202" operator="containsText" text="Deleted">
      <formula>NOT(ISERROR(SEARCH("Deleted",I42)))</formula>
    </cfRule>
    <cfRule type="containsText" dxfId="1979" priority="2203" operator="containsText" text="In Danger of Falling Behind Target">
      <formula>NOT(ISERROR(SEARCH("In Danger of Falling Behind Target",I42)))</formula>
    </cfRule>
    <cfRule type="containsText" dxfId="1978" priority="2204" operator="containsText" text="Not yet due">
      <formula>NOT(ISERROR(SEARCH("Not yet due",I42)))</formula>
    </cfRule>
    <cfRule type="containsText" dxfId="1977" priority="2205" operator="containsText" text="Update not Provided">
      <formula>NOT(ISERROR(SEARCH("Update not Provided",I42)))</formula>
    </cfRule>
    <cfRule type="containsText" dxfId="1976" priority="2206" operator="containsText" text="Not yet due">
      <formula>NOT(ISERROR(SEARCH("Not yet due",I42)))</formula>
    </cfRule>
    <cfRule type="containsText" dxfId="1975" priority="2207" operator="containsText" text="Completed Behind Schedule">
      <formula>NOT(ISERROR(SEARCH("Completed Behind Schedule",I42)))</formula>
    </cfRule>
    <cfRule type="containsText" dxfId="1974" priority="2208" operator="containsText" text="Off Target">
      <formula>NOT(ISERROR(SEARCH("Off Target",I42)))</formula>
    </cfRule>
    <cfRule type="containsText" dxfId="1973" priority="2209" operator="containsText" text="On Track to be Achieved">
      <formula>NOT(ISERROR(SEARCH("On Track to be Achieved",I42)))</formula>
    </cfRule>
    <cfRule type="containsText" dxfId="1972" priority="2210" operator="containsText" text="Fully Achieved">
      <formula>NOT(ISERROR(SEARCH("Fully Achieved",I42)))</formula>
    </cfRule>
    <cfRule type="containsText" dxfId="1971" priority="2211" operator="containsText" text="Not yet due">
      <formula>NOT(ISERROR(SEARCH("Not yet due",I42)))</formula>
    </cfRule>
    <cfRule type="containsText" dxfId="1970" priority="2212" operator="containsText" text="Not Yet Due">
      <formula>NOT(ISERROR(SEARCH("Not Yet Due",I42)))</formula>
    </cfRule>
    <cfRule type="containsText" dxfId="1969" priority="2213" operator="containsText" text="Deferred">
      <formula>NOT(ISERROR(SEARCH("Deferred",I42)))</formula>
    </cfRule>
    <cfRule type="containsText" dxfId="1968" priority="2214" operator="containsText" text="Deleted">
      <formula>NOT(ISERROR(SEARCH("Deleted",I42)))</formula>
    </cfRule>
    <cfRule type="containsText" dxfId="1967" priority="2215" operator="containsText" text="In Danger of Falling Behind Target">
      <formula>NOT(ISERROR(SEARCH("In Danger of Falling Behind Target",I42)))</formula>
    </cfRule>
    <cfRule type="containsText" dxfId="1966" priority="2216" operator="containsText" text="Not yet due">
      <formula>NOT(ISERROR(SEARCH("Not yet due",I42)))</formula>
    </cfRule>
    <cfRule type="containsText" dxfId="1965" priority="2217" operator="containsText" text="Completed Behind Schedule">
      <formula>NOT(ISERROR(SEARCH("Completed Behind Schedule",I42)))</formula>
    </cfRule>
    <cfRule type="containsText" dxfId="1964" priority="2218" operator="containsText" text="Off Target">
      <formula>NOT(ISERROR(SEARCH("Off Target",I42)))</formula>
    </cfRule>
    <cfRule type="containsText" dxfId="1963" priority="2219" operator="containsText" text="In Danger of Falling Behind Target">
      <formula>NOT(ISERROR(SEARCH("In Danger of Falling Behind Target",I42)))</formula>
    </cfRule>
    <cfRule type="containsText" dxfId="1962" priority="2220" operator="containsText" text="On Track to be Achieved">
      <formula>NOT(ISERROR(SEARCH("On Track to be Achieved",I42)))</formula>
    </cfRule>
    <cfRule type="containsText" dxfId="1961" priority="2221" operator="containsText" text="Fully Achieved">
      <formula>NOT(ISERROR(SEARCH("Fully Achieved",I42)))</formula>
    </cfRule>
    <cfRule type="containsText" dxfId="1960" priority="2222" operator="containsText" text="Update not Provided">
      <formula>NOT(ISERROR(SEARCH("Update not Provided",I42)))</formula>
    </cfRule>
    <cfRule type="containsText" dxfId="1959" priority="2223" operator="containsText" text="Not yet due">
      <formula>NOT(ISERROR(SEARCH("Not yet due",I42)))</formula>
    </cfRule>
    <cfRule type="containsText" dxfId="1958" priority="2224" operator="containsText" text="Completed Behind Schedule">
      <formula>NOT(ISERROR(SEARCH("Completed Behind Schedule",I42)))</formula>
    </cfRule>
    <cfRule type="containsText" dxfId="1957" priority="2225" operator="containsText" text="Off Target">
      <formula>NOT(ISERROR(SEARCH("Off Target",I42)))</formula>
    </cfRule>
    <cfRule type="containsText" dxfId="1956" priority="2226" operator="containsText" text="In Danger of Falling Behind Target">
      <formula>NOT(ISERROR(SEARCH("In Danger of Falling Behind Target",I42)))</formula>
    </cfRule>
    <cfRule type="containsText" dxfId="1955" priority="2227" operator="containsText" text="On Track to be Achieved">
      <formula>NOT(ISERROR(SEARCH("On Track to be Achieved",I42)))</formula>
    </cfRule>
    <cfRule type="containsText" dxfId="1954" priority="2228" operator="containsText" text="Fully Achieved">
      <formula>NOT(ISERROR(SEARCH("Fully Achieved",I42)))</formula>
    </cfRule>
    <cfRule type="containsText" dxfId="1953" priority="2229" operator="containsText" text="Fully Achieved">
      <formula>NOT(ISERROR(SEARCH("Fully Achieved",I42)))</formula>
    </cfRule>
    <cfRule type="containsText" dxfId="1952" priority="2230" operator="containsText" text="Fully Achieved">
      <formula>NOT(ISERROR(SEARCH("Fully Achieved",I42)))</formula>
    </cfRule>
    <cfRule type="containsText" dxfId="1951" priority="2231" operator="containsText" text="Deferred">
      <formula>NOT(ISERROR(SEARCH("Deferred",I42)))</formula>
    </cfRule>
    <cfRule type="containsText" dxfId="1950" priority="2232" operator="containsText" text="Deleted">
      <formula>NOT(ISERROR(SEARCH("Deleted",I42)))</formula>
    </cfRule>
    <cfRule type="containsText" dxfId="1949" priority="2233" operator="containsText" text="In Danger of Falling Behind Target">
      <formula>NOT(ISERROR(SEARCH("In Danger of Falling Behind Target",I42)))</formula>
    </cfRule>
    <cfRule type="containsText" dxfId="1948" priority="2234" operator="containsText" text="Not yet due">
      <formula>NOT(ISERROR(SEARCH("Not yet due",I42)))</formula>
    </cfRule>
    <cfRule type="containsText" dxfId="1947" priority="2235" operator="containsText" text="Update not Provided">
      <formula>NOT(ISERROR(SEARCH("Update not Provided",I42)))</formula>
    </cfRule>
  </conditionalFormatting>
  <conditionalFormatting sqref="I43:I49">
    <cfRule type="containsText" dxfId="1946" priority="2164" operator="containsText" text="On track to be achieved">
      <formula>NOT(ISERROR(SEARCH("On track to be achieved",I43)))</formula>
    </cfRule>
    <cfRule type="containsText" dxfId="1945" priority="2165" operator="containsText" text="Deferred">
      <formula>NOT(ISERROR(SEARCH("Deferred",I43)))</formula>
    </cfRule>
    <cfRule type="containsText" dxfId="1944" priority="2166" operator="containsText" text="Deleted">
      <formula>NOT(ISERROR(SEARCH("Deleted",I43)))</formula>
    </cfRule>
    <cfRule type="containsText" dxfId="1943" priority="2167" operator="containsText" text="In Danger of Falling Behind Target">
      <formula>NOT(ISERROR(SEARCH("In Danger of Falling Behind Target",I43)))</formula>
    </cfRule>
    <cfRule type="containsText" dxfId="1942" priority="2168" operator="containsText" text="Not yet due">
      <formula>NOT(ISERROR(SEARCH("Not yet due",I43)))</formula>
    </cfRule>
    <cfRule type="containsText" dxfId="1941" priority="2169" operator="containsText" text="Update not Provided">
      <formula>NOT(ISERROR(SEARCH("Update not Provided",I43)))</formula>
    </cfRule>
    <cfRule type="containsText" dxfId="1940" priority="2170" operator="containsText" text="Not yet due">
      <formula>NOT(ISERROR(SEARCH("Not yet due",I43)))</formula>
    </cfRule>
    <cfRule type="containsText" dxfId="1939" priority="2171" operator="containsText" text="Completed Behind Schedule">
      <formula>NOT(ISERROR(SEARCH("Completed Behind Schedule",I43)))</formula>
    </cfRule>
    <cfRule type="containsText" dxfId="1938" priority="2172" operator="containsText" text="Off Target">
      <formula>NOT(ISERROR(SEARCH("Off Target",I43)))</formula>
    </cfRule>
    <cfRule type="containsText" dxfId="1937" priority="2173" operator="containsText" text="On Track to be Achieved">
      <formula>NOT(ISERROR(SEARCH("On Track to be Achieved",I43)))</formula>
    </cfRule>
    <cfRule type="containsText" dxfId="1936" priority="2174" operator="containsText" text="Fully Achieved">
      <formula>NOT(ISERROR(SEARCH("Fully Achieved",I43)))</formula>
    </cfRule>
    <cfRule type="containsText" dxfId="1935" priority="2175" operator="containsText" text="Not yet due">
      <formula>NOT(ISERROR(SEARCH("Not yet due",I43)))</formula>
    </cfRule>
    <cfRule type="containsText" dxfId="1934" priority="2176" operator="containsText" text="Not Yet Due">
      <formula>NOT(ISERROR(SEARCH("Not Yet Due",I43)))</formula>
    </cfRule>
    <cfRule type="containsText" dxfId="1933" priority="2177" operator="containsText" text="Deferred">
      <formula>NOT(ISERROR(SEARCH("Deferred",I43)))</formula>
    </cfRule>
    <cfRule type="containsText" dxfId="1932" priority="2178" operator="containsText" text="Deleted">
      <formula>NOT(ISERROR(SEARCH("Deleted",I43)))</formula>
    </cfRule>
    <cfRule type="containsText" dxfId="1931" priority="2179" operator="containsText" text="In Danger of Falling Behind Target">
      <formula>NOT(ISERROR(SEARCH("In Danger of Falling Behind Target",I43)))</formula>
    </cfRule>
    <cfRule type="containsText" dxfId="1930" priority="2180" operator="containsText" text="Not yet due">
      <formula>NOT(ISERROR(SEARCH("Not yet due",I43)))</formula>
    </cfRule>
    <cfRule type="containsText" dxfId="1929" priority="2181" operator="containsText" text="Completed Behind Schedule">
      <formula>NOT(ISERROR(SEARCH("Completed Behind Schedule",I43)))</formula>
    </cfRule>
    <cfRule type="containsText" dxfId="1928" priority="2182" operator="containsText" text="Off Target">
      <formula>NOT(ISERROR(SEARCH("Off Target",I43)))</formula>
    </cfRule>
    <cfRule type="containsText" dxfId="1927" priority="2183" operator="containsText" text="In Danger of Falling Behind Target">
      <formula>NOT(ISERROR(SEARCH("In Danger of Falling Behind Target",I43)))</formula>
    </cfRule>
    <cfRule type="containsText" dxfId="1926" priority="2184" operator="containsText" text="On Track to be Achieved">
      <formula>NOT(ISERROR(SEARCH("On Track to be Achieved",I43)))</formula>
    </cfRule>
    <cfRule type="containsText" dxfId="1925" priority="2185" operator="containsText" text="Fully Achieved">
      <formula>NOT(ISERROR(SEARCH("Fully Achieved",I43)))</formula>
    </cfRule>
    <cfRule type="containsText" dxfId="1924" priority="2186" operator="containsText" text="Update not Provided">
      <formula>NOT(ISERROR(SEARCH("Update not Provided",I43)))</formula>
    </cfRule>
    <cfRule type="containsText" dxfId="1923" priority="2187" operator="containsText" text="Not yet due">
      <formula>NOT(ISERROR(SEARCH("Not yet due",I43)))</formula>
    </cfRule>
    <cfRule type="containsText" dxfId="1922" priority="2188" operator="containsText" text="Completed Behind Schedule">
      <formula>NOT(ISERROR(SEARCH("Completed Behind Schedule",I43)))</formula>
    </cfRule>
    <cfRule type="containsText" dxfId="1921" priority="2189" operator="containsText" text="Off Target">
      <formula>NOT(ISERROR(SEARCH("Off Target",I43)))</formula>
    </cfRule>
    <cfRule type="containsText" dxfId="1920" priority="2190" operator="containsText" text="In Danger of Falling Behind Target">
      <formula>NOT(ISERROR(SEARCH("In Danger of Falling Behind Target",I43)))</formula>
    </cfRule>
    <cfRule type="containsText" dxfId="1919" priority="2191" operator="containsText" text="On Track to be Achieved">
      <formula>NOT(ISERROR(SEARCH("On Track to be Achieved",I43)))</formula>
    </cfRule>
    <cfRule type="containsText" dxfId="1918" priority="2192" operator="containsText" text="Fully Achieved">
      <formula>NOT(ISERROR(SEARCH("Fully Achieved",I43)))</formula>
    </cfRule>
    <cfRule type="containsText" dxfId="1917" priority="2193" operator="containsText" text="Fully Achieved">
      <formula>NOT(ISERROR(SEARCH("Fully Achieved",I43)))</formula>
    </cfRule>
    <cfRule type="containsText" dxfId="1916" priority="2194" operator="containsText" text="Fully Achieved">
      <formula>NOT(ISERROR(SEARCH("Fully Achieved",I43)))</formula>
    </cfRule>
    <cfRule type="containsText" dxfId="1915" priority="2195" operator="containsText" text="Deferred">
      <formula>NOT(ISERROR(SEARCH("Deferred",I43)))</formula>
    </cfRule>
    <cfRule type="containsText" dxfId="1914" priority="2196" operator="containsText" text="Deleted">
      <formula>NOT(ISERROR(SEARCH("Deleted",I43)))</formula>
    </cfRule>
    <cfRule type="containsText" dxfId="1913" priority="2197" operator="containsText" text="In Danger of Falling Behind Target">
      <formula>NOT(ISERROR(SEARCH("In Danger of Falling Behind Target",I43)))</formula>
    </cfRule>
    <cfRule type="containsText" dxfId="1912" priority="2198" operator="containsText" text="Not yet due">
      <formula>NOT(ISERROR(SEARCH("Not yet due",I43)))</formula>
    </cfRule>
    <cfRule type="containsText" dxfId="1911" priority="2199" operator="containsText" text="Update not Provided">
      <formula>NOT(ISERROR(SEARCH("Update not Provided",I43)))</formula>
    </cfRule>
  </conditionalFormatting>
  <conditionalFormatting sqref="I50">
    <cfRule type="containsText" dxfId="1910" priority="2128" operator="containsText" text="On track to be achieved">
      <formula>NOT(ISERROR(SEARCH("On track to be achieved",I50)))</formula>
    </cfRule>
    <cfRule type="containsText" dxfId="1909" priority="2129" operator="containsText" text="Deferred">
      <formula>NOT(ISERROR(SEARCH("Deferred",I50)))</formula>
    </cfRule>
    <cfRule type="containsText" dxfId="1908" priority="2130" operator="containsText" text="Deleted">
      <formula>NOT(ISERROR(SEARCH("Deleted",I50)))</formula>
    </cfRule>
    <cfRule type="containsText" dxfId="1907" priority="2131" operator="containsText" text="In Danger of Falling Behind Target">
      <formula>NOT(ISERROR(SEARCH("In Danger of Falling Behind Target",I50)))</formula>
    </cfRule>
    <cfRule type="containsText" dxfId="1906" priority="2132" operator="containsText" text="Not yet due">
      <formula>NOT(ISERROR(SEARCH("Not yet due",I50)))</formula>
    </cfRule>
    <cfRule type="containsText" dxfId="1905" priority="2133" operator="containsText" text="Update not Provided">
      <formula>NOT(ISERROR(SEARCH("Update not Provided",I50)))</formula>
    </cfRule>
    <cfRule type="containsText" dxfId="1904" priority="2134" operator="containsText" text="Not yet due">
      <formula>NOT(ISERROR(SEARCH("Not yet due",I50)))</formula>
    </cfRule>
    <cfRule type="containsText" dxfId="1903" priority="2135" operator="containsText" text="Completed Behind Schedule">
      <formula>NOT(ISERROR(SEARCH("Completed Behind Schedule",I50)))</formula>
    </cfRule>
    <cfRule type="containsText" dxfId="1902" priority="2136" operator="containsText" text="Off Target">
      <formula>NOT(ISERROR(SEARCH("Off Target",I50)))</formula>
    </cfRule>
    <cfRule type="containsText" dxfId="1901" priority="2137" operator="containsText" text="On Track to be Achieved">
      <formula>NOT(ISERROR(SEARCH("On Track to be Achieved",I50)))</formula>
    </cfRule>
    <cfRule type="containsText" dxfId="1900" priority="2138" operator="containsText" text="Fully Achieved">
      <formula>NOT(ISERROR(SEARCH("Fully Achieved",I50)))</formula>
    </cfRule>
    <cfRule type="containsText" dxfId="1899" priority="2139" operator="containsText" text="Not yet due">
      <formula>NOT(ISERROR(SEARCH("Not yet due",I50)))</formula>
    </cfRule>
    <cfRule type="containsText" dxfId="1898" priority="2140" operator="containsText" text="Not Yet Due">
      <formula>NOT(ISERROR(SEARCH("Not Yet Due",I50)))</formula>
    </cfRule>
    <cfRule type="containsText" dxfId="1897" priority="2141" operator="containsText" text="Deferred">
      <formula>NOT(ISERROR(SEARCH("Deferred",I50)))</formula>
    </cfRule>
    <cfRule type="containsText" dxfId="1896" priority="2142" operator="containsText" text="Deleted">
      <formula>NOT(ISERROR(SEARCH("Deleted",I50)))</formula>
    </cfRule>
    <cfRule type="containsText" dxfId="1895" priority="2143" operator="containsText" text="In Danger of Falling Behind Target">
      <formula>NOT(ISERROR(SEARCH("In Danger of Falling Behind Target",I50)))</formula>
    </cfRule>
    <cfRule type="containsText" dxfId="1894" priority="2144" operator="containsText" text="Not yet due">
      <formula>NOT(ISERROR(SEARCH("Not yet due",I50)))</formula>
    </cfRule>
    <cfRule type="containsText" dxfId="1893" priority="2145" operator="containsText" text="Completed Behind Schedule">
      <formula>NOT(ISERROR(SEARCH("Completed Behind Schedule",I50)))</formula>
    </cfRule>
    <cfRule type="containsText" dxfId="1892" priority="2146" operator="containsText" text="Off Target">
      <formula>NOT(ISERROR(SEARCH("Off Target",I50)))</formula>
    </cfRule>
    <cfRule type="containsText" dxfId="1891" priority="2147" operator="containsText" text="In Danger of Falling Behind Target">
      <formula>NOT(ISERROR(SEARCH("In Danger of Falling Behind Target",I50)))</formula>
    </cfRule>
    <cfRule type="containsText" dxfId="1890" priority="2148" operator="containsText" text="On Track to be Achieved">
      <formula>NOT(ISERROR(SEARCH("On Track to be Achieved",I50)))</formula>
    </cfRule>
    <cfRule type="containsText" dxfId="1889" priority="2149" operator="containsText" text="Fully Achieved">
      <formula>NOT(ISERROR(SEARCH("Fully Achieved",I50)))</formula>
    </cfRule>
    <cfRule type="containsText" dxfId="1888" priority="2150" operator="containsText" text="Update not Provided">
      <formula>NOT(ISERROR(SEARCH("Update not Provided",I50)))</formula>
    </cfRule>
    <cfRule type="containsText" dxfId="1887" priority="2151" operator="containsText" text="Not yet due">
      <formula>NOT(ISERROR(SEARCH("Not yet due",I50)))</formula>
    </cfRule>
    <cfRule type="containsText" dxfId="1886" priority="2152" operator="containsText" text="Completed Behind Schedule">
      <formula>NOT(ISERROR(SEARCH("Completed Behind Schedule",I50)))</formula>
    </cfRule>
    <cfRule type="containsText" dxfId="1885" priority="2153" operator="containsText" text="Off Target">
      <formula>NOT(ISERROR(SEARCH("Off Target",I50)))</formula>
    </cfRule>
    <cfRule type="containsText" dxfId="1884" priority="2154" operator="containsText" text="In Danger of Falling Behind Target">
      <formula>NOT(ISERROR(SEARCH("In Danger of Falling Behind Target",I50)))</formula>
    </cfRule>
    <cfRule type="containsText" dxfId="1883" priority="2155" operator="containsText" text="On Track to be Achieved">
      <formula>NOT(ISERROR(SEARCH("On Track to be Achieved",I50)))</formula>
    </cfRule>
    <cfRule type="containsText" dxfId="1882" priority="2156" operator="containsText" text="Fully Achieved">
      <formula>NOT(ISERROR(SEARCH("Fully Achieved",I50)))</formula>
    </cfRule>
    <cfRule type="containsText" dxfId="1881" priority="2157" operator="containsText" text="Fully Achieved">
      <formula>NOT(ISERROR(SEARCH("Fully Achieved",I50)))</formula>
    </cfRule>
    <cfRule type="containsText" dxfId="1880" priority="2158" operator="containsText" text="Fully Achieved">
      <formula>NOT(ISERROR(SEARCH("Fully Achieved",I50)))</formula>
    </cfRule>
    <cfRule type="containsText" dxfId="1879" priority="2159" operator="containsText" text="Deferred">
      <formula>NOT(ISERROR(SEARCH("Deferred",I50)))</formula>
    </cfRule>
    <cfRule type="containsText" dxfId="1878" priority="2160" operator="containsText" text="Deleted">
      <formula>NOT(ISERROR(SEARCH("Deleted",I50)))</formula>
    </cfRule>
    <cfRule type="containsText" dxfId="1877" priority="2161" operator="containsText" text="In Danger of Falling Behind Target">
      <formula>NOT(ISERROR(SEARCH("In Danger of Falling Behind Target",I50)))</formula>
    </cfRule>
    <cfRule type="containsText" dxfId="1876" priority="2162" operator="containsText" text="Not yet due">
      <formula>NOT(ISERROR(SEARCH("Not yet due",I50)))</formula>
    </cfRule>
    <cfRule type="containsText" dxfId="1875" priority="2163" operator="containsText" text="Update not Provided">
      <formula>NOT(ISERROR(SEARCH("Update not Provided",I50)))</formula>
    </cfRule>
  </conditionalFormatting>
  <conditionalFormatting sqref="I50">
    <cfRule type="containsText" dxfId="1874" priority="2092" operator="containsText" text="On track to be achieved">
      <formula>NOT(ISERROR(SEARCH("On track to be achieved",I50)))</formula>
    </cfRule>
    <cfRule type="containsText" dxfId="1873" priority="2093" operator="containsText" text="Deferred">
      <formula>NOT(ISERROR(SEARCH("Deferred",I50)))</formula>
    </cfRule>
    <cfRule type="containsText" dxfId="1872" priority="2094" operator="containsText" text="Deleted">
      <formula>NOT(ISERROR(SEARCH("Deleted",I50)))</formula>
    </cfRule>
    <cfRule type="containsText" dxfId="1871" priority="2095" operator="containsText" text="In Danger of Falling Behind Target">
      <formula>NOT(ISERROR(SEARCH("In Danger of Falling Behind Target",I50)))</formula>
    </cfRule>
    <cfRule type="containsText" dxfId="1870" priority="2096" operator="containsText" text="Not yet due">
      <formula>NOT(ISERROR(SEARCH("Not yet due",I50)))</formula>
    </cfRule>
    <cfRule type="containsText" dxfId="1869" priority="2097" operator="containsText" text="Update not Provided">
      <formula>NOT(ISERROR(SEARCH("Update not Provided",I50)))</formula>
    </cfRule>
    <cfRule type="containsText" dxfId="1868" priority="2098" operator="containsText" text="Not yet due">
      <formula>NOT(ISERROR(SEARCH("Not yet due",I50)))</formula>
    </cfRule>
    <cfRule type="containsText" dxfId="1867" priority="2099" operator="containsText" text="Completed Behind Schedule">
      <formula>NOT(ISERROR(SEARCH("Completed Behind Schedule",I50)))</formula>
    </cfRule>
    <cfRule type="containsText" dxfId="1866" priority="2100" operator="containsText" text="Off Target">
      <formula>NOT(ISERROR(SEARCH("Off Target",I50)))</formula>
    </cfRule>
    <cfRule type="containsText" dxfId="1865" priority="2101" operator="containsText" text="On Track to be Achieved">
      <formula>NOT(ISERROR(SEARCH("On Track to be Achieved",I50)))</formula>
    </cfRule>
    <cfRule type="containsText" dxfId="1864" priority="2102" operator="containsText" text="Fully Achieved">
      <formula>NOT(ISERROR(SEARCH("Fully Achieved",I50)))</formula>
    </cfRule>
    <cfRule type="containsText" dxfId="1863" priority="2103" operator="containsText" text="Not yet due">
      <formula>NOT(ISERROR(SEARCH("Not yet due",I50)))</formula>
    </cfRule>
    <cfRule type="containsText" dxfId="1862" priority="2104" operator="containsText" text="Not Yet Due">
      <formula>NOT(ISERROR(SEARCH("Not Yet Due",I50)))</formula>
    </cfRule>
    <cfRule type="containsText" dxfId="1861" priority="2105" operator="containsText" text="Deferred">
      <formula>NOT(ISERROR(SEARCH("Deferred",I50)))</formula>
    </cfRule>
    <cfRule type="containsText" dxfId="1860" priority="2106" operator="containsText" text="Deleted">
      <formula>NOT(ISERROR(SEARCH("Deleted",I50)))</formula>
    </cfRule>
    <cfRule type="containsText" dxfId="1859" priority="2107" operator="containsText" text="In Danger of Falling Behind Target">
      <formula>NOT(ISERROR(SEARCH("In Danger of Falling Behind Target",I50)))</formula>
    </cfRule>
    <cfRule type="containsText" dxfId="1858" priority="2108" operator="containsText" text="Not yet due">
      <formula>NOT(ISERROR(SEARCH("Not yet due",I50)))</formula>
    </cfRule>
    <cfRule type="containsText" dxfId="1857" priority="2109" operator="containsText" text="Completed Behind Schedule">
      <formula>NOT(ISERROR(SEARCH("Completed Behind Schedule",I50)))</formula>
    </cfRule>
    <cfRule type="containsText" dxfId="1856" priority="2110" operator="containsText" text="Off Target">
      <formula>NOT(ISERROR(SEARCH("Off Target",I50)))</formula>
    </cfRule>
    <cfRule type="containsText" dxfId="1855" priority="2111" operator="containsText" text="In Danger of Falling Behind Target">
      <formula>NOT(ISERROR(SEARCH("In Danger of Falling Behind Target",I50)))</formula>
    </cfRule>
    <cfRule type="containsText" dxfId="1854" priority="2112" operator="containsText" text="On Track to be Achieved">
      <formula>NOT(ISERROR(SEARCH("On Track to be Achieved",I50)))</formula>
    </cfRule>
    <cfRule type="containsText" dxfId="1853" priority="2113" operator="containsText" text="Fully Achieved">
      <formula>NOT(ISERROR(SEARCH("Fully Achieved",I50)))</formula>
    </cfRule>
    <cfRule type="containsText" dxfId="1852" priority="2114" operator="containsText" text="Update not Provided">
      <formula>NOT(ISERROR(SEARCH("Update not Provided",I50)))</formula>
    </cfRule>
    <cfRule type="containsText" dxfId="1851" priority="2115" operator="containsText" text="Not yet due">
      <formula>NOT(ISERROR(SEARCH("Not yet due",I50)))</formula>
    </cfRule>
    <cfRule type="containsText" dxfId="1850" priority="2116" operator="containsText" text="Completed Behind Schedule">
      <formula>NOT(ISERROR(SEARCH("Completed Behind Schedule",I50)))</formula>
    </cfRule>
    <cfRule type="containsText" dxfId="1849" priority="2117" operator="containsText" text="Off Target">
      <formula>NOT(ISERROR(SEARCH("Off Target",I50)))</formula>
    </cfRule>
    <cfRule type="containsText" dxfId="1848" priority="2118" operator="containsText" text="In Danger of Falling Behind Target">
      <formula>NOT(ISERROR(SEARCH("In Danger of Falling Behind Target",I50)))</formula>
    </cfRule>
    <cfRule type="containsText" dxfId="1847" priority="2119" operator="containsText" text="On Track to be Achieved">
      <formula>NOT(ISERROR(SEARCH("On Track to be Achieved",I50)))</formula>
    </cfRule>
    <cfRule type="containsText" dxfId="1846" priority="2120" operator="containsText" text="Fully Achieved">
      <formula>NOT(ISERROR(SEARCH("Fully Achieved",I50)))</formula>
    </cfRule>
    <cfRule type="containsText" dxfId="1845" priority="2121" operator="containsText" text="Fully Achieved">
      <formula>NOT(ISERROR(SEARCH("Fully Achieved",I50)))</formula>
    </cfRule>
    <cfRule type="containsText" dxfId="1844" priority="2122" operator="containsText" text="Fully Achieved">
      <formula>NOT(ISERROR(SEARCH("Fully Achieved",I50)))</formula>
    </cfRule>
    <cfRule type="containsText" dxfId="1843" priority="2123" operator="containsText" text="Deferred">
      <formula>NOT(ISERROR(SEARCH("Deferred",I50)))</formula>
    </cfRule>
    <cfRule type="containsText" dxfId="1842" priority="2124" operator="containsText" text="Deleted">
      <formula>NOT(ISERROR(SEARCH("Deleted",I50)))</formula>
    </cfRule>
    <cfRule type="containsText" dxfId="1841" priority="2125" operator="containsText" text="In Danger of Falling Behind Target">
      <formula>NOT(ISERROR(SEARCH("In Danger of Falling Behind Target",I50)))</formula>
    </cfRule>
    <cfRule type="containsText" dxfId="1840" priority="2126" operator="containsText" text="Not yet due">
      <formula>NOT(ISERROR(SEARCH("Not yet due",I50)))</formula>
    </cfRule>
    <cfRule type="containsText" dxfId="1839" priority="2127" operator="containsText" text="Update not Provided">
      <formula>NOT(ISERROR(SEARCH("Update not Provided",I50)))</formula>
    </cfRule>
  </conditionalFormatting>
  <conditionalFormatting sqref="I50">
    <cfRule type="containsText" dxfId="1838" priority="2056" operator="containsText" text="On track to be achieved">
      <formula>NOT(ISERROR(SEARCH("On track to be achieved",I50)))</formula>
    </cfRule>
    <cfRule type="containsText" dxfId="1837" priority="2057" operator="containsText" text="Deferred">
      <formula>NOT(ISERROR(SEARCH("Deferred",I50)))</formula>
    </cfRule>
    <cfRule type="containsText" dxfId="1836" priority="2058" operator="containsText" text="Deleted">
      <formula>NOT(ISERROR(SEARCH("Deleted",I50)))</formula>
    </cfRule>
    <cfRule type="containsText" dxfId="1835" priority="2059" operator="containsText" text="In Danger of Falling Behind Target">
      <formula>NOT(ISERROR(SEARCH("In Danger of Falling Behind Target",I50)))</formula>
    </cfRule>
    <cfRule type="containsText" dxfId="1834" priority="2060" operator="containsText" text="Not yet due">
      <formula>NOT(ISERROR(SEARCH("Not yet due",I50)))</formula>
    </cfRule>
    <cfRule type="containsText" dxfId="1833" priority="2061" operator="containsText" text="Update not Provided">
      <formula>NOT(ISERROR(SEARCH("Update not Provided",I50)))</formula>
    </cfRule>
    <cfRule type="containsText" dxfId="1832" priority="2062" operator="containsText" text="Not yet due">
      <formula>NOT(ISERROR(SEARCH("Not yet due",I50)))</formula>
    </cfRule>
    <cfRule type="containsText" dxfId="1831" priority="2063" operator="containsText" text="Completed Behind Schedule">
      <formula>NOT(ISERROR(SEARCH("Completed Behind Schedule",I50)))</formula>
    </cfRule>
    <cfRule type="containsText" dxfId="1830" priority="2064" operator="containsText" text="Off Target">
      <formula>NOT(ISERROR(SEARCH("Off Target",I50)))</formula>
    </cfRule>
    <cfRule type="containsText" dxfId="1829" priority="2065" operator="containsText" text="On Track to be Achieved">
      <formula>NOT(ISERROR(SEARCH("On Track to be Achieved",I50)))</formula>
    </cfRule>
    <cfRule type="containsText" dxfId="1828" priority="2066" operator="containsText" text="Fully Achieved">
      <formula>NOT(ISERROR(SEARCH("Fully Achieved",I50)))</formula>
    </cfRule>
    <cfRule type="containsText" dxfId="1827" priority="2067" operator="containsText" text="Not yet due">
      <formula>NOT(ISERROR(SEARCH("Not yet due",I50)))</formula>
    </cfRule>
    <cfRule type="containsText" dxfId="1826" priority="2068" operator="containsText" text="Not Yet Due">
      <formula>NOT(ISERROR(SEARCH("Not Yet Due",I50)))</formula>
    </cfRule>
    <cfRule type="containsText" dxfId="1825" priority="2069" operator="containsText" text="Deferred">
      <formula>NOT(ISERROR(SEARCH("Deferred",I50)))</formula>
    </cfRule>
    <cfRule type="containsText" dxfId="1824" priority="2070" operator="containsText" text="Deleted">
      <formula>NOT(ISERROR(SEARCH("Deleted",I50)))</formula>
    </cfRule>
    <cfRule type="containsText" dxfId="1823" priority="2071" operator="containsText" text="In Danger of Falling Behind Target">
      <formula>NOT(ISERROR(SEARCH("In Danger of Falling Behind Target",I50)))</formula>
    </cfRule>
    <cfRule type="containsText" dxfId="1822" priority="2072" operator="containsText" text="Not yet due">
      <formula>NOT(ISERROR(SEARCH("Not yet due",I50)))</formula>
    </cfRule>
    <cfRule type="containsText" dxfId="1821" priority="2073" operator="containsText" text="Completed Behind Schedule">
      <formula>NOT(ISERROR(SEARCH("Completed Behind Schedule",I50)))</formula>
    </cfRule>
    <cfRule type="containsText" dxfId="1820" priority="2074" operator="containsText" text="Off Target">
      <formula>NOT(ISERROR(SEARCH("Off Target",I50)))</formula>
    </cfRule>
    <cfRule type="containsText" dxfId="1819" priority="2075" operator="containsText" text="In Danger of Falling Behind Target">
      <formula>NOT(ISERROR(SEARCH("In Danger of Falling Behind Target",I50)))</formula>
    </cfRule>
    <cfRule type="containsText" dxfId="1818" priority="2076" operator="containsText" text="On Track to be Achieved">
      <formula>NOT(ISERROR(SEARCH("On Track to be Achieved",I50)))</formula>
    </cfRule>
    <cfRule type="containsText" dxfId="1817" priority="2077" operator="containsText" text="Fully Achieved">
      <formula>NOT(ISERROR(SEARCH("Fully Achieved",I50)))</formula>
    </cfRule>
    <cfRule type="containsText" dxfId="1816" priority="2078" operator="containsText" text="Update not Provided">
      <formula>NOT(ISERROR(SEARCH("Update not Provided",I50)))</formula>
    </cfRule>
    <cfRule type="containsText" dxfId="1815" priority="2079" operator="containsText" text="Not yet due">
      <formula>NOT(ISERROR(SEARCH("Not yet due",I50)))</formula>
    </cfRule>
    <cfRule type="containsText" dxfId="1814" priority="2080" operator="containsText" text="Completed Behind Schedule">
      <formula>NOT(ISERROR(SEARCH("Completed Behind Schedule",I50)))</formula>
    </cfRule>
    <cfRule type="containsText" dxfId="1813" priority="2081" operator="containsText" text="Off Target">
      <formula>NOT(ISERROR(SEARCH("Off Target",I50)))</formula>
    </cfRule>
    <cfRule type="containsText" dxfId="1812" priority="2082" operator="containsText" text="In Danger of Falling Behind Target">
      <formula>NOT(ISERROR(SEARCH("In Danger of Falling Behind Target",I50)))</formula>
    </cfRule>
    <cfRule type="containsText" dxfId="1811" priority="2083" operator="containsText" text="On Track to be Achieved">
      <formula>NOT(ISERROR(SEARCH("On Track to be Achieved",I50)))</formula>
    </cfRule>
    <cfRule type="containsText" dxfId="1810" priority="2084" operator="containsText" text="Fully Achieved">
      <formula>NOT(ISERROR(SEARCH("Fully Achieved",I50)))</formula>
    </cfRule>
    <cfRule type="containsText" dxfId="1809" priority="2085" operator="containsText" text="Fully Achieved">
      <formula>NOT(ISERROR(SEARCH("Fully Achieved",I50)))</formula>
    </cfRule>
    <cfRule type="containsText" dxfId="1808" priority="2086" operator="containsText" text="Fully Achieved">
      <formula>NOT(ISERROR(SEARCH("Fully Achieved",I50)))</formula>
    </cfRule>
    <cfRule type="containsText" dxfId="1807" priority="2087" operator="containsText" text="Deferred">
      <formula>NOT(ISERROR(SEARCH("Deferred",I50)))</formula>
    </cfRule>
    <cfRule type="containsText" dxfId="1806" priority="2088" operator="containsText" text="Deleted">
      <formula>NOT(ISERROR(SEARCH("Deleted",I50)))</formula>
    </cfRule>
    <cfRule type="containsText" dxfId="1805" priority="2089" operator="containsText" text="In Danger of Falling Behind Target">
      <formula>NOT(ISERROR(SEARCH("In Danger of Falling Behind Target",I50)))</formula>
    </cfRule>
    <cfRule type="containsText" dxfId="1804" priority="2090" operator="containsText" text="Not yet due">
      <formula>NOT(ISERROR(SEARCH("Not yet due",I50)))</formula>
    </cfRule>
    <cfRule type="containsText" dxfId="1803" priority="2091" operator="containsText" text="Update not Provided">
      <formula>NOT(ISERROR(SEARCH("Update not Provided",I50)))</formula>
    </cfRule>
  </conditionalFormatting>
  <conditionalFormatting sqref="I51:I60">
    <cfRule type="containsText" dxfId="1802" priority="2020" operator="containsText" text="On track to be achieved">
      <formula>NOT(ISERROR(SEARCH("On track to be achieved",I51)))</formula>
    </cfRule>
    <cfRule type="containsText" dxfId="1801" priority="2021" operator="containsText" text="Deferred">
      <formula>NOT(ISERROR(SEARCH("Deferred",I51)))</formula>
    </cfRule>
    <cfRule type="containsText" dxfId="1800" priority="2022" operator="containsText" text="Deleted">
      <formula>NOT(ISERROR(SEARCH("Deleted",I51)))</formula>
    </cfRule>
    <cfRule type="containsText" dxfId="1799" priority="2023" operator="containsText" text="In Danger of Falling Behind Target">
      <formula>NOT(ISERROR(SEARCH("In Danger of Falling Behind Target",I51)))</formula>
    </cfRule>
    <cfRule type="containsText" dxfId="1798" priority="2024" operator="containsText" text="Not yet due">
      <formula>NOT(ISERROR(SEARCH("Not yet due",I51)))</formula>
    </cfRule>
    <cfRule type="containsText" dxfId="1797" priority="2025" operator="containsText" text="Update not Provided">
      <formula>NOT(ISERROR(SEARCH("Update not Provided",I51)))</formula>
    </cfRule>
    <cfRule type="containsText" dxfId="1796" priority="2026" operator="containsText" text="Not yet due">
      <formula>NOT(ISERROR(SEARCH("Not yet due",I51)))</formula>
    </cfRule>
    <cfRule type="containsText" dxfId="1795" priority="2027" operator="containsText" text="Completed Behind Schedule">
      <formula>NOT(ISERROR(SEARCH("Completed Behind Schedule",I51)))</formula>
    </cfRule>
    <cfRule type="containsText" dxfId="1794" priority="2028" operator="containsText" text="Off Target">
      <formula>NOT(ISERROR(SEARCH("Off Target",I51)))</formula>
    </cfRule>
    <cfRule type="containsText" dxfId="1793" priority="2029" operator="containsText" text="On Track to be Achieved">
      <formula>NOT(ISERROR(SEARCH("On Track to be Achieved",I51)))</formula>
    </cfRule>
    <cfRule type="containsText" dxfId="1792" priority="2030" operator="containsText" text="Fully Achieved">
      <formula>NOT(ISERROR(SEARCH("Fully Achieved",I51)))</formula>
    </cfRule>
    <cfRule type="containsText" dxfId="1791" priority="2031" operator="containsText" text="Not yet due">
      <formula>NOT(ISERROR(SEARCH("Not yet due",I51)))</formula>
    </cfRule>
    <cfRule type="containsText" dxfId="1790" priority="2032" operator="containsText" text="Not Yet Due">
      <formula>NOT(ISERROR(SEARCH("Not Yet Due",I51)))</formula>
    </cfRule>
    <cfRule type="containsText" dxfId="1789" priority="2033" operator="containsText" text="Deferred">
      <formula>NOT(ISERROR(SEARCH("Deferred",I51)))</formula>
    </cfRule>
    <cfRule type="containsText" dxfId="1788" priority="2034" operator="containsText" text="Deleted">
      <formula>NOT(ISERROR(SEARCH("Deleted",I51)))</formula>
    </cfRule>
    <cfRule type="containsText" dxfId="1787" priority="2035" operator="containsText" text="In Danger of Falling Behind Target">
      <formula>NOT(ISERROR(SEARCH("In Danger of Falling Behind Target",I51)))</formula>
    </cfRule>
    <cfRule type="containsText" dxfId="1786" priority="2036" operator="containsText" text="Not yet due">
      <formula>NOT(ISERROR(SEARCH("Not yet due",I51)))</formula>
    </cfRule>
    <cfRule type="containsText" dxfId="1785" priority="2037" operator="containsText" text="Completed Behind Schedule">
      <formula>NOT(ISERROR(SEARCH("Completed Behind Schedule",I51)))</formula>
    </cfRule>
    <cfRule type="containsText" dxfId="1784" priority="2038" operator="containsText" text="Off Target">
      <formula>NOT(ISERROR(SEARCH("Off Target",I51)))</formula>
    </cfRule>
    <cfRule type="containsText" dxfId="1783" priority="2039" operator="containsText" text="In Danger of Falling Behind Target">
      <formula>NOT(ISERROR(SEARCH("In Danger of Falling Behind Target",I51)))</formula>
    </cfRule>
    <cfRule type="containsText" dxfId="1782" priority="2040" operator="containsText" text="On Track to be Achieved">
      <formula>NOT(ISERROR(SEARCH("On Track to be Achieved",I51)))</formula>
    </cfRule>
    <cfRule type="containsText" dxfId="1781" priority="2041" operator="containsText" text="Fully Achieved">
      <formula>NOT(ISERROR(SEARCH("Fully Achieved",I51)))</formula>
    </cfRule>
    <cfRule type="containsText" dxfId="1780" priority="2042" operator="containsText" text="Update not Provided">
      <formula>NOT(ISERROR(SEARCH("Update not Provided",I51)))</formula>
    </cfRule>
    <cfRule type="containsText" dxfId="1779" priority="2043" operator="containsText" text="Not yet due">
      <formula>NOT(ISERROR(SEARCH("Not yet due",I51)))</formula>
    </cfRule>
    <cfRule type="containsText" dxfId="1778" priority="2044" operator="containsText" text="Completed Behind Schedule">
      <formula>NOT(ISERROR(SEARCH("Completed Behind Schedule",I51)))</formula>
    </cfRule>
    <cfRule type="containsText" dxfId="1777" priority="2045" operator="containsText" text="Off Target">
      <formula>NOT(ISERROR(SEARCH("Off Target",I51)))</formula>
    </cfRule>
    <cfRule type="containsText" dxfId="1776" priority="2046" operator="containsText" text="In Danger of Falling Behind Target">
      <formula>NOT(ISERROR(SEARCH("In Danger of Falling Behind Target",I51)))</formula>
    </cfRule>
    <cfRule type="containsText" dxfId="1775" priority="2047" operator="containsText" text="On Track to be Achieved">
      <formula>NOT(ISERROR(SEARCH("On Track to be Achieved",I51)))</formula>
    </cfRule>
    <cfRule type="containsText" dxfId="1774" priority="2048" operator="containsText" text="Fully Achieved">
      <formula>NOT(ISERROR(SEARCH("Fully Achieved",I51)))</formula>
    </cfRule>
    <cfRule type="containsText" dxfId="1773" priority="2049" operator="containsText" text="Fully Achieved">
      <formula>NOT(ISERROR(SEARCH("Fully Achieved",I51)))</formula>
    </cfRule>
    <cfRule type="containsText" dxfId="1772" priority="2050" operator="containsText" text="Fully Achieved">
      <formula>NOT(ISERROR(SEARCH("Fully Achieved",I51)))</formula>
    </cfRule>
    <cfRule type="containsText" dxfId="1771" priority="2051" operator="containsText" text="Deferred">
      <formula>NOT(ISERROR(SEARCH("Deferred",I51)))</formula>
    </cfRule>
    <cfRule type="containsText" dxfId="1770" priority="2052" operator="containsText" text="Deleted">
      <formula>NOT(ISERROR(SEARCH("Deleted",I51)))</formula>
    </cfRule>
    <cfRule type="containsText" dxfId="1769" priority="2053" operator="containsText" text="In Danger of Falling Behind Target">
      <formula>NOT(ISERROR(SEARCH("In Danger of Falling Behind Target",I51)))</formula>
    </cfRule>
    <cfRule type="containsText" dxfId="1768" priority="2054" operator="containsText" text="Not yet due">
      <formula>NOT(ISERROR(SEARCH("Not yet due",I51)))</formula>
    </cfRule>
    <cfRule type="containsText" dxfId="1767" priority="2055" operator="containsText" text="Update not Provided">
      <formula>NOT(ISERROR(SEARCH("Update not Provided",I51)))</formula>
    </cfRule>
  </conditionalFormatting>
  <conditionalFormatting sqref="I62:I68">
    <cfRule type="containsText" dxfId="1766" priority="1984" operator="containsText" text="On track to be achieved">
      <formula>NOT(ISERROR(SEARCH("On track to be achieved",I62)))</formula>
    </cfRule>
    <cfRule type="containsText" dxfId="1765" priority="1985" operator="containsText" text="Deferred">
      <formula>NOT(ISERROR(SEARCH("Deferred",I62)))</formula>
    </cfRule>
    <cfRule type="containsText" dxfId="1764" priority="1986" operator="containsText" text="Deleted">
      <formula>NOT(ISERROR(SEARCH("Deleted",I62)))</formula>
    </cfRule>
    <cfRule type="containsText" dxfId="1763" priority="1987" operator="containsText" text="In Danger of Falling Behind Target">
      <formula>NOT(ISERROR(SEARCH("In Danger of Falling Behind Target",I62)))</formula>
    </cfRule>
    <cfRule type="containsText" dxfId="1762" priority="1988" operator="containsText" text="Not yet due">
      <formula>NOT(ISERROR(SEARCH("Not yet due",I62)))</formula>
    </cfRule>
    <cfRule type="containsText" dxfId="1761" priority="1989" operator="containsText" text="Update not Provided">
      <formula>NOT(ISERROR(SEARCH("Update not Provided",I62)))</formula>
    </cfRule>
    <cfRule type="containsText" dxfId="1760" priority="1990" operator="containsText" text="Not yet due">
      <formula>NOT(ISERROR(SEARCH("Not yet due",I62)))</formula>
    </cfRule>
    <cfRule type="containsText" dxfId="1759" priority="1991" operator="containsText" text="Completed Behind Schedule">
      <formula>NOT(ISERROR(SEARCH("Completed Behind Schedule",I62)))</formula>
    </cfRule>
    <cfRule type="containsText" dxfId="1758" priority="1992" operator="containsText" text="Off Target">
      <formula>NOT(ISERROR(SEARCH("Off Target",I62)))</formula>
    </cfRule>
    <cfRule type="containsText" dxfId="1757" priority="1993" operator="containsText" text="On Track to be Achieved">
      <formula>NOT(ISERROR(SEARCH("On Track to be Achieved",I62)))</formula>
    </cfRule>
    <cfRule type="containsText" dxfId="1756" priority="1994" operator="containsText" text="Fully Achieved">
      <formula>NOT(ISERROR(SEARCH("Fully Achieved",I62)))</formula>
    </cfRule>
    <cfRule type="containsText" dxfId="1755" priority="1995" operator="containsText" text="Not yet due">
      <formula>NOT(ISERROR(SEARCH("Not yet due",I62)))</formula>
    </cfRule>
    <cfRule type="containsText" dxfId="1754" priority="1996" operator="containsText" text="Not Yet Due">
      <formula>NOT(ISERROR(SEARCH("Not Yet Due",I62)))</formula>
    </cfRule>
    <cfRule type="containsText" dxfId="1753" priority="1997" operator="containsText" text="Deferred">
      <formula>NOT(ISERROR(SEARCH("Deferred",I62)))</formula>
    </cfRule>
    <cfRule type="containsText" dxfId="1752" priority="1998" operator="containsText" text="Deleted">
      <formula>NOT(ISERROR(SEARCH("Deleted",I62)))</formula>
    </cfRule>
    <cfRule type="containsText" dxfId="1751" priority="1999" operator="containsText" text="In Danger of Falling Behind Target">
      <formula>NOT(ISERROR(SEARCH("In Danger of Falling Behind Target",I62)))</formula>
    </cfRule>
    <cfRule type="containsText" dxfId="1750" priority="2000" operator="containsText" text="Not yet due">
      <formula>NOT(ISERROR(SEARCH("Not yet due",I62)))</formula>
    </cfRule>
    <cfRule type="containsText" dxfId="1749" priority="2001" operator="containsText" text="Completed Behind Schedule">
      <formula>NOT(ISERROR(SEARCH("Completed Behind Schedule",I62)))</formula>
    </cfRule>
    <cfRule type="containsText" dxfId="1748" priority="2002" operator="containsText" text="Off Target">
      <formula>NOT(ISERROR(SEARCH("Off Target",I62)))</formula>
    </cfRule>
    <cfRule type="containsText" dxfId="1747" priority="2003" operator="containsText" text="In Danger of Falling Behind Target">
      <formula>NOT(ISERROR(SEARCH("In Danger of Falling Behind Target",I62)))</formula>
    </cfRule>
    <cfRule type="containsText" dxfId="1746" priority="2004" operator="containsText" text="On Track to be Achieved">
      <formula>NOT(ISERROR(SEARCH("On Track to be Achieved",I62)))</formula>
    </cfRule>
    <cfRule type="containsText" dxfId="1745" priority="2005" operator="containsText" text="Fully Achieved">
      <formula>NOT(ISERROR(SEARCH("Fully Achieved",I62)))</formula>
    </cfRule>
    <cfRule type="containsText" dxfId="1744" priority="2006" operator="containsText" text="Update not Provided">
      <formula>NOT(ISERROR(SEARCH("Update not Provided",I62)))</formula>
    </cfRule>
    <cfRule type="containsText" dxfId="1743" priority="2007" operator="containsText" text="Not yet due">
      <formula>NOT(ISERROR(SEARCH("Not yet due",I62)))</formula>
    </cfRule>
    <cfRule type="containsText" dxfId="1742" priority="2008" operator="containsText" text="Completed Behind Schedule">
      <formula>NOT(ISERROR(SEARCH("Completed Behind Schedule",I62)))</formula>
    </cfRule>
    <cfRule type="containsText" dxfId="1741" priority="2009" operator="containsText" text="Off Target">
      <formula>NOT(ISERROR(SEARCH("Off Target",I62)))</formula>
    </cfRule>
    <cfRule type="containsText" dxfId="1740" priority="2010" operator="containsText" text="In Danger of Falling Behind Target">
      <formula>NOT(ISERROR(SEARCH("In Danger of Falling Behind Target",I62)))</formula>
    </cfRule>
    <cfRule type="containsText" dxfId="1739" priority="2011" operator="containsText" text="On Track to be Achieved">
      <formula>NOT(ISERROR(SEARCH("On Track to be Achieved",I62)))</formula>
    </cfRule>
    <cfRule type="containsText" dxfId="1738" priority="2012" operator="containsText" text="Fully Achieved">
      <formula>NOT(ISERROR(SEARCH("Fully Achieved",I62)))</formula>
    </cfRule>
    <cfRule type="containsText" dxfId="1737" priority="2013" operator="containsText" text="Fully Achieved">
      <formula>NOT(ISERROR(SEARCH("Fully Achieved",I62)))</formula>
    </cfRule>
    <cfRule type="containsText" dxfId="1736" priority="2014" operator="containsText" text="Fully Achieved">
      <formula>NOT(ISERROR(SEARCH("Fully Achieved",I62)))</formula>
    </cfRule>
    <cfRule type="containsText" dxfId="1735" priority="2015" operator="containsText" text="Deferred">
      <formula>NOT(ISERROR(SEARCH("Deferred",I62)))</formula>
    </cfRule>
    <cfRule type="containsText" dxfId="1734" priority="2016" operator="containsText" text="Deleted">
      <formula>NOT(ISERROR(SEARCH("Deleted",I62)))</formula>
    </cfRule>
    <cfRule type="containsText" dxfId="1733" priority="2017" operator="containsText" text="In Danger of Falling Behind Target">
      <formula>NOT(ISERROR(SEARCH("In Danger of Falling Behind Target",I62)))</formula>
    </cfRule>
    <cfRule type="containsText" dxfId="1732" priority="2018" operator="containsText" text="Not yet due">
      <formula>NOT(ISERROR(SEARCH("Not yet due",I62)))</formula>
    </cfRule>
    <cfRule type="containsText" dxfId="1731" priority="2019" operator="containsText" text="Update not Provided">
      <formula>NOT(ISERROR(SEARCH("Update not Provided",I62)))</formula>
    </cfRule>
  </conditionalFormatting>
  <conditionalFormatting sqref="I69">
    <cfRule type="containsText" dxfId="1730" priority="1948" operator="containsText" text="On track to be achieved">
      <formula>NOT(ISERROR(SEARCH("On track to be achieved",I69)))</formula>
    </cfRule>
    <cfRule type="containsText" dxfId="1729" priority="1949" operator="containsText" text="Deferred">
      <formula>NOT(ISERROR(SEARCH("Deferred",I69)))</formula>
    </cfRule>
    <cfRule type="containsText" dxfId="1728" priority="1950" operator="containsText" text="Deleted">
      <formula>NOT(ISERROR(SEARCH("Deleted",I69)))</formula>
    </cfRule>
    <cfRule type="containsText" dxfId="1727" priority="1951" operator="containsText" text="In Danger of Falling Behind Target">
      <formula>NOT(ISERROR(SEARCH("In Danger of Falling Behind Target",I69)))</formula>
    </cfRule>
    <cfRule type="containsText" dxfId="1726" priority="1952" operator="containsText" text="Not yet due">
      <formula>NOT(ISERROR(SEARCH("Not yet due",I69)))</formula>
    </cfRule>
    <cfRule type="containsText" dxfId="1725" priority="1953" operator="containsText" text="Update not Provided">
      <formula>NOT(ISERROR(SEARCH("Update not Provided",I69)))</formula>
    </cfRule>
    <cfRule type="containsText" dxfId="1724" priority="1954" operator="containsText" text="Not yet due">
      <formula>NOT(ISERROR(SEARCH("Not yet due",I69)))</formula>
    </cfRule>
    <cfRule type="containsText" dxfId="1723" priority="1955" operator="containsText" text="Completed Behind Schedule">
      <formula>NOT(ISERROR(SEARCH("Completed Behind Schedule",I69)))</formula>
    </cfRule>
    <cfRule type="containsText" dxfId="1722" priority="1956" operator="containsText" text="Off Target">
      <formula>NOT(ISERROR(SEARCH("Off Target",I69)))</formula>
    </cfRule>
    <cfRule type="containsText" dxfId="1721" priority="1957" operator="containsText" text="On Track to be Achieved">
      <formula>NOT(ISERROR(SEARCH("On Track to be Achieved",I69)))</formula>
    </cfRule>
    <cfRule type="containsText" dxfId="1720" priority="1958" operator="containsText" text="Fully Achieved">
      <formula>NOT(ISERROR(SEARCH("Fully Achieved",I69)))</formula>
    </cfRule>
    <cfRule type="containsText" dxfId="1719" priority="1959" operator="containsText" text="Not yet due">
      <formula>NOT(ISERROR(SEARCH("Not yet due",I69)))</formula>
    </cfRule>
    <cfRule type="containsText" dxfId="1718" priority="1960" operator="containsText" text="Not Yet Due">
      <formula>NOT(ISERROR(SEARCH("Not Yet Due",I69)))</formula>
    </cfRule>
    <cfRule type="containsText" dxfId="1717" priority="1961" operator="containsText" text="Deferred">
      <formula>NOT(ISERROR(SEARCH("Deferred",I69)))</formula>
    </cfRule>
    <cfRule type="containsText" dxfId="1716" priority="1962" operator="containsText" text="Deleted">
      <formula>NOT(ISERROR(SEARCH("Deleted",I69)))</formula>
    </cfRule>
    <cfRule type="containsText" dxfId="1715" priority="1963" operator="containsText" text="In Danger of Falling Behind Target">
      <formula>NOT(ISERROR(SEARCH("In Danger of Falling Behind Target",I69)))</formula>
    </cfRule>
    <cfRule type="containsText" dxfId="1714" priority="1964" operator="containsText" text="Not yet due">
      <formula>NOT(ISERROR(SEARCH("Not yet due",I69)))</formula>
    </cfRule>
    <cfRule type="containsText" dxfId="1713" priority="1965" operator="containsText" text="Completed Behind Schedule">
      <formula>NOT(ISERROR(SEARCH("Completed Behind Schedule",I69)))</formula>
    </cfRule>
    <cfRule type="containsText" dxfId="1712" priority="1966" operator="containsText" text="Off Target">
      <formula>NOT(ISERROR(SEARCH("Off Target",I69)))</formula>
    </cfRule>
    <cfRule type="containsText" dxfId="1711" priority="1967" operator="containsText" text="In Danger of Falling Behind Target">
      <formula>NOT(ISERROR(SEARCH("In Danger of Falling Behind Target",I69)))</formula>
    </cfRule>
    <cfRule type="containsText" dxfId="1710" priority="1968" operator="containsText" text="On Track to be Achieved">
      <formula>NOT(ISERROR(SEARCH("On Track to be Achieved",I69)))</formula>
    </cfRule>
    <cfRule type="containsText" dxfId="1709" priority="1969" operator="containsText" text="Fully Achieved">
      <formula>NOT(ISERROR(SEARCH("Fully Achieved",I69)))</formula>
    </cfRule>
    <cfRule type="containsText" dxfId="1708" priority="1970" operator="containsText" text="Update not Provided">
      <formula>NOT(ISERROR(SEARCH("Update not Provided",I69)))</formula>
    </cfRule>
    <cfRule type="containsText" dxfId="1707" priority="1971" operator="containsText" text="Not yet due">
      <formula>NOT(ISERROR(SEARCH("Not yet due",I69)))</formula>
    </cfRule>
    <cfRule type="containsText" dxfId="1706" priority="1972" operator="containsText" text="Completed Behind Schedule">
      <formula>NOT(ISERROR(SEARCH("Completed Behind Schedule",I69)))</formula>
    </cfRule>
    <cfRule type="containsText" dxfId="1705" priority="1973" operator="containsText" text="Off Target">
      <formula>NOT(ISERROR(SEARCH("Off Target",I69)))</formula>
    </cfRule>
    <cfRule type="containsText" dxfId="1704" priority="1974" operator="containsText" text="In Danger of Falling Behind Target">
      <formula>NOT(ISERROR(SEARCH("In Danger of Falling Behind Target",I69)))</formula>
    </cfRule>
    <cfRule type="containsText" dxfId="1703" priority="1975" operator="containsText" text="On Track to be Achieved">
      <formula>NOT(ISERROR(SEARCH("On Track to be Achieved",I69)))</formula>
    </cfRule>
    <cfRule type="containsText" dxfId="1702" priority="1976" operator="containsText" text="Fully Achieved">
      <formula>NOT(ISERROR(SEARCH("Fully Achieved",I69)))</formula>
    </cfRule>
    <cfRule type="containsText" dxfId="1701" priority="1977" operator="containsText" text="Fully Achieved">
      <formula>NOT(ISERROR(SEARCH("Fully Achieved",I69)))</formula>
    </cfRule>
    <cfRule type="containsText" dxfId="1700" priority="1978" operator="containsText" text="Fully Achieved">
      <formula>NOT(ISERROR(SEARCH("Fully Achieved",I69)))</formula>
    </cfRule>
    <cfRule type="containsText" dxfId="1699" priority="1979" operator="containsText" text="Deferred">
      <formula>NOT(ISERROR(SEARCH("Deferred",I69)))</formula>
    </cfRule>
    <cfRule type="containsText" dxfId="1698" priority="1980" operator="containsText" text="Deleted">
      <formula>NOT(ISERROR(SEARCH("Deleted",I69)))</formula>
    </cfRule>
    <cfRule type="containsText" dxfId="1697" priority="1981" operator="containsText" text="In Danger of Falling Behind Target">
      <formula>NOT(ISERROR(SEARCH("In Danger of Falling Behind Target",I69)))</formula>
    </cfRule>
    <cfRule type="containsText" dxfId="1696" priority="1982" operator="containsText" text="Not yet due">
      <formula>NOT(ISERROR(SEARCH("Not yet due",I69)))</formula>
    </cfRule>
    <cfRule type="containsText" dxfId="1695" priority="1983" operator="containsText" text="Update not Provided">
      <formula>NOT(ISERROR(SEARCH("Update not Provided",I69)))</formula>
    </cfRule>
  </conditionalFormatting>
  <conditionalFormatting sqref="I69">
    <cfRule type="containsText" dxfId="1694" priority="1912" operator="containsText" text="On track to be achieved">
      <formula>NOT(ISERROR(SEARCH("On track to be achieved",I69)))</formula>
    </cfRule>
    <cfRule type="containsText" dxfId="1693" priority="1913" operator="containsText" text="Deferred">
      <formula>NOT(ISERROR(SEARCH("Deferred",I69)))</formula>
    </cfRule>
    <cfRule type="containsText" dxfId="1692" priority="1914" operator="containsText" text="Deleted">
      <formula>NOT(ISERROR(SEARCH("Deleted",I69)))</formula>
    </cfRule>
    <cfRule type="containsText" dxfId="1691" priority="1915" operator="containsText" text="In Danger of Falling Behind Target">
      <formula>NOT(ISERROR(SEARCH("In Danger of Falling Behind Target",I69)))</formula>
    </cfRule>
    <cfRule type="containsText" dxfId="1690" priority="1916" operator="containsText" text="Not yet due">
      <formula>NOT(ISERROR(SEARCH("Not yet due",I69)))</formula>
    </cfRule>
    <cfRule type="containsText" dxfId="1689" priority="1917" operator="containsText" text="Update not Provided">
      <formula>NOT(ISERROR(SEARCH("Update not Provided",I69)))</formula>
    </cfRule>
    <cfRule type="containsText" dxfId="1688" priority="1918" operator="containsText" text="Not yet due">
      <formula>NOT(ISERROR(SEARCH("Not yet due",I69)))</formula>
    </cfRule>
    <cfRule type="containsText" dxfId="1687" priority="1919" operator="containsText" text="Completed Behind Schedule">
      <formula>NOT(ISERROR(SEARCH("Completed Behind Schedule",I69)))</formula>
    </cfRule>
    <cfRule type="containsText" dxfId="1686" priority="1920" operator="containsText" text="Off Target">
      <formula>NOT(ISERROR(SEARCH("Off Target",I69)))</formula>
    </cfRule>
    <cfRule type="containsText" dxfId="1685" priority="1921" operator="containsText" text="On Track to be Achieved">
      <formula>NOT(ISERROR(SEARCH("On Track to be Achieved",I69)))</formula>
    </cfRule>
    <cfRule type="containsText" dxfId="1684" priority="1922" operator="containsText" text="Fully Achieved">
      <formula>NOT(ISERROR(SEARCH("Fully Achieved",I69)))</formula>
    </cfRule>
    <cfRule type="containsText" dxfId="1683" priority="1923" operator="containsText" text="Not yet due">
      <formula>NOT(ISERROR(SEARCH("Not yet due",I69)))</formula>
    </cfRule>
    <cfRule type="containsText" dxfId="1682" priority="1924" operator="containsText" text="Not Yet Due">
      <formula>NOT(ISERROR(SEARCH("Not Yet Due",I69)))</formula>
    </cfRule>
    <cfRule type="containsText" dxfId="1681" priority="1925" operator="containsText" text="Deferred">
      <formula>NOT(ISERROR(SEARCH("Deferred",I69)))</formula>
    </cfRule>
    <cfRule type="containsText" dxfId="1680" priority="1926" operator="containsText" text="Deleted">
      <formula>NOT(ISERROR(SEARCH("Deleted",I69)))</formula>
    </cfRule>
    <cfRule type="containsText" dxfId="1679" priority="1927" operator="containsText" text="In Danger of Falling Behind Target">
      <formula>NOT(ISERROR(SEARCH("In Danger of Falling Behind Target",I69)))</formula>
    </cfRule>
    <cfRule type="containsText" dxfId="1678" priority="1928" operator="containsText" text="Not yet due">
      <formula>NOT(ISERROR(SEARCH("Not yet due",I69)))</formula>
    </cfRule>
    <cfRule type="containsText" dxfId="1677" priority="1929" operator="containsText" text="Completed Behind Schedule">
      <formula>NOT(ISERROR(SEARCH("Completed Behind Schedule",I69)))</formula>
    </cfRule>
    <cfRule type="containsText" dxfId="1676" priority="1930" operator="containsText" text="Off Target">
      <formula>NOT(ISERROR(SEARCH("Off Target",I69)))</formula>
    </cfRule>
    <cfRule type="containsText" dxfId="1675" priority="1931" operator="containsText" text="In Danger of Falling Behind Target">
      <formula>NOT(ISERROR(SEARCH("In Danger of Falling Behind Target",I69)))</formula>
    </cfRule>
    <cfRule type="containsText" dxfId="1674" priority="1932" operator="containsText" text="On Track to be Achieved">
      <formula>NOT(ISERROR(SEARCH("On Track to be Achieved",I69)))</formula>
    </cfRule>
    <cfRule type="containsText" dxfId="1673" priority="1933" operator="containsText" text="Fully Achieved">
      <formula>NOT(ISERROR(SEARCH("Fully Achieved",I69)))</formula>
    </cfRule>
    <cfRule type="containsText" dxfId="1672" priority="1934" operator="containsText" text="Update not Provided">
      <formula>NOT(ISERROR(SEARCH("Update not Provided",I69)))</formula>
    </cfRule>
    <cfRule type="containsText" dxfId="1671" priority="1935" operator="containsText" text="Not yet due">
      <formula>NOT(ISERROR(SEARCH("Not yet due",I69)))</formula>
    </cfRule>
    <cfRule type="containsText" dxfId="1670" priority="1936" operator="containsText" text="Completed Behind Schedule">
      <formula>NOT(ISERROR(SEARCH("Completed Behind Schedule",I69)))</formula>
    </cfRule>
    <cfRule type="containsText" dxfId="1669" priority="1937" operator="containsText" text="Off Target">
      <formula>NOT(ISERROR(SEARCH("Off Target",I69)))</formula>
    </cfRule>
    <cfRule type="containsText" dxfId="1668" priority="1938" operator="containsText" text="In Danger of Falling Behind Target">
      <formula>NOT(ISERROR(SEARCH("In Danger of Falling Behind Target",I69)))</formula>
    </cfRule>
    <cfRule type="containsText" dxfId="1667" priority="1939" operator="containsText" text="On Track to be Achieved">
      <formula>NOT(ISERROR(SEARCH("On Track to be Achieved",I69)))</formula>
    </cfRule>
    <cfRule type="containsText" dxfId="1666" priority="1940" operator="containsText" text="Fully Achieved">
      <formula>NOT(ISERROR(SEARCH("Fully Achieved",I69)))</formula>
    </cfRule>
    <cfRule type="containsText" dxfId="1665" priority="1941" operator="containsText" text="Fully Achieved">
      <formula>NOT(ISERROR(SEARCH("Fully Achieved",I69)))</formula>
    </cfRule>
    <cfRule type="containsText" dxfId="1664" priority="1942" operator="containsText" text="Fully Achieved">
      <formula>NOT(ISERROR(SEARCH("Fully Achieved",I69)))</formula>
    </cfRule>
    <cfRule type="containsText" dxfId="1663" priority="1943" operator="containsText" text="Deferred">
      <formula>NOT(ISERROR(SEARCH("Deferred",I69)))</formula>
    </cfRule>
    <cfRule type="containsText" dxfId="1662" priority="1944" operator="containsText" text="Deleted">
      <formula>NOT(ISERROR(SEARCH("Deleted",I69)))</formula>
    </cfRule>
    <cfRule type="containsText" dxfId="1661" priority="1945" operator="containsText" text="In Danger of Falling Behind Target">
      <formula>NOT(ISERROR(SEARCH("In Danger of Falling Behind Target",I69)))</formula>
    </cfRule>
    <cfRule type="containsText" dxfId="1660" priority="1946" operator="containsText" text="Not yet due">
      <formula>NOT(ISERROR(SEARCH("Not yet due",I69)))</formula>
    </cfRule>
    <cfRule type="containsText" dxfId="1659" priority="1947" operator="containsText" text="Update not Provided">
      <formula>NOT(ISERROR(SEARCH("Update not Provided",I69)))</formula>
    </cfRule>
  </conditionalFormatting>
  <conditionalFormatting sqref="I69">
    <cfRule type="containsText" dxfId="1658" priority="1876" operator="containsText" text="On track to be achieved">
      <formula>NOT(ISERROR(SEARCH("On track to be achieved",I69)))</formula>
    </cfRule>
    <cfRule type="containsText" dxfId="1657" priority="1877" operator="containsText" text="Deferred">
      <formula>NOT(ISERROR(SEARCH("Deferred",I69)))</formula>
    </cfRule>
    <cfRule type="containsText" dxfId="1656" priority="1878" operator="containsText" text="Deleted">
      <formula>NOT(ISERROR(SEARCH("Deleted",I69)))</formula>
    </cfRule>
    <cfRule type="containsText" dxfId="1655" priority="1879" operator="containsText" text="In Danger of Falling Behind Target">
      <formula>NOT(ISERROR(SEARCH("In Danger of Falling Behind Target",I69)))</formula>
    </cfRule>
    <cfRule type="containsText" dxfId="1654" priority="1880" operator="containsText" text="Not yet due">
      <formula>NOT(ISERROR(SEARCH("Not yet due",I69)))</formula>
    </cfRule>
    <cfRule type="containsText" dxfId="1653" priority="1881" operator="containsText" text="Update not Provided">
      <formula>NOT(ISERROR(SEARCH("Update not Provided",I69)))</formula>
    </cfRule>
    <cfRule type="containsText" dxfId="1652" priority="1882" operator="containsText" text="Not yet due">
      <formula>NOT(ISERROR(SEARCH("Not yet due",I69)))</formula>
    </cfRule>
    <cfRule type="containsText" dxfId="1651" priority="1883" operator="containsText" text="Completed Behind Schedule">
      <formula>NOT(ISERROR(SEARCH("Completed Behind Schedule",I69)))</formula>
    </cfRule>
    <cfRule type="containsText" dxfId="1650" priority="1884" operator="containsText" text="Off Target">
      <formula>NOT(ISERROR(SEARCH("Off Target",I69)))</formula>
    </cfRule>
    <cfRule type="containsText" dxfId="1649" priority="1885" operator="containsText" text="On Track to be Achieved">
      <formula>NOT(ISERROR(SEARCH("On Track to be Achieved",I69)))</formula>
    </cfRule>
    <cfRule type="containsText" dxfId="1648" priority="1886" operator="containsText" text="Fully Achieved">
      <formula>NOT(ISERROR(SEARCH("Fully Achieved",I69)))</formula>
    </cfRule>
    <cfRule type="containsText" dxfId="1647" priority="1887" operator="containsText" text="Not yet due">
      <formula>NOT(ISERROR(SEARCH("Not yet due",I69)))</formula>
    </cfRule>
    <cfRule type="containsText" dxfId="1646" priority="1888" operator="containsText" text="Not Yet Due">
      <formula>NOT(ISERROR(SEARCH("Not Yet Due",I69)))</formula>
    </cfRule>
    <cfRule type="containsText" dxfId="1645" priority="1889" operator="containsText" text="Deferred">
      <formula>NOT(ISERROR(SEARCH("Deferred",I69)))</formula>
    </cfRule>
    <cfRule type="containsText" dxfId="1644" priority="1890" operator="containsText" text="Deleted">
      <formula>NOT(ISERROR(SEARCH("Deleted",I69)))</formula>
    </cfRule>
    <cfRule type="containsText" dxfId="1643" priority="1891" operator="containsText" text="In Danger of Falling Behind Target">
      <formula>NOT(ISERROR(SEARCH("In Danger of Falling Behind Target",I69)))</formula>
    </cfRule>
    <cfRule type="containsText" dxfId="1642" priority="1892" operator="containsText" text="Not yet due">
      <formula>NOT(ISERROR(SEARCH("Not yet due",I69)))</formula>
    </cfRule>
    <cfRule type="containsText" dxfId="1641" priority="1893" operator="containsText" text="Completed Behind Schedule">
      <formula>NOT(ISERROR(SEARCH("Completed Behind Schedule",I69)))</formula>
    </cfRule>
    <cfRule type="containsText" dxfId="1640" priority="1894" operator="containsText" text="Off Target">
      <formula>NOT(ISERROR(SEARCH("Off Target",I69)))</formula>
    </cfRule>
    <cfRule type="containsText" dxfId="1639" priority="1895" operator="containsText" text="In Danger of Falling Behind Target">
      <formula>NOT(ISERROR(SEARCH("In Danger of Falling Behind Target",I69)))</formula>
    </cfRule>
    <cfRule type="containsText" dxfId="1638" priority="1896" operator="containsText" text="On Track to be Achieved">
      <formula>NOT(ISERROR(SEARCH("On Track to be Achieved",I69)))</formula>
    </cfRule>
    <cfRule type="containsText" dxfId="1637" priority="1897" operator="containsText" text="Fully Achieved">
      <formula>NOT(ISERROR(SEARCH("Fully Achieved",I69)))</formula>
    </cfRule>
    <cfRule type="containsText" dxfId="1636" priority="1898" operator="containsText" text="Update not Provided">
      <formula>NOT(ISERROR(SEARCH("Update not Provided",I69)))</formula>
    </cfRule>
    <cfRule type="containsText" dxfId="1635" priority="1899" operator="containsText" text="Not yet due">
      <formula>NOT(ISERROR(SEARCH("Not yet due",I69)))</formula>
    </cfRule>
    <cfRule type="containsText" dxfId="1634" priority="1900" operator="containsText" text="Completed Behind Schedule">
      <formula>NOT(ISERROR(SEARCH("Completed Behind Schedule",I69)))</formula>
    </cfRule>
    <cfRule type="containsText" dxfId="1633" priority="1901" operator="containsText" text="Off Target">
      <formula>NOT(ISERROR(SEARCH("Off Target",I69)))</formula>
    </cfRule>
    <cfRule type="containsText" dxfId="1632" priority="1902" operator="containsText" text="In Danger of Falling Behind Target">
      <formula>NOT(ISERROR(SEARCH("In Danger of Falling Behind Target",I69)))</formula>
    </cfRule>
    <cfRule type="containsText" dxfId="1631" priority="1903" operator="containsText" text="On Track to be Achieved">
      <formula>NOT(ISERROR(SEARCH("On Track to be Achieved",I69)))</formula>
    </cfRule>
    <cfRule type="containsText" dxfId="1630" priority="1904" operator="containsText" text="Fully Achieved">
      <formula>NOT(ISERROR(SEARCH("Fully Achieved",I69)))</formula>
    </cfRule>
    <cfRule type="containsText" dxfId="1629" priority="1905" operator="containsText" text="Fully Achieved">
      <formula>NOT(ISERROR(SEARCH("Fully Achieved",I69)))</formula>
    </cfRule>
    <cfRule type="containsText" dxfId="1628" priority="1906" operator="containsText" text="Fully Achieved">
      <formula>NOT(ISERROR(SEARCH("Fully Achieved",I69)))</formula>
    </cfRule>
    <cfRule type="containsText" dxfId="1627" priority="1907" operator="containsText" text="Deferred">
      <formula>NOT(ISERROR(SEARCH("Deferred",I69)))</formula>
    </cfRule>
    <cfRule type="containsText" dxfId="1626" priority="1908" operator="containsText" text="Deleted">
      <formula>NOT(ISERROR(SEARCH("Deleted",I69)))</formula>
    </cfRule>
    <cfRule type="containsText" dxfId="1625" priority="1909" operator="containsText" text="In Danger of Falling Behind Target">
      <formula>NOT(ISERROR(SEARCH("In Danger of Falling Behind Target",I69)))</formula>
    </cfRule>
    <cfRule type="containsText" dxfId="1624" priority="1910" operator="containsText" text="Not yet due">
      <formula>NOT(ISERROR(SEARCH("Not yet due",I69)))</formula>
    </cfRule>
    <cfRule type="containsText" dxfId="1623" priority="1911" operator="containsText" text="Update not Provided">
      <formula>NOT(ISERROR(SEARCH("Update not Provided",I69)))</formula>
    </cfRule>
  </conditionalFormatting>
  <conditionalFormatting sqref="I69">
    <cfRule type="containsText" dxfId="1622" priority="1840" operator="containsText" text="On track to be achieved">
      <formula>NOT(ISERROR(SEARCH("On track to be achieved",I69)))</formula>
    </cfRule>
    <cfRule type="containsText" dxfId="1621" priority="1841" operator="containsText" text="Deferred">
      <formula>NOT(ISERROR(SEARCH("Deferred",I69)))</formula>
    </cfRule>
    <cfRule type="containsText" dxfId="1620" priority="1842" operator="containsText" text="Deleted">
      <formula>NOT(ISERROR(SEARCH("Deleted",I69)))</formula>
    </cfRule>
    <cfRule type="containsText" dxfId="1619" priority="1843" operator="containsText" text="In Danger of Falling Behind Target">
      <formula>NOT(ISERROR(SEARCH("In Danger of Falling Behind Target",I69)))</formula>
    </cfRule>
    <cfRule type="containsText" dxfId="1618" priority="1844" operator="containsText" text="Not yet due">
      <formula>NOT(ISERROR(SEARCH("Not yet due",I69)))</formula>
    </cfRule>
    <cfRule type="containsText" dxfId="1617" priority="1845" operator="containsText" text="Update not Provided">
      <formula>NOT(ISERROR(SEARCH("Update not Provided",I69)))</formula>
    </cfRule>
    <cfRule type="containsText" dxfId="1616" priority="1846" operator="containsText" text="Not yet due">
      <formula>NOT(ISERROR(SEARCH("Not yet due",I69)))</formula>
    </cfRule>
    <cfRule type="containsText" dxfId="1615" priority="1847" operator="containsText" text="Completed Behind Schedule">
      <formula>NOT(ISERROR(SEARCH("Completed Behind Schedule",I69)))</formula>
    </cfRule>
    <cfRule type="containsText" dxfId="1614" priority="1848" operator="containsText" text="Off Target">
      <formula>NOT(ISERROR(SEARCH("Off Target",I69)))</formula>
    </cfRule>
    <cfRule type="containsText" dxfId="1613" priority="1849" operator="containsText" text="On Track to be Achieved">
      <formula>NOT(ISERROR(SEARCH("On Track to be Achieved",I69)))</formula>
    </cfRule>
    <cfRule type="containsText" dxfId="1612" priority="1850" operator="containsText" text="Fully Achieved">
      <formula>NOT(ISERROR(SEARCH("Fully Achieved",I69)))</formula>
    </cfRule>
    <cfRule type="containsText" dxfId="1611" priority="1851" operator="containsText" text="Not yet due">
      <formula>NOT(ISERROR(SEARCH("Not yet due",I69)))</formula>
    </cfRule>
    <cfRule type="containsText" dxfId="1610" priority="1852" operator="containsText" text="Not Yet Due">
      <formula>NOT(ISERROR(SEARCH("Not Yet Due",I69)))</formula>
    </cfRule>
    <cfRule type="containsText" dxfId="1609" priority="1853" operator="containsText" text="Deferred">
      <formula>NOT(ISERROR(SEARCH("Deferred",I69)))</formula>
    </cfRule>
    <cfRule type="containsText" dxfId="1608" priority="1854" operator="containsText" text="Deleted">
      <formula>NOT(ISERROR(SEARCH("Deleted",I69)))</formula>
    </cfRule>
    <cfRule type="containsText" dxfId="1607" priority="1855" operator="containsText" text="In Danger of Falling Behind Target">
      <formula>NOT(ISERROR(SEARCH("In Danger of Falling Behind Target",I69)))</formula>
    </cfRule>
    <cfRule type="containsText" dxfId="1606" priority="1856" operator="containsText" text="Not yet due">
      <formula>NOT(ISERROR(SEARCH("Not yet due",I69)))</formula>
    </cfRule>
    <cfRule type="containsText" dxfId="1605" priority="1857" operator="containsText" text="Completed Behind Schedule">
      <formula>NOT(ISERROR(SEARCH("Completed Behind Schedule",I69)))</formula>
    </cfRule>
    <cfRule type="containsText" dxfId="1604" priority="1858" operator="containsText" text="Off Target">
      <formula>NOT(ISERROR(SEARCH("Off Target",I69)))</formula>
    </cfRule>
    <cfRule type="containsText" dxfId="1603" priority="1859" operator="containsText" text="In Danger of Falling Behind Target">
      <formula>NOT(ISERROR(SEARCH("In Danger of Falling Behind Target",I69)))</formula>
    </cfRule>
    <cfRule type="containsText" dxfId="1602" priority="1860" operator="containsText" text="On Track to be Achieved">
      <formula>NOT(ISERROR(SEARCH("On Track to be Achieved",I69)))</formula>
    </cfRule>
    <cfRule type="containsText" dxfId="1601" priority="1861" operator="containsText" text="Fully Achieved">
      <formula>NOT(ISERROR(SEARCH("Fully Achieved",I69)))</formula>
    </cfRule>
    <cfRule type="containsText" dxfId="1600" priority="1862" operator="containsText" text="Update not Provided">
      <formula>NOT(ISERROR(SEARCH("Update not Provided",I69)))</formula>
    </cfRule>
    <cfRule type="containsText" dxfId="1599" priority="1863" operator="containsText" text="Not yet due">
      <formula>NOT(ISERROR(SEARCH("Not yet due",I69)))</formula>
    </cfRule>
    <cfRule type="containsText" dxfId="1598" priority="1864" operator="containsText" text="Completed Behind Schedule">
      <formula>NOT(ISERROR(SEARCH("Completed Behind Schedule",I69)))</formula>
    </cfRule>
    <cfRule type="containsText" dxfId="1597" priority="1865" operator="containsText" text="Off Target">
      <formula>NOT(ISERROR(SEARCH("Off Target",I69)))</formula>
    </cfRule>
    <cfRule type="containsText" dxfId="1596" priority="1866" operator="containsText" text="In Danger of Falling Behind Target">
      <formula>NOT(ISERROR(SEARCH("In Danger of Falling Behind Target",I69)))</formula>
    </cfRule>
    <cfRule type="containsText" dxfId="1595" priority="1867" operator="containsText" text="On Track to be Achieved">
      <formula>NOT(ISERROR(SEARCH("On Track to be Achieved",I69)))</formula>
    </cfRule>
    <cfRule type="containsText" dxfId="1594" priority="1868" operator="containsText" text="Fully Achieved">
      <formula>NOT(ISERROR(SEARCH("Fully Achieved",I69)))</formula>
    </cfRule>
    <cfRule type="containsText" dxfId="1593" priority="1869" operator="containsText" text="Fully Achieved">
      <formula>NOT(ISERROR(SEARCH("Fully Achieved",I69)))</formula>
    </cfRule>
    <cfRule type="containsText" dxfId="1592" priority="1870" operator="containsText" text="Fully Achieved">
      <formula>NOT(ISERROR(SEARCH("Fully Achieved",I69)))</formula>
    </cfRule>
    <cfRule type="containsText" dxfId="1591" priority="1871" operator="containsText" text="Deferred">
      <formula>NOT(ISERROR(SEARCH("Deferred",I69)))</formula>
    </cfRule>
    <cfRule type="containsText" dxfId="1590" priority="1872" operator="containsText" text="Deleted">
      <formula>NOT(ISERROR(SEARCH("Deleted",I69)))</formula>
    </cfRule>
    <cfRule type="containsText" dxfId="1589" priority="1873" operator="containsText" text="In Danger of Falling Behind Target">
      <formula>NOT(ISERROR(SEARCH("In Danger of Falling Behind Target",I69)))</formula>
    </cfRule>
    <cfRule type="containsText" dxfId="1588" priority="1874" operator="containsText" text="Not yet due">
      <formula>NOT(ISERROR(SEARCH("Not yet due",I69)))</formula>
    </cfRule>
    <cfRule type="containsText" dxfId="1587" priority="1875" operator="containsText" text="Update not Provided">
      <formula>NOT(ISERROR(SEARCH("Update not Provided",I69)))</formula>
    </cfRule>
  </conditionalFormatting>
  <conditionalFormatting sqref="I70">
    <cfRule type="containsText" dxfId="1586" priority="1804" operator="containsText" text="On track to be achieved">
      <formula>NOT(ISERROR(SEARCH("On track to be achieved",I70)))</formula>
    </cfRule>
    <cfRule type="containsText" dxfId="1585" priority="1805" operator="containsText" text="Deferred">
      <formula>NOT(ISERROR(SEARCH("Deferred",I70)))</formula>
    </cfRule>
    <cfRule type="containsText" dxfId="1584" priority="1806" operator="containsText" text="Deleted">
      <formula>NOT(ISERROR(SEARCH("Deleted",I70)))</formula>
    </cfRule>
    <cfRule type="containsText" dxfId="1583" priority="1807" operator="containsText" text="In Danger of Falling Behind Target">
      <formula>NOT(ISERROR(SEARCH("In Danger of Falling Behind Target",I70)))</formula>
    </cfRule>
    <cfRule type="containsText" dxfId="1582" priority="1808" operator="containsText" text="Not yet due">
      <formula>NOT(ISERROR(SEARCH("Not yet due",I70)))</formula>
    </cfRule>
    <cfRule type="containsText" dxfId="1581" priority="1809" operator="containsText" text="Update not Provided">
      <formula>NOT(ISERROR(SEARCH("Update not Provided",I70)))</formula>
    </cfRule>
    <cfRule type="containsText" dxfId="1580" priority="1810" operator="containsText" text="Not yet due">
      <formula>NOT(ISERROR(SEARCH("Not yet due",I70)))</formula>
    </cfRule>
    <cfRule type="containsText" dxfId="1579" priority="1811" operator="containsText" text="Completed Behind Schedule">
      <formula>NOT(ISERROR(SEARCH("Completed Behind Schedule",I70)))</formula>
    </cfRule>
    <cfRule type="containsText" dxfId="1578" priority="1812" operator="containsText" text="Off Target">
      <formula>NOT(ISERROR(SEARCH("Off Target",I70)))</formula>
    </cfRule>
    <cfRule type="containsText" dxfId="1577" priority="1813" operator="containsText" text="On Track to be Achieved">
      <formula>NOT(ISERROR(SEARCH("On Track to be Achieved",I70)))</formula>
    </cfRule>
    <cfRule type="containsText" dxfId="1576" priority="1814" operator="containsText" text="Fully Achieved">
      <formula>NOT(ISERROR(SEARCH("Fully Achieved",I70)))</formula>
    </cfRule>
    <cfRule type="containsText" dxfId="1575" priority="1815" operator="containsText" text="Not yet due">
      <formula>NOT(ISERROR(SEARCH("Not yet due",I70)))</formula>
    </cfRule>
    <cfRule type="containsText" dxfId="1574" priority="1816" operator="containsText" text="Not Yet Due">
      <formula>NOT(ISERROR(SEARCH("Not Yet Due",I70)))</formula>
    </cfRule>
    <cfRule type="containsText" dxfId="1573" priority="1817" operator="containsText" text="Deferred">
      <formula>NOT(ISERROR(SEARCH("Deferred",I70)))</formula>
    </cfRule>
    <cfRule type="containsText" dxfId="1572" priority="1818" operator="containsText" text="Deleted">
      <formula>NOT(ISERROR(SEARCH("Deleted",I70)))</formula>
    </cfRule>
    <cfRule type="containsText" dxfId="1571" priority="1819" operator="containsText" text="In Danger of Falling Behind Target">
      <formula>NOT(ISERROR(SEARCH("In Danger of Falling Behind Target",I70)))</formula>
    </cfRule>
    <cfRule type="containsText" dxfId="1570" priority="1820" operator="containsText" text="Not yet due">
      <formula>NOT(ISERROR(SEARCH("Not yet due",I70)))</formula>
    </cfRule>
    <cfRule type="containsText" dxfId="1569" priority="1821" operator="containsText" text="Completed Behind Schedule">
      <formula>NOT(ISERROR(SEARCH("Completed Behind Schedule",I70)))</formula>
    </cfRule>
    <cfRule type="containsText" dxfId="1568" priority="1822" operator="containsText" text="Off Target">
      <formula>NOT(ISERROR(SEARCH("Off Target",I70)))</formula>
    </cfRule>
    <cfRule type="containsText" dxfId="1567" priority="1823" operator="containsText" text="In Danger of Falling Behind Target">
      <formula>NOT(ISERROR(SEARCH("In Danger of Falling Behind Target",I70)))</formula>
    </cfRule>
    <cfRule type="containsText" dxfId="1566" priority="1824" operator="containsText" text="On Track to be Achieved">
      <formula>NOT(ISERROR(SEARCH("On Track to be Achieved",I70)))</formula>
    </cfRule>
    <cfRule type="containsText" dxfId="1565" priority="1825" operator="containsText" text="Fully Achieved">
      <formula>NOT(ISERROR(SEARCH("Fully Achieved",I70)))</formula>
    </cfRule>
    <cfRule type="containsText" dxfId="1564" priority="1826" operator="containsText" text="Update not Provided">
      <formula>NOT(ISERROR(SEARCH("Update not Provided",I70)))</formula>
    </cfRule>
    <cfRule type="containsText" dxfId="1563" priority="1827" operator="containsText" text="Not yet due">
      <formula>NOT(ISERROR(SEARCH("Not yet due",I70)))</formula>
    </cfRule>
    <cfRule type="containsText" dxfId="1562" priority="1828" operator="containsText" text="Completed Behind Schedule">
      <formula>NOT(ISERROR(SEARCH("Completed Behind Schedule",I70)))</formula>
    </cfRule>
    <cfRule type="containsText" dxfId="1561" priority="1829" operator="containsText" text="Off Target">
      <formula>NOT(ISERROR(SEARCH("Off Target",I70)))</formula>
    </cfRule>
    <cfRule type="containsText" dxfId="1560" priority="1830" operator="containsText" text="In Danger of Falling Behind Target">
      <formula>NOT(ISERROR(SEARCH("In Danger of Falling Behind Target",I70)))</formula>
    </cfRule>
    <cfRule type="containsText" dxfId="1559" priority="1831" operator="containsText" text="On Track to be Achieved">
      <formula>NOT(ISERROR(SEARCH("On Track to be Achieved",I70)))</formula>
    </cfRule>
    <cfRule type="containsText" dxfId="1558" priority="1832" operator="containsText" text="Fully Achieved">
      <formula>NOT(ISERROR(SEARCH("Fully Achieved",I70)))</formula>
    </cfRule>
    <cfRule type="containsText" dxfId="1557" priority="1833" operator="containsText" text="Fully Achieved">
      <formula>NOT(ISERROR(SEARCH("Fully Achieved",I70)))</formula>
    </cfRule>
    <cfRule type="containsText" dxfId="1556" priority="1834" operator="containsText" text="Fully Achieved">
      <formula>NOT(ISERROR(SEARCH("Fully Achieved",I70)))</formula>
    </cfRule>
    <cfRule type="containsText" dxfId="1555" priority="1835" operator="containsText" text="Deferred">
      <formula>NOT(ISERROR(SEARCH("Deferred",I70)))</formula>
    </cfRule>
    <cfRule type="containsText" dxfId="1554" priority="1836" operator="containsText" text="Deleted">
      <formula>NOT(ISERROR(SEARCH("Deleted",I70)))</formula>
    </cfRule>
    <cfRule type="containsText" dxfId="1553" priority="1837" operator="containsText" text="In Danger of Falling Behind Target">
      <formula>NOT(ISERROR(SEARCH("In Danger of Falling Behind Target",I70)))</formula>
    </cfRule>
    <cfRule type="containsText" dxfId="1552" priority="1838" operator="containsText" text="Not yet due">
      <formula>NOT(ISERROR(SEARCH("Not yet due",I70)))</formula>
    </cfRule>
    <cfRule type="containsText" dxfId="1551" priority="1839" operator="containsText" text="Update not Provided">
      <formula>NOT(ISERROR(SEARCH("Update not Provided",I70)))</formula>
    </cfRule>
  </conditionalFormatting>
  <conditionalFormatting sqref="I70">
    <cfRule type="containsText" dxfId="1550" priority="1768" operator="containsText" text="On track to be achieved">
      <formula>NOT(ISERROR(SEARCH("On track to be achieved",I70)))</formula>
    </cfRule>
    <cfRule type="containsText" dxfId="1549" priority="1769" operator="containsText" text="Deferred">
      <formula>NOT(ISERROR(SEARCH("Deferred",I70)))</formula>
    </cfRule>
    <cfRule type="containsText" dxfId="1548" priority="1770" operator="containsText" text="Deleted">
      <formula>NOT(ISERROR(SEARCH("Deleted",I70)))</formula>
    </cfRule>
    <cfRule type="containsText" dxfId="1547" priority="1771" operator="containsText" text="In Danger of Falling Behind Target">
      <formula>NOT(ISERROR(SEARCH("In Danger of Falling Behind Target",I70)))</formula>
    </cfRule>
    <cfRule type="containsText" dxfId="1546" priority="1772" operator="containsText" text="Not yet due">
      <formula>NOT(ISERROR(SEARCH("Not yet due",I70)))</formula>
    </cfRule>
    <cfRule type="containsText" dxfId="1545" priority="1773" operator="containsText" text="Update not Provided">
      <formula>NOT(ISERROR(SEARCH("Update not Provided",I70)))</formula>
    </cfRule>
    <cfRule type="containsText" dxfId="1544" priority="1774" operator="containsText" text="Not yet due">
      <formula>NOT(ISERROR(SEARCH("Not yet due",I70)))</formula>
    </cfRule>
    <cfRule type="containsText" dxfId="1543" priority="1775" operator="containsText" text="Completed Behind Schedule">
      <formula>NOT(ISERROR(SEARCH("Completed Behind Schedule",I70)))</formula>
    </cfRule>
    <cfRule type="containsText" dxfId="1542" priority="1776" operator="containsText" text="Off Target">
      <formula>NOT(ISERROR(SEARCH("Off Target",I70)))</formula>
    </cfRule>
    <cfRule type="containsText" dxfId="1541" priority="1777" operator="containsText" text="On Track to be Achieved">
      <formula>NOT(ISERROR(SEARCH("On Track to be Achieved",I70)))</formula>
    </cfRule>
    <cfRule type="containsText" dxfId="1540" priority="1778" operator="containsText" text="Fully Achieved">
      <formula>NOT(ISERROR(SEARCH("Fully Achieved",I70)))</formula>
    </cfRule>
    <cfRule type="containsText" dxfId="1539" priority="1779" operator="containsText" text="Not yet due">
      <formula>NOT(ISERROR(SEARCH("Not yet due",I70)))</formula>
    </cfRule>
    <cfRule type="containsText" dxfId="1538" priority="1780" operator="containsText" text="Not Yet Due">
      <formula>NOT(ISERROR(SEARCH("Not Yet Due",I70)))</formula>
    </cfRule>
    <cfRule type="containsText" dxfId="1537" priority="1781" operator="containsText" text="Deferred">
      <formula>NOT(ISERROR(SEARCH("Deferred",I70)))</formula>
    </cfRule>
    <cfRule type="containsText" dxfId="1536" priority="1782" operator="containsText" text="Deleted">
      <formula>NOT(ISERROR(SEARCH("Deleted",I70)))</formula>
    </cfRule>
    <cfRule type="containsText" dxfId="1535" priority="1783" operator="containsText" text="In Danger of Falling Behind Target">
      <formula>NOT(ISERROR(SEARCH("In Danger of Falling Behind Target",I70)))</formula>
    </cfRule>
    <cfRule type="containsText" dxfId="1534" priority="1784" operator="containsText" text="Not yet due">
      <formula>NOT(ISERROR(SEARCH("Not yet due",I70)))</formula>
    </cfRule>
    <cfRule type="containsText" dxfId="1533" priority="1785" operator="containsText" text="Completed Behind Schedule">
      <formula>NOT(ISERROR(SEARCH("Completed Behind Schedule",I70)))</formula>
    </cfRule>
    <cfRule type="containsText" dxfId="1532" priority="1786" operator="containsText" text="Off Target">
      <formula>NOT(ISERROR(SEARCH("Off Target",I70)))</formula>
    </cfRule>
    <cfRule type="containsText" dxfId="1531" priority="1787" operator="containsText" text="In Danger of Falling Behind Target">
      <formula>NOT(ISERROR(SEARCH("In Danger of Falling Behind Target",I70)))</formula>
    </cfRule>
    <cfRule type="containsText" dxfId="1530" priority="1788" operator="containsText" text="On Track to be Achieved">
      <formula>NOT(ISERROR(SEARCH("On Track to be Achieved",I70)))</formula>
    </cfRule>
    <cfRule type="containsText" dxfId="1529" priority="1789" operator="containsText" text="Fully Achieved">
      <formula>NOT(ISERROR(SEARCH("Fully Achieved",I70)))</formula>
    </cfRule>
    <cfRule type="containsText" dxfId="1528" priority="1790" operator="containsText" text="Update not Provided">
      <formula>NOT(ISERROR(SEARCH("Update not Provided",I70)))</formula>
    </cfRule>
    <cfRule type="containsText" dxfId="1527" priority="1791" operator="containsText" text="Not yet due">
      <formula>NOT(ISERROR(SEARCH("Not yet due",I70)))</formula>
    </cfRule>
    <cfRule type="containsText" dxfId="1526" priority="1792" operator="containsText" text="Completed Behind Schedule">
      <formula>NOT(ISERROR(SEARCH("Completed Behind Schedule",I70)))</formula>
    </cfRule>
    <cfRule type="containsText" dxfId="1525" priority="1793" operator="containsText" text="Off Target">
      <formula>NOT(ISERROR(SEARCH("Off Target",I70)))</formula>
    </cfRule>
    <cfRule type="containsText" dxfId="1524" priority="1794" operator="containsText" text="In Danger of Falling Behind Target">
      <formula>NOT(ISERROR(SEARCH("In Danger of Falling Behind Target",I70)))</formula>
    </cfRule>
    <cfRule type="containsText" dxfId="1523" priority="1795" operator="containsText" text="On Track to be Achieved">
      <formula>NOT(ISERROR(SEARCH("On Track to be Achieved",I70)))</formula>
    </cfRule>
    <cfRule type="containsText" dxfId="1522" priority="1796" operator="containsText" text="Fully Achieved">
      <formula>NOT(ISERROR(SEARCH("Fully Achieved",I70)))</formula>
    </cfRule>
    <cfRule type="containsText" dxfId="1521" priority="1797" operator="containsText" text="Fully Achieved">
      <formula>NOT(ISERROR(SEARCH("Fully Achieved",I70)))</formula>
    </cfRule>
    <cfRule type="containsText" dxfId="1520" priority="1798" operator="containsText" text="Fully Achieved">
      <formula>NOT(ISERROR(SEARCH("Fully Achieved",I70)))</formula>
    </cfRule>
    <cfRule type="containsText" dxfId="1519" priority="1799" operator="containsText" text="Deferred">
      <formula>NOT(ISERROR(SEARCH("Deferred",I70)))</formula>
    </cfRule>
    <cfRule type="containsText" dxfId="1518" priority="1800" operator="containsText" text="Deleted">
      <formula>NOT(ISERROR(SEARCH("Deleted",I70)))</formula>
    </cfRule>
    <cfRule type="containsText" dxfId="1517" priority="1801" operator="containsText" text="In Danger of Falling Behind Target">
      <formula>NOT(ISERROR(SEARCH("In Danger of Falling Behind Target",I70)))</formula>
    </cfRule>
    <cfRule type="containsText" dxfId="1516" priority="1802" operator="containsText" text="Not yet due">
      <formula>NOT(ISERROR(SEARCH("Not yet due",I70)))</formula>
    </cfRule>
    <cfRule type="containsText" dxfId="1515" priority="1803" operator="containsText" text="Update not Provided">
      <formula>NOT(ISERROR(SEARCH("Update not Provided",I70)))</formula>
    </cfRule>
  </conditionalFormatting>
  <conditionalFormatting sqref="I70">
    <cfRule type="containsText" dxfId="1514" priority="1732" operator="containsText" text="On track to be achieved">
      <formula>NOT(ISERROR(SEARCH("On track to be achieved",I70)))</formula>
    </cfRule>
    <cfRule type="containsText" dxfId="1513" priority="1733" operator="containsText" text="Deferred">
      <formula>NOT(ISERROR(SEARCH("Deferred",I70)))</formula>
    </cfRule>
    <cfRule type="containsText" dxfId="1512" priority="1734" operator="containsText" text="Deleted">
      <formula>NOT(ISERROR(SEARCH("Deleted",I70)))</formula>
    </cfRule>
    <cfRule type="containsText" dxfId="1511" priority="1735" operator="containsText" text="In Danger of Falling Behind Target">
      <formula>NOT(ISERROR(SEARCH("In Danger of Falling Behind Target",I70)))</formula>
    </cfRule>
    <cfRule type="containsText" dxfId="1510" priority="1736" operator="containsText" text="Not yet due">
      <formula>NOT(ISERROR(SEARCH("Not yet due",I70)))</formula>
    </cfRule>
    <cfRule type="containsText" dxfId="1509" priority="1737" operator="containsText" text="Update not Provided">
      <formula>NOT(ISERROR(SEARCH("Update not Provided",I70)))</formula>
    </cfRule>
    <cfRule type="containsText" dxfId="1508" priority="1738" operator="containsText" text="Not yet due">
      <formula>NOT(ISERROR(SEARCH("Not yet due",I70)))</formula>
    </cfRule>
    <cfRule type="containsText" dxfId="1507" priority="1739" operator="containsText" text="Completed Behind Schedule">
      <formula>NOT(ISERROR(SEARCH("Completed Behind Schedule",I70)))</formula>
    </cfRule>
    <cfRule type="containsText" dxfId="1506" priority="1740" operator="containsText" text="Off Target">
      <formula>NOT(ISERROR(SEARCH("Off Target",I70)))</formula>
    </cfRule>
    <cfRule type="containsText" dxfId="1505" priority="1741" operator="containsText" text="On Track to be Achieved">
      <formula>NOT(ISERROR(SEARCH("On Track to be Achieved",I70)))</formula>
    </cfRule>
    <cfRule type="containsText" dxfId="1504" priority="1742" operator="containsText" text="Fully Achieved">
      <formula>NOT(ISERROR(SEARCH("Fully Achieved",I70)))</formula>
    </cfRule>
    <cfRule type="containsText" dxfId="1503" priority="1743" operator="containsText" text="Not yet due">
      <formula>NOT(ISERROR(SEARCH("Not yet due",I70)))</formula>
    </cfRule>
    <cfRule type="containsText" dxfId="1502" priority="1744" operator="containsText" text="Not Yet Due">
      <formula>NOT(ISERROR(SEARCH("Not Yet Due",I70)))</formula>
    </cfRule>
    <cfRule type="containsText" dxfId="1501" priority="1745" operator="containsText" text="Deferred">
      <formula>NOT(ISERROR(SEARCH("Deferred",I70)))</formula>
    </cfRule>
    <cfRule type="containsText" dxfId="1500" priority="1746" operator="containsText" text="Deleted">
      <formula>NOT(ISERROR(SEARCH("Deleted",I70)))</formula>
    </cfRule>
    <cfRule type="containsText" dxfId="1499" priority="1747" operator="containsText" text="In Danger of Falling Behind Target">
      <formula>NOT(ISERROR(SEARCH("In Danger of Falling Behind Target",I70)))</formula>
    </cfRule>
    <cfRule type="containsText" dxfId="1498" priority="1748" operator="containsText" text="Not yet due">
      <formula>NOT(ISERROR(SEARCH("Not yet due",I70)))</formula>
    </cfRule>
    <cfRule type="containsText" dxfId="1497" priority="1749" operator="containsText" text="Completed Behind Schedule">
      <formula>NOT(ISERROR(SEARCH("Completed Behind Schedule",I70)))</formula>
    </cfRule>
    <cfRule type="containsText" dxfId="1496" priority="1750" operator="containsText" text="Off Target">
      <formula>NOT(ISERROR(SEARCH("Off Target",I70)))</formula>
    </cfRule>
    <cfRule type="containsText" dxfId="1495" priority="1751" operator="containsText" text="In Danger of Falling Behind Target">
      <formula>NOT(ISERROR(SEARCH("In Danger of Falling Behind Target",I70)))</formula>
    </cfRule>
    <cfRule type="containsText" dxfId="1494" priority="1752" operator="containsText" text="On Track to be Achieved">
      <formula>NOT(ISERROR(SEARCH("On Track to be Achieved",I70)))</formula>
    </cfRule>
    <cfRule type="containsText" dxfId="1493" priority="1753" operator="containsText" text="Fully Achieved">
      <formula>NOT(ISERROR(SEARCH("Fully Achieved",I70)))</formula>
    </cfRule>
    <cfRule type="containsText" dxfId="1492" priority="1754" operator="containsText" text="Update not Provided">
      <formula>NOT(ISERROR(SEARCH("Update not Provided",I70)))</formula>
    </cfRule>
    <cfRule type="containsText" dxfId="1491" priority="1755" operator="containsText" text="Not yet due">
      <formula>NOT(ISERROR(SEARCH("Not yet due",I70)))</formula>
    </cfRule>
    <cfRule type="containsText" dxfId="1490" priority="1756" operator="containsText" text="Completed Behind Schedule">
      <formula>NOT(ISERROR(SEARCH("Completed Behind Schedule",I70)))</formula>
    </cfRule>
    <cfRule type="containsText" dxfId="1489" priority="1757" operator="containsText" text="Off Target">
      <formula>NOT(ISERROR(SEARCH("Off Target",I70)))</formula>
    </cfRule>
    <cfRule type="containsText" dxfId="1488" priority="1758" operator="containsText" text="In Danger of Falling Behind Target">
      <formula>NOT(ISERROR(SEARCH("In Danger of Falling Behind Target",I70)))</formula>
    </cfRule>
    <cfRule type="containsText" dxfId="1487" priority="1759" operator="containsText" text="On Track to be Achieved">
      <formula>NOT(ISERROR(SEARCH("On Track to be Achieved",I70)))</formula>
    </cfRule>
    <cfRule type="containsText" dxfId="1486" priority="1760" operator="containsText" text="Fully Achieved">
      <formula>NOT(ISERROR(SEARCH("Fully Achieved",I70)))</formula>
    </cfRule>
    <cfRule type="containsText" dxfId="1485" priority="1761" operator="containsText" text="Fully Achieved">
      <formula>NOT(ISERROR(SEARCH("Fully Achieved",I70)))</formula>
    </cfRule>
    <cfRule type="containsText" dxfId="1484" priority="1762" operator="containsText" text="Fully Achieved">
      <formula>NOT(ISERROR(SEARCH("Fully Achieved",I70)))</formula>
    </cfRule>
    <cfRule type="containsText" dxfId="1483" priority="1763" operator="containsText" text="Deferred">
      <formula>NOT(ISERROR(SEARCH("Deferred",I70)))</formula>
    </cfRule>
    <cfRule type="containsText" dxfId="1482" priority="1764" operator="containsText" text="Deleted">
      <formula>NOT(ISERROR(SEARCH("Deleted",I70)))</formula>
    </cfRule>
    <cfRule type="containsText" dxfId="1481" priority="1765" operator="containsText" text="In Danger of Falling Behind Target">
      <formula>NOT(ISERROR(SEARCH("In Danger of Falling Behind Target",I70)))</formula>
    </cfRule>
    <cfRule type="containsText" dxfId="1480" priority="1766" operator="containsText" text="Not yet due">
      <formula>NOT(ISERROR(SEARCH("Not yet due",I70)))</formula>
    </cfRule>
    <cfRule type="containsText" dxfId="1479" priority="1767" operator="containsText" text="Update not Provided">
      <formula>NOT(ISERROR(SEARCH("Update not Provided",I70)))</formula>
    </cfRule>
  </conditionalFormatting>
  <conditionalFormatting sqref="I70">
    <cfRule type="containsText" dxfId="1478" priority="1696" operator="containsText" text="On track to be achieved">
      <formula>NOT(ISERROR(SEARCH("On track to be achieved",I70)))</formula>
    </cfRule>
    <cfRule type="containsText" dxfId="1477" priority="1697" operator="containsText" text="Deferred">
      <formula>NOT(ISERROR(SEARCH("Deferred",I70)))</formula>
    </cfRule>
    <cfRule type="containsText" dxfId="1476" priority="1698" operator="containsText" text="Deleted">
      <formula>NOT(ISERROR(SEARCH("Deleted",I70)))</formula>
    </cfRule>
    <cfRule type="containsText" dxfId="1475" priority="1699" operator="containsText" text="In Danger of Falling Behind Target">
      <formula>NOT(ISERROR(SEARCH("In Danger of Falling Behind Target",I70)))</formula>
    </cfRule>
    <cfRule type="containsText" dxfId="1474" priority="1700" operator="containsText" text="Not yet due">
      <formula>NOT(ISERROR(SEARCH("Not yet due",I70)))</formula>
    </cfRule>
    <cfRule type="containsText" dxfId="1473" priority="1701" operator="containsText" text="Update not Provided">
      <formula>NOT(ISERROR(SEARCH("Update not Provided",I70)))</formula>
    </cfRule>
    <cfRule type="containsText" dxfId="1472" priority="1702" operator="containsText" text="Not yet due">
      <formula>NOT(ISERROR(SEARCH("Not yet due",I70)))</formula>
    </cfRule>
    <cfRule type="containsText" dxfId="1471" priority="1703" operator="containsText" text="Completed Behind Schedule">
      <formula>NOT(ISERROR(SEARCH("Completed Behind Schedule",I70)))</formula>
    </cfRule>
    <cfRule type="containsText" dxfId="1470" priority="1704" operator="containsText" text="Off Target">
      <formula>NOT(ISERROR(SEARCH("Off Target",I70)))</formula>
    </cfRule>
    <cfRule type="containsText" dxfId="1469" priority="1705" operator="containsText" text="On Track to be Achieved">
      <formula>NOT(ISERROR(SEARCH("On Track to be Achieved",I70)))</formula>
    </cfRule>
    <cfRule type="containsText" dxfId="1468" priority="1706" operator="containsText" text="Fully Achieved">
      <formula>NOT(ISERROR(SEARCH("Fully Achieved",I70)))</formula>
    </cfRule>
    <cfRule type="containsText" dxfId="1467" priority="1707" operator="containsText" text="Not yet due">
      <formula>NOT(ISERROR(SEARCH("Not yet due",I70)))</formula>
    </cfRule>
    <cfRule type="containsText" dxfId="1466" priority="1708" operator="containsText" text="Not Yet Due">
      <formula>NOT(ISERROR(SEARCH("Not Yet Due",I70)))</formula>
    </cfRule>
    <cfRule type="containsText" dxfId="1465" priority="1709" operator="containsText" text="Deferred">
      <formula>NOT(ISERROR(SEARCH("Deferred",I70)))</formula>
    </cfRule>
    <cfRule type="containsText" dxfId="1464" priority="1710" operator="containsText" text="Deleted">
      <formula>NOT(ISERROR(SEARCH("Deleted",I70)))</formula>
    </cfRule>
    <cfRule type="containsText" dxfId="1463" priority="1711" operator="containsText" text="In Danger of Falling Behind Target">
      <formula>NOT(ISERROR(SEARCH("In Danger of Falling Behind Target",I70)))</formula>
    </cfRule>
    <cfRule type="containsText" dxfId="1462" priority="1712" operator="containsText" text="Not yet due">
      <formula>NOT(ISERROR(SEARCH("Not yet due",I70)))</formula>
    </cfRule>
    <cfRule type="containsText" dxfId="1461" priority="1713" operator="containsText" text="Completed Behind Schedule">
      <formula>NOT(ISERROR(SEARCH("Completed Behind Schedule",I70)))</formula>
    </cfRule>
    <cfRule type="containsText" dxfId="1460" priority="1714" operator="containsText" text="Off Target">
      <formula>NOT(ISERROR(SEARCH("Off Target",I70)))</formula>
    </cfRule>
    <cfRule type="containsText" dxfId="1459" priority="1715" operator="containsText" text="In Danger of Falling Behind Target">
      <formula>NOT(ISERROR(SEARCH("In Danger of Falling Behind Target",I70)))</formula>
    </cfRule>
    <cfRule type="containsText" dxfId="1458" priority="1716" operator="containsText" text="On Track to be Achieved">
      <formula>NOT(ISERROR(SEARCH("On Track to be Achieved",I70)))</formula>
    </cfRule>
    <cfRule type="containsText" dxfId="1457" priority="1717" operator="containsText" text="Fully Achieved">
      <formula>NOT(ISERROR(SEARCH("Fully Achieved",I70)))</formula>
    </cfRule>
    <cfRule type="containsText" dxfId="1456" priority="1718" operator="containsText" text="Update not Provided">
      <formula>NOT(ISERROR(SEARCH("Update not Provided",I70)))</formula>
    </cfRule>
    <cfRule type="containsText" dxfId="1455" priority="1719" operator="containsText" text="Not yet due">
      <formula>NOT(ISERROR(SEARCH("Not yet due",I70)))</formula>
    </cfRule>
    <cfRule type="containsText" dxfId="1454" priority="1720" operator="containsText" text="Completed Behind Schedule">
      <formula>NOT(ISERROR(SEARCH("Completed Behind Schedule",I70)))</formula>
    </cfRule>
    <cfRule type="containsText" dxfId="1453" priority="1721" operator="containsText" text="Off Target">
      <formula>NOT(ISERROR(SEARCH("Off Target",I70)))</formula>
    </cfRule>
    <cfRule type="containsText" dxfId="1452" priority="1722" operator="containsText" text="In Danger of Falling Behind Target">
      <formula>NOT(ISERROR(SEARCH("In Danger of Falling Behind Target",I70)))</formula>
    </cfRule>
    <cfRule type="containsText" dxfId="1451" priority="1723" operator="containsText" text="On Track to be Achieved">
      <formula>NOT(ISERROR(SEARCH("On Track to be Achieved",I70)))</formula>
    </cfRule>
    <cfRule type="containsText" dxfId="1450" priority="1724" operator="containsText" text="Fully Achieved">
      <formula>NOT(ISERROR(SEARCH("Fully Achieved",I70)))</formula>
    </cfRule>
    <cfRule type="containsText" dxfId="1449" priority="1725" operator="containsText" text="Fully Achieved">
      <formula>NOT(ISERROR(SEARCH("Fully Achieved",I70)))</formula>
    </cfRule>
    <cfRule type="containsText" dxfId="1448" priority="1726" operator="containsText" text="Fully Achieved">
      <formula>NOT(ISERROR(SEARCH("Fully Achieved",I70)))</formula>
    </cfRule>
    <cfRule type="containsText" dxfId="1447" priority="1727" operator="containsText" text="Deferred">
      <formula>NOT(ISERROR(SEARCH("Deferred",I70)))</formula>
    </cfRule>
    <cfRule type="containsText" dxfId="1446" priority="1728" operator="containsText" text="Deleted">
      <formula>NOT(ISERROR(SEARCH("Deleted",I70)))</formula>
    </cfRule>
    <cfRule type="containsText" dxfId="1445" priority="1729" operator="containsText" text="In Danger of Falling Behind Target">
      <formula>NOT(ISERROR(SEARCH("In Danger of Falling Behind Target",I70)))</formula>
    </cfRule>
    <cfRule type="containsText" dxfId="1444" priority="1730" operator="containsText" text="Not yet due">
      <formula>NOT(ISERROR(SEARCH("Not yet due",I70)))</formula>
    </cfRule>
    <cfRule type="containsText" dxfId="1443" priority="1731" operator="containsText" text="Update not Provided">
      <formula>NOT(ISERROR(SEARCH("Update not Provided",I70)))</formula>
    </cfRule>
  </conditionalFormatting>
  <conditionalFormatting sqref="I71">
    <cfRule type="containsText" dxfId="1442" priority="1660" operator="containsText" text="On track to be achieved">
      <formula>NOT(ISERROR(SEARCH("On track to be achieved",I71)))</formula>
    </cfRule>
    <cfRule type="containsText" dxfId="1441" priority="1661" operator="containsText" text="Deferred">
      <formula>NOT(ISERROR(SEARCH("Deferred",I71)))</formula>
    </cfRule>
    <cfRule type="containsText" dxfId="1440" priority="1662" operator="containsText" text="Deleted">
      <formula>NOT(ISERROR(SEARCH("Deleted",I71)))</formula>
    </cfRule>
    <cfRule type="containsText" dxfId="1439" priority="1663" operator="containsText" text="In Danger of Falling Behind Target">
      <formula>NOT(ISERROR(SEARCH("In Danger of Falling Behind Target",I71)))</formula>
    </cfRule>
    <cfRule type="containsText" dxfId="1438" priority="1664" operator="containsText" text="Not yet due">
      <formula>NOT(ISERROR(SEARCH("Not yet due",I71)))</formula>
    </cfRule>
    <cfRule type="containsText" dxfId="1437" priority="1665" operator="containsText" text="Update not Provided">
      <formula>NOT(ISERROR(SEARCH("Update not Provided",I71)))</formula>
    </cfRule>
    <cfRule type="containsText" dxfId="1436" priority="1666" operator="containsText" text="Not yet due">
      <formula>NOT(ISERROR(SEARCH("Not yet due",I71)))</formula>
    </cfRule>
    <cfRule type="containsText" dxfId="1435" priority="1667" operator="containsText" text="Completed Behind Schedule">
      <formula>NOT(ISERROR(SEARCH("Completed Behind Schedule",I71)))</formula>
    </cfRule>
    <cfRule type="containsText" dxfId="1434" priority="1668" operator="containsText" text="Off Target">
      <formula>NOT(ISERROR(SEARCH("Off Target",I71)))</formula>
    </cfRule>
    <cfRule type="containsText" dxfId="1433" priority="1669" operator="containsText" text="On Track to be Achieved">
      <formula>NOT(ISERROR(SEARCH("On Track to be Achieved",I71)))</formula>
    </cfRule>
    <cfRule type="containsText" dxfId="1432" priority="1670" operator="containsText" text="Fully Achieved">
      <formula>NOT(ISERROR(SEARCH("Fully Achieved",I71)))</formula>
    </cfRule>
    <cfRule type="containsText" dxfId="1431" priority="1671" operator="containsText" text="Not yet due">
      <formula>NOT(ISERROR(SEARCH("Not yet due",I71)))</formula>
    </cfRule>
    <cfRule type="containsText" dxfId="1430" priority="1672" operator="containsText" text="Not Yet Due">
      <formula>NOT(ISERROR(SEARCH("Not Yet Due",I71)))</formula>
    </cfRule>
    <cfRule type="containsText" dxfId="1429" priority="1673" operator="containsText" text="Deferred">
      <formula>NOT(ISERROR(SEARCH("Deferred",I71)))</formula>
    </cfRule>
    <cfRule type="containsText" dxfId="1428" priority="1674" operator="containsText" text="Deleted">
      <formula>NOT(ISERROR(SEARCH("Deleted",I71)))</formula>
    </cfRule>
    <cfRule type="containsText" dxfId="1427" priority="1675" operator="containsText" text="In Danger of Falling Behind Target">
      <formula>NOT(ISERROR(SEARCH("In Danger of Falling Behind Target",I71)))</formula>
    </cfRule>
    <cfRule type="containsText" dxfId="1426" priority="1676" operator="containsText" text="Not yet due">
      <formula>NOT(ISERROR(SEARCH("Not yet due",I71)))</formula>
    </cfRule>
    <cfRule type="containsText" dxfId="1425" priority="1677" operator="containsText" text="Completed Behind Schedule">
      <formula>NOT(ISERROR(SEARCH("Completed Behind Schedule",I71)))</formula>
    </cfRule>
    <cfRule type="containsText" dxfId="1424" priority="1678" operator="containsText" text="Off Target">
      <formula>NOT(ISERROR(SEARCH("Off Target",I71)))</formula>
    </cfRule>
    <cfRule type="containsText" dxfId="1423" priority="1679" operator="containsText" text="In Danger of Falling Behind Target">
      <formula>NOT(ISERROR(SEARCH("In Danger of Falling Behind Target",I71)))</formula>
    </cfRule>
    <cfRule type="containsText" dxfId="1422" priority="1680" operator="containsText" text="On Track to be Achieved">
      <formula>NOT(ISERROR(SEARCH("On Track to be Achieved",I71)))</formula>
    </cfRule>
    <cfRule type="containsText" dxfId="1421" priority="1681" operator="containsText" text="Fully Achieved">
      <formula>NOT(ISERROR(SEARCH("Fully Achieved",I71)))</formula>
    </cfRule>
    <cfRule type="containsText" dxfId="1420" priority="1682" operator="containsText" text="Update not Provided">
      <formula>NOT(ISERROR(SEARCH("Update not Provided",I71)))</formula>
    </cfRule>
    <cfRule type="containsText" dxfId="1419" priority="1683" operator="containsText" text="Not yet due">
      <formula>NOT(ISERROR(SEARCH("Not yet due",I71)))</formula>
    </cfRule>
    <cfRule type="containsText" dxfId="1418" priority="1684" operator="containsText" text="Completed Behind Schedule">
      <formula>NOT(ISERROR(SEARCH("Completed Behind Schedule",I71)))</formula>
    </cfRule>
    <cfRule type="containsText" dxfId="1417" priority="1685" operator="containsText" text="Off Target">
      <formula>NOT(ISERROR(SEARCH("Off Target",I71)))</formula>
    </cfRule>
    <cfRule type="containsText" dxfId="1416" priority="1686" operator="containsText" text="In Danger of Falling Behind Target">
      <formula>NOT(ISERROR(SEARCH("In Danger of Falling Behind Target",I71)))</formula>
    </cfRule>
    <cfRule type="containsText" dxfId="1415" priority="1687" operator="containsText" text="On Track to be Achieved">
      <formula>NOT(ISERROR(SEARCH("On Track to be Achieved",I71)))</formula>
    </cfRule>
    <cfRule type="containsText" dxfId="1414" priority="1688" operator="containsText" text="Fully Achieved">
      <formula>NOT(ISERROR(SEARCH("Fully Achieved",I71)))</formula>
    </cfRule>
    <cfRule type="containsText" dxfId="1413" priority="1689" operator="containsText" text="Fully Achieved">
      <formula>NOT(ISERROR(SEARCH("Fully Achieved",I71)))</formula>
    </cfRule>
    <cfRule type="containsText" dxfId="1412" priority="1690" operator="containsText" text="Fully Achieved">
      <formula>NOT(ISERROR(SEARCH("Fully Achieved",I71)))</formula>
    </cfRule>
    <cfRule type="containsText" dxfId="1411" priority="1691" operator="containsText" text="Deferred">
      <formula>NOT(ISERROR(SEARCH("Deferred",I71)))</formula>
    </cfRule>
    <cfRule type="containsText" dxfId="1410" priority="1692" operator="containsText" text="Deleted">
      <formula>NOT(ISERROR(SEARCH("Deleted",I71)))</formula>
    </cfRule>
    <cfRule type="containsText" dxfId="1409" priority="1693" operator="containsText" text="In Danger of Falling Behind Target">
      <formula>NOT(ISERROR(SEARCH("In Danger of Falling Behind Target",I71)))</formula>
    </cfRule>
    <cfRule type="containsText" dxfId="1408" priority="1694" operator="containsText" text="Not yet due">
      <formula>NOT(ISERROR(SEARCH("Not yet due",I71)))</formula>
    </cfRule>
    <cfRule type="containsText" dxfId="1407" priority="1695" operator="containsText" text="Update not Provided">
      <formula>NOT(ISERROR(SEARCH("Update not Provided",I71)))</formula>
    </cfRule>
  </conditionalFormatting>
  <conditionalFormatting sqref="I71">
    <cfRule type="containsText" dxfId="1406" priority="1624" operator="containsText" text="On track to be achieved">
      <formula>NOT(ISERROR(SEARCH("On track to be achieved",I71)))</formula>
    </cfRule>
    <cfRule type="containsText" dxfId="1405" priority="1625" operator="containsText" text="Deferred">
      <formula>NOT(ISERROR(SEARCH("Deferred",I71)))</formula>
    </cfRule>
    <cfRule type="containsText" dxfId="1404" priority="1626" operator="containsText" text="Deleted">
      <formula>NOT(ISERROR(SEARCH("Deleted",I71)))</formula>
    </cfRule>
    <cfRule type="containsText" dxfId="1403" priority="1627" operator="containsText" text="In Danger of Falling Behind Target">
      <formula>NOT(ISERROR(SEARCH("In Danger of Falling Behind Target",I71)))</formula>
    </cfRule>
    <cfRule type="containsText" dxfId="1402" priority="1628" operator="containsText" text="Not yet due">
      <formula>NOT(ISERROR(SEARCH("Not yet due",I71)))</formula>
    </cfRule>
    <cfRule type="containsText" dxfId="1401" priority="1629" operator="containsText" text="Update not Provided">
      <formula>NOT(ISERROR(SEARCH("Update not Provided",I71)))</formula>
    </cfRule>
    <cfRule type="containsText" dxfId="1400" priority="1630" operator="containsText" text="Not yet due">
      <formula>NOT(ISERROR(SEARCH("Not yet due",I71)))</formula>
    </cfRule>
    <cfRule type="containsText" dxfId="1399" priority="1631" operator="containsText" text="Completed Behind Schedule">
      <formula>NOT(ISERROR(SEARCH("Completed Behind Schedule",I71)))</formula>
    </cfRule>
    <cfRule type="containsText" dxfId="1398" priority="1632" operator="containsText" text="Off Target">
      <formula>NOT(ISERROR(SEARCH("Off Target",I71)))</formula>
    </cfRule>
    <cfRule type="containsText" dxfId="1397" priority="1633" operator="containsText" text="On Track to be Achieved">
      <formula>NOT(ISERROR(SEARCH("On Track to be Achieved",I71)))</formula>
    </cfRule>
    <cfRule type="containsText" dxfId="1396" priority="1634" operator="containsText" text="Fully Achieved">
      <formula>NOT(ISERROR(SEARCH("Fully Achieved",I71)))</formula>
    </cfRule>
    <cfRule type="containsText" dxfId="1395" priority="1635" operator="containsText" text="Not yet due">
      <formula>NOT(ISERROR(SEARCH("Not yet due",I71)))</formula>
    </cfRule>
    <cfRule type="containsText" dxfId="1394" priority="1636" operator="containsText" text="Not Yet Due">
      <formula>NOT(ISERROR(SEARCH("Not Yet Due",I71)))</formula>
    </cfRule>
    <cfRule type="containsText" dxfId="1393" priority="1637" operator="containsText" text="Deferred">
      <formula>NOT(ISERROR(SEARCH("Deferred",I71)))</formula>
    </cfRule>
    <cfRule type="containsText" dxfId="1392" priority="1638" operator="containsText" text="Deleted">
      <formula>NOT(ISERROR(SEARCH("Deleted",I71)))</formula>
    </cfRule>
    <cfRule type="containsText" dxfId="1391" priority="1639" operator="containsText" text="In Danger of Falling Behind Target">
      <formula>NOT(ISERROR(SEARCH("In Danger of Falling Behind Target",I71)))</formula>
    </cfRule>
    <cfRule type="containsText" dxfId="1390" priority="1640" operator="containsText" text="Not yet due">
      <formula>NOT(ISERROR(SEARCH("Not yet due",I71)))</formula>
    </cfRule>
    <cfRule type="containsText" dxfId="1389" priority="1641" operator="containsText" text="Completed Behind Schedule">
      <formula>NOT(ISERROR(SEARCH("Completed Behind Schedule",I71)))</formula>
    </cfRule>
    <cfRule type="containsText" dxfId="1388" priority="1642" operator="containsText" text="Off Target">
      <formula>NOT(ISERROR(SEARCH("Off Target",I71)))</formula>
    </cfRule>
    <cfRule type="containsText" dxfId="1387" priority="1643" operator="containsText" text="In Danger of Falling Behind Target">
      <formula>NOT(ISERROR(SEARCH("In Danger of Falling Behind Target",I71)))</formula>
    </cfRule>
    <cfRule type="containsText" dxfId="1386" priority="1644" operator="containsText" text="On Track to be Achieved">
      <formula>NOT(ISERROR(SEARCH("On Track to be Achieved",I71)))</formula>
    </cfRule>
    <cfRule type="containsText" dxfId="1385" priority="1645" operator="containsText" text="Fully Achieved">
      <formula>NOT(ISERROR(SEARCH("Fully Achieved",I71)))</formula>
    </cfRule>
    <cfRule type="containsText" dxfId="1384" priority="1646" operator="containsText" text="Update not Provided">
      <formula>NOT(ISERROR(SEARCH("Update not Provided",I71)))</formula>
    </cfRule>
    <cfRule type="containsText" dxfId="1383" priority="1647" operator="containsText" text="Not yet due">
      <formula>NOT(ISERROR(SEARCH("Not yet due",I71)))</formula>
    </cfRule>
    <cfRule type="containsText" dxfId="1382" priority="1648" operator="containsText" text="Completed Behind Schedule">
      <formula>NOT(ISERROR(SEARCH("Completed Behind Schedule",I71)))</formula>
    </cfRule>
    <cfRule type="containsText" dxfId="1381" priority="1649" operator="containsText" text="Off Target">
      <formula>NOT(ISERROR(SEARCH("Off Target",I71)))</formula>
    </cfRule>
    <cfRule type="containsText" dxfId="1380" priority="1650" operator="containsText" text="In Danger of Falling Behind Target">
      <formula>NOT(ISERROR(SEARCH("In Danger of Falling Behind Target",I71)))</formula>
    </cfRule>
    <cfRule type="containsText" dxfId="1379" priority="1651" operator="containsText" text="On Track to be Achieved">
      <formula>NOT(ISERROR(SEARCH("On Track to be Achieved",I71)))</formula>
    </cfRule>
    <cfRule type="containsText" dxfId="1378" priority="1652" operator="containsText" text="Fully Achieved">
      <formula>NOT(ISERROR(SEARCH("Fully Achieved",I71)))</formula>
    </cfRule>
    <cfRule type="containsText" dxfId="1377" priority="1653" operator="containsText" text="Fully Achieved">
      <formula>NOT(ISERROR(SEARCH("Fully Achieved",I71)))</formula>
    </cfRule>
    <cfRule type="containsText" dxfId="1376" priority="1654" operator="containsText" text="Fully Achieved">
      <formula>NOT(ISERROR(SEARCH("Fully Achieved",I71)))</formula>
    </cfRule>
    <cfRule type="containsText" dxfId="1375" priority="1655" operator="containsText" text="Deferred">
      <formula>NOT(ISERROR(SEARCH("Deferred",I71)))</formula>
    </cfRule>
    <cfRule type="containsText" dxfId="1374" priority="1656" operator="containsText" text="Deleted">
      <formula>NOT(ISERROR(SEARCH("Deleted",I71)))</formula>
    </cfRule>
    <cfRule type="containsText" dxfId="1373" priority="1657" operator="containsText" text="In Danger of Falling Behind Target">
      <formula>NOT(ISERROR(SEARCH("In Danger of Falling Behind Target",I71)))</formula>
    </cfRule>
    <cfRule type="containsText" dxfId="1372" priority="1658" operator="containsText" text="Not yet due">
      <formula>NOT(ISERROR(SEARCH("Not yet due",I71)))</formula>
    </cfRule>
    <cfRule type="containsText" dxfId="1371" priority="1659" operator="containsText" text="Update not Provided">
      <formula>NOT(ISERROR(SEARCH("Update not Provided",I71)))</formula>
    </cfRule>
  </conditionalFormatting>
  <conditionalFormatting sqref="I71">
    <cfRule type="containsText" dxfId="1370" priority="1588" operator="containsText" text="On track to be achieved">
      <formula>NOT(ISERROR(SEARCH("On track to be achieved",I71)))</formula>
    </cfRule>
    <cfRule type="containsText" dxfId="1369" priority="1589" operator="containsText" text="Deferred">
      <formula>NOT(ISERROR(SEARCH("Deferred",I71)))</formula>
    </cfRule>
    <cfRule type="containsText" dxfId="1368" priority="1590" operator="containsText" text="Deleted">
      <formula>NOT(ISERROR(SEARCH("Deleted",I71)))</formula>
    </cfRule>
    <cfRule type="containsText" dxfId="1367" priority="1591" operator="containsText" text="In Danger of Falling Behind Target">
      <formula>NOT(ISERROR(SEARCH("In Danger of Falling Behind Target",I71)))</formula>
    </cfRule>
    <cfRule type="containsText" dxfId="1366" priority="1592" operator="containsText" text="Not yet due">
      <formula>NOT(ISERROR(SEARCH("Not yet due",I71)))</formula>
    </cfRule>
    <cfRule type="containsText" dxfId="1365" priority="1593" operator="containsText" text="Update not Provided">
      <formula>NOT(ISERROR(SEARCH("Update not Provided",I71)))</formula>
    </cfRule>
    <cfRule type="containsText" dxfId="1364" priority="1594" operator="containsText" text="Not yet due">
      <formula>NOT(ISERROR(SEARCH("Not yet due",I71)))</formula>
    </cfRule>
    <cfRule type="containsText" dxfId="1363" priority="1595" operator="containsText" text="Completed Behind Schedule">
      <formula>NOT(ISERROR(SEARCH("Completed Behind Schedule",I71)))</formula>
    </cfRule>
    <cfRule type="containsText" dxfId="1362" priority="1596" operator="containsText" text="Off Target">
      <formula>NOT(ISERROR(SEARCH("Off Target",I71)))</formula>
    </cfRule>
    <cfRule type="containsText" dxfId="1361" priority="1597" operator="containsText" text="On Track to be Achieved">
      <formula>NOT(ISERROR(SEARCH("On Track to be Achieved",I71)))</formula>
    </cfRule>
    <cfRule type="containsText" dxfId="1360" priority="1598" operator="containsText" text="Fully Achieved">
      <formula>NOT(ISERROR(SEARCH("Fully Achieved",I71)))</formula>
    </cfRule>
    <cfRule type="containsText" dxfId="1359" priority="1599" operator="containsText" text="Not yet due">
      <formula>NOT(ISERROR(SEARCH("Not yet due",I71)))</formula>
    </cfRule>
    <cfRule type="containsText" dxfId="1358" priority="1600" operator="containsText" text="Not Yet Due">
      <formula>NOT(ISERROR(SEARCH("Not Yet Due",I71)))</formula>
    </cfRule>
    <cfRule type="containsText" dxfId="1357" priority="1601" operator="containsText" text="Deferred">
      <formula>NOT(ISERROR(SEARCH("Deferred",I71)))</formula>
    </cfRule>
    <cfRule type="containsText" dxfId="1356" priority="1602" operator="containsText" text="Deleted">
      <formula>NOT(ISERROR(SEARCH("Deleted",I71)))</formula>
    </cfRule>
    <cfRule type="containsText" dxfId="1355" priority="1603" operator="containsText" text="In Danger of Falling Behind Target">
      <formula>NOT(ISERROR(SEARCH("In Danger of Falling Behind Target",I71)))</formula>
    </cfRule>
    <cfRule type="containsText" dxfId="1354" priority="1604" operator="containsText" text="Not yet due">
      <formula>NOT(ISERROR(SEARCH("Not yet due",I71)))</formula>
    </cfRule>
    <cfRule type="containsText" dxfId="1353" priority="1605" operator="containsText" text="Completed Behind Schedule">
      <formula>NOT(ISERROR(SEARCH("Completed Behind Schedule",I71)))</formula>
    </cfRule>
    <cfRule type="containsText" dxfId="1352" priority="1606" operator="containsText" text="Off Target">
      <formula>NOT(ISERROR(SEARCH("Off Target",I71)))</formula>
    </cfRule>
    <cfRule type="containsText" dxfId="1351" priority="1607" operator="containsText" text="In Danger of Falling Behind Target">
      <formula>NOT(ISERROR(SEARCH("In Danger of Falling Behind Target",I71)))</formula>
    </cfRule>
    <cfRule type="containsText" dxfId="1350" priority="1608" operator="containsText" text="On Track to be Achieved">
      <formula>NOT(ISERROR(SEARCH("On Track to be Achieved",I71)))</formula>
    </cfRule>
    <cfRule type="containsText" dxfId="1349" priority="1609" operator="containsText" text="Fully Achieved">
      <formula>NOT(ISERROR(SEARCH("Fully Achieved",I71)))</formula>
    </cfRule>
    <cfRule type="containsText" dxfId="1348" priority="1610" operator="containsText" text="Update not Provided">
      <formula>NOT(ISERROR(SEARCH("Update not Provided",I71)))</formula>
    </cfRule>
    <cfRule type="containsText" dxfId="1347" priority="1611" operator="containsText" text="Not yet due">
      <formula>NOT(ISERROR(SEARCH("Not yet due",I71)))</formula>
    </cfRule>
    <cfRule type="containsText" dxfId="1346" priority="1612" operator="containsText" text="Completed Behind Schedule">
      <formula>NOT(ISERROR(SEARCH("Completed Behind Schedule",I71)))</formula>
    </cfRule>
    <cfRule type="containsText" dxfId="1345" priority="1613" operator="containsText" text="Off Target">
      <formula>NOT(ISERROR(SEARCH("Off Target",I71)))</formula>
    </cfRule>
    <cfRule type="containsText" dxfId="1344" priority="1614" operator="containsText" text="In Danger of Falling Behind Target">
      <formula>NOT(ISERROR(SEARCH("In Danger of Falling Behind Target",I71)))</formula>
    </cfRule>
    <cfRule type="containsText" dxfId="1343" priority="1615" operator="containsText" text="On Track to be Achieved">
      <formula>NOT(ISERROR(SEARCH("On Track to be Achieved",I71)))</formula>
    </cfRule>
    <cfRule type="containsText" dxfId="1342" priority="1616" operator="containsText" text="Fully Achieved">
      <formula>NOT(ISERROR(SEARCH("Fully Achieved",I71)))</formula>
    </cfRule>
    <cfRule type="containsText" dxfId="1341" priority="1617" operator="containsText" text="Fully Achieved">
      <formula>NOT(ISERROR(SEARCH("Fully Achieved",I71)))</formula>
    </cfRule>
    <cfRule type="containsText" dxfId="1340" priority="1618" operator="containsText" text="Fully Achieved">
      <formula>NOT(ISERROR(SEARCH("Fully Achieved",I71)))</formula>
    </cfRule>
    <cfRule type="containsText" dxfId="1339" priority="1619" operator="containsText" text="Deferred">
      <formula>NOT(ISERROR(SEARCH("Deferred",I71)))</formula>
    </cfRule>
    <cfRule type="containsText" dxfId="1338" priority="1620" operator="containsText" text="Deleted">
      <formula>NOT(ISERROR(SEARCH("Deleted",I71)))</formula>
    </cfRule>
    <cfRule type="containsText" dxfId="1337" priority="1621" operator="containsText" text="In Danger of Falling Behind Target">
      <formula>NOT(ISERROR(SEARCH("In Danger of Falling Behind Target",I71)))</formula>
    </cfRule>
    <cfRule type="containsText" dxfId="1336" priority="1622" operator="containsText" text="Not yet due">
      <formula>NOT(ISERROR(SEARCH("Not yet due",I71)))</formula>
    </cfRule>
    <cfRule type="containsText" dxfId="1335" priority="1623" operator="containsText" text="Update not Provided">
      <formula>NOT(ISERROR(SEARCH("Update not Provided",I71)))</formula>
    </cfRule>
  </conditionalFormatting>
  <conditionalFormatting sqref="I71">
    <cfRule type="containsText" dxfId="1334" priority="1552" operator="containsText" text="On track to be achieved">
      <formula>NOT(ISERROR(SEARCH("On track to be achieved",I71)))</formula>
    </cfRule>
    <cfRule type="containsText" dxfId="1333" priority="1553" operator="containsText" text="Deferred">
      <formula>NOT(ISERROR(SEARCH("Deferred",I71)))</formula>
    </cfRule>
    <cfRule type="containsText" dxfId="1332" priority="1554" operator="containsText" text="Deleted">
      <formula>NOT(ISERROR(SEARCH("Deleted",I71)))</formula>
    </cfRule>
    <cfRule type="containsText" dxfId="1331" priority="1555" operator="containsText" text="In Danger of Falling Behind Target">
      <formula>NOT(ISERROR(SEARCH("In Danger of Falling Behind Target",I71)))</formula>
    </cfRule>
    <cfRule type="containsText" dxfId="1330" priority="1556" operator="containsText" text="Not yet due">
      <formula>NOT(ISERROR(SEARCH("Not yet due",I71)))</formula>
    </cfRule>
    <cfRule type="containsText" dxfId="1329" priority="1557" operator="containsText" text="Update not Provided">
      <formula>NOT(ISERROR(SEARCH("Update not Provided",I71)))</formula>
    </cfRule>
    <cfRule type="containsText" dxfId="1328" priority="1558" operator="containsText" text="Not yet due">
      <formula>NOT(ISERROR(SEARCH("Not yet due",I71)))</formula>
    </cfRule>
    <cfRule type="containsText" dxfId="1327" priority="1559" operator="containsText" text="Completed Behind Schedule">
      <formula>NOT(ISERROR(SEARCH("Completed Behind Schedule",I71)))</formula>
    </cfRule>
    <cfRule type="containsText" dxfId="1326" priority="1560" operator="containsText" text="Off Target">
      <formula>NOT(ISERROR(SEARCH("Off Target",I71)))</formula>
    </cfRule>
    <cfRule type="containsText" dxfId="1325" priority="1561" operator="containsText" text="On Track to be Achieved">
      <formula>NOT(ISERROR(SEARCH("On Track to be Achieved",I71)))</formula>
    </cfRule>
    <cfRule type="containsText" dxfId="1324" priority="1562" operator="containsText" text="Fully Achieved">
      <formula>NOT(ISERROR(SEARCH("Fully Achieved",I71)))</formula>
    </cfRule>
    <cfRule type="containsText" dxfId="1323" priority="1563" operator="containsText" text="Not yet due">
      <formula>NOT(ISERROR(SEARCH("Not yet due",I71)))</formula>
    </cfRule>
    <cfRule type="containsText" dxfId="1322" priority="1564" operator="containsText" text="Not Yet Due">
      <formula>NOT(ISERROR(SEARCH("Not Yet Due",I71)))</formula>
    </cfRule>
    <cfRule type="containsText" dxfId="1321" priority="1565" operator="containsText" text="Deferred">
      <formula>NOT(ISERROR(SEARCH("Deferred",I71)))</formula>
    </cfRule>
    <cfRule type="containsText" dxfId="1320" priority="1566" operator="containsText" text="Deleted">
      <formula>NOT(ISERROR(SEARCH("Deleted",I71)))</formula>
    </cfRule>
    <cfRule type="containsText" dxfId="1319" priority="1567" operator="containsText" text="In Danger of Falling Behind Target">
      <formula>NOT(ISERROR(SEARCH("In Danger of Falling Behind Target",I71)))</formula>
    </cfRule>
    <cfRule type="containsText" dxfId="1318" priority="1568" operator="containsText" text="Not yet due">
      <formula>NOT(ISERROR(SEARCH("Not yet due",I71)))</formula>
    </cfRule>
    <cfRule type="containsText" dxfId="1317" priority="1569" operator="containsText" text="Completed Behind Schedule">
      <formula>NOT(ISERROR(SEARCH("Completed Behind Schedule",I71)))</formula>
    </cfRule>
    <cfRule type="containsText" dxfId="1316" priority="1570" operator="containsText" text="Off Target">
      <formula>NOT(ISERROR(SEARCH("Off Target",I71)))</formula>
    </cfRule>
    <cfRule type="containsText" dxfId="1315" priority="1571" operator="containsText" text="In Danger of Falling Behind Target">
      <formula>NOT(ISERROR(SEARCH("In Danger of Falling Behind Target",I71)))</formula>
    </cfRule>
    <cfRule type="containsText" dxfId="1314" priority="1572" operator="containsText" text="On Track to be Achieved">
      <formula>NOT(ISERROR(SEARCH("On Track to be Achieved",I71)))</formula>
    </cfRule>
    <cfRule type="containsText" dxfId="1313" priority="1573" operator="containsText" text="Fully Achieved">
      <formula>NOT(ISERROR(SEARCH("Fully Achieved",I71)))</formula>
    </cfRule>
    <cfRule type="containsText" dxfId="1312" priority="1574" operator="containsText" text="Update not Provided">
      <formula>NOT(ISERROR(SEARCH("Update not Provided",I71)))</formula>
    </cfRule>
    <cfRule type="containsText" dxfId="1311" priority="1575" operator="containsText" text="Not yet due">
      <formula>NOT(ISERROR(SEARCH("Not yet due",I71)))</formula>
    </cfRule>
    <cfRule type="containsText" dxfId="1310" priority="1576" operator="containsText" text="Completed Behind Schedule">
      <formula>NOT(ISERROR(SEARCH("Completed Behind Schedule",I71)))</formula>
    </cfRule>
    <cfRule type="containsText" dxfId="1309" priority="1577" operator="containsText" text="Off Target">
      <formula>NOT(ISERROR(SEARCH("Off Target",I71)))</formula>
    </cfRule>
    <cfRule type="containsText" dxfId="1308" priority="1578" operator="containsText" text="In Danger of Falling Behind Target">
      <formula>NOT(ISERROR(SEARCH("In Danger of Falling Behind Target",I71)))</formula>
    </cfRule>
    <cfRule type="containsText" dxfId="1307" priority="1579" operator="containsText" text="On Track to be Achieved">
      <formula>NOT(ISERROR(SEARCH("On Track to be Achieved",I71)))</formula>
    </cfRule>
    <cfRule type="containsText" dxfId="1306" priority="1580" operator="containsText" text="Fully Achieved">
      <formula>NOT(ISERROR(SEARCH("Fully Achieved",I71)))</formula>
    </cfRule>
    <cfRule type="containsText" dxfId="1305" priority="1581" operator="containsText" text="Fully Achieved">
      <formula>NOT(ISERROR(SEARCH("Fully Achieved",I71)))</formula>
    </cfRule>
    <cfRule type="containsText" dxfId="1304" priority="1582" operator="containsText" text="Fully Achieved">
      <formula>NOT(ISERROR(SEARCH("Fully Achieved",I71)))</formula>
    </cfRule>
    <cfRule type="containsText" dxfId="1303" priority="1583" operator="containsText" text="Deferred">
      <formula>NOT(ISERROR(SEARCH("Deferred",I71)))</formula>
    </cfRule>
    <cfRule type="containsText" dxfId="1302" priority="1584" operator="containsText" text="Deleted">
      <formula>NOT(ISERROR(SEARCH("Deleted",I71)))</formula>
    </cfRule>
    <cfRule type="containsText" dxfId="1301" priority="1585" operator="containsText" text="In Danger of Falling Behind Target">
      <formula>NOT(ISERROR(SEARCH("In Danger of Falling Behind Target",I71)))</formula>
    </cfRule>
    <cfRule type="containsText" dxfId="1300" priority="1586" operator="containsText" text="Not yet due">
      <formula>NOT(ISERROR(SEARCH("Not yet due",I71)))</formula>
    </cfRule>
    <cfRule type="containsText" dxfId="1299" priority="1587" operator="containsText" text="Update not Provided">
      <formula>NOT(ISERROR(SEARCH("Update not Provided",I71)))</formula>
    </cfRule>
  </conditionalFormatting>
  <conditionalFormatting sqref="I72:I77">
    <cfRule type="containsText" dxfId="1298" priority="1516" operator="containsText" text="On track to be achieved">
      <formula>NOT(ISERROR(SEARCH("On track to be achieved",I72)))</formula>
    </cfRule>
    <cfRule type="containsText" dxfId="1297" priority="1517" operator="containsText" text="Deferred">
      <formula>NOT(ISERROR(SEARCH("Deferred",I72)))</formula>
    </cfRule>
    <cfRule type="containsText" dxfId="1296" priority="1518" operator="containsText" text="Deleted">
      <formula>NOT(ISERROR(SEARCH("Deleted",I72)))</formula>
    </cfRule>
    <cfRule type="containsText" dxfId="1295" priority="1519" operator="containsText" text="In Danger of Falling Behind Target">
      <formula>NOT(ISERROR(SEARCH("In Danger of Falling Behind Target",I72)))</formula>
    </cfRule>
    <cfRule type="containsText" dxfId="1294" priority="1520" operator="containsText" text="Not yet due">
      <formula>NOT(ISERROR(SEARCH("Not yet due",I72)))</formula>
    </cfRule>
    <cfRule type="containsText" dxfId="1293" priority="1521" operator="containsText" text="Update not Provided">
      <formula>NOT(ISERROR(SEARCH("Update not Provided",I72)))</formula>
    </cfRule>
    <cfRule type="containsText" dxfId="1292" priority="1522" operator="containsText" text="Not yet due">
      <formula>NOT(ISERROR(SEARCH("Not yet due",I72)))</formula>
    </cfRule>
    <cfRule type="containsText" dxfId="1291" priority="1523" operator="containsText" text="Completed Behind Schedule">
      <formula>NOT(ISERROR(SEARCH("Completed Behind Schedule",I72)))</formula>
    </cfRule>
    <cfRule type="containsText" dxfId="1290" priority="1524" operator="containsText" text="Off Target">
      <formula>NOT(ISERROR(SEARCH("Off Target",I72)))</formula>
    </cfRule>
    <cfRule type="containsText" dxfId="1289" priority="1525" operator="containsText" text="On Track to be Achieved">
      <formula>NOT(ISERROR(SEARCH("On Track to be Achieved",I72)))</formula>
    </cfRule>
    <cfRule type="containsText" dxfId="1288" priority="1526" operator="containsText" text="Fully Achieved">
      <formula>NOT(ISERROR(SEARCH("Fully Achieved",I72)))</formula>
    </cfRule>
    <cfRule type="containsText" dxfId="1287" priority="1527" operator="containsText" text="Not yet due">
      <formula>NOT(ISERROR(SEARCH("Not yet due",I72)))</formula>
    </cfRule>
    <cfRule type="containsText" dxfId="1286" priority="1528" operator="containsText" text="Not Yet Due">
      <formula>NOT(ISERROR(SEARCH("Not Yet Due",I72)))</formula>
    </cfRule>
    <cfRule type="containsText" dxfId="1285" priority="1529" operator="containsText" text="Deferred">
      <formula>NOT(ISERROR(SEARCH("Deferred",I72)))</formula>
    </cfRule>
    <cfRule type="containsText" dxfId="1284" priority="1530" operator="containsText" text="Deleted">
      <formula>NOT(ISERROR(SEARCH("Deleted",I72)))</formula>
    </cfRule>
    <cfRule type="containsText" dxfId="1283" priority="1531" operator="containsText" text="In Danger of Falling Behind Target">
      <formula>NOT(ISERROR(SEARCH("In Danger of Falling Behind Target",I72)))</formula>
    </cfRule>
    <cfRule type="containsText" dxfId="1282" priority="1532" operator="containsText" text="Not yet due">
      <formula>NOT(ISERROR(SEARCH("Not yet due",I72)))</formula>
    </cfRule>
    <cfRule type="containsText" dxfId="1281" priority="1533" operator="containsText" text="Completed Behind Schedule">
      <formula>NOT(ISERROR(SEARCH("Completed Behind Schedule",I72)))</formula>
    </cfRule>
    <cfRule type="containsText" dxfId="1280" priority="1534" operator="containsText" text="Off Target">
      <formula>NOT(ISERROR(SEARCH("Off Target",I72)))</formula>
    </cfRule>
    <cfRule type="containsText" dxfId="1279" priority="1535" operator="containsText" text="In Danger of Falling Behind Target">
      <formula>NOT(ISERROR(SEARCH("In Danger of Falling Behind Target",I72)))</formula>
    </cfRule>
    <cfRule type="containsText" dxfId="1278" priority="1536" operator="containsText" text="On Track to be Achieved">
      <formula>NOT(ISERROR(SEARCH("On Track to be Achieved",I72)))</formula>
    </cfRule>
    <cfRule type="containsText" dxfId="1277" priority="1537" operator="containsText" text="Fully Achieved">
      <formula>NOT(ISERROR(SEARCH("Fully Achieved",I72)))</formula>
    </cfRule>
    <cfRule type="containsText" dxfId="1276" priority="1538" operator="containsText" text="Update not Provided">
      <formula>NOT(ISERROR(SEARCH("Update not Provided",I72)))</formula>
    </cfRule>
    <cfRule type="containsText" dxfId="1275" priority="1539" operator="containsText" text="Not yet due">
      <formula>NOT(ISERROR(SEARCH("Not yet due",I72)))</formula>
    </cfRule>
    <cfRule type="containsText" dxfId="1274" priority="1540" operator="containsText" text="Completed Behind Schedule">
      <formula>NOT(ISERROR(SEARCH("Completed Behind Schedule",I72)))</formula>
    </cfRule>
    <cfRule type="containsText" dxfId="1273" priority="1541" operator="containsText" text="Off Target">
      <formula>NOT(ISERROR(SEARCH("Off Target",I72)))</formula>
    </cfRule>
    <cfRule type="containsText" dxfId="1272" priority="1542" operator="containsText" text="In Danger of Falling Behind Target">
      <formula>NOT(ISERROR(SEARCH("In Danger of Falling Behind Target",I72)))</formula>
    </cfRule>
    <cfRule type="containsText" dxfId="1271" priority="1543" operator="containsText" text="On Track to be Achieved">
      <formula>NOT(ISERROR(SEARCH("On Track to be Achieved",I72)))</formula>
    </cfRule>
    <cfRule type="containsText" dxfId="1270" priority="1544" operator="containsText" text="Fully Achieved">
      <formula>NOT(ISERROR(SEARCH("Fully Achieved",I72)))</formula>
    </cfRule>
    <cfRule type="containsText" dxfId="1269" priority="1545" operator="containsText" text="Fully Achieved">
      <formula>NOT(ISERROR(SEARCH("Fully Achieved",I72)))</formula>
    </cfRule>
    <cfRule type="containsText" dxfId="1268" priority="1546" operator="containsText" text="Fully Achieved">
      <formula>NOT(ISERROR(SEARCH("Fully Achieved",I72)))</formula>
    </cfRule>
    <cfRule type="containsText" dxfId="1267" priority="1547" operator="containsText" text="Deferred">
      <formula>NOT(ISERROR(SEARCH("Deferred",I72)))</formula>
    </cfRule>
    <cfRule type="containsText" dxfId="1266" priority="1548" operator="containsText" text="Deleted">
      <formula>NOT(ISERROR(SEARCH("Deleted",I72)))</formula>
    </cfRule>
    <cfRule type="containsText" dxfId="1265" priority="1549" operator="containsText" text="In Danger of Falling Behind Target">
      <formula>NOT(ISERROR(SEARCH("In Danger of Falling Behind Target",I72)))</formula>
    </cfRule>
    <cfRule type="containsText" dxfId="1264" priority="1550" operator="containsText" text="Not yet due">
      <formula>NOT(ISERROR(SEARCH("Not yet due",I72)))</formula>
    </cfRule>
    <cfRule type="containsText" dxfId="1263" priority="1551" operator="containsText" text="Update not Provided">
      <formula>NOT(ISERROR(SEARCH("Update not Provided",I72)))</formula>
    </cfRule>
  </conditionalFormatting>
  <conditionalFormatting sqref="I79:I81">
    <cfRule type="containsText" dxfId="1262" priority="1480" operator="containsText" text="On track to be achieved">
      <formula>NOT(ISERROR(SEARCH("On track to be achieved",I79)))</formula>
    </cfRule>
    <cfRule type="containsText" dxfId="1261" priority="1481" operator="containsText" text="Deferred">
      <formula>NOT(ISERROR(SEARCH("Deferred",I79)))</formula>
    </cfRule>
    <cfRule type="containsText" dxfId="1260" priority="1482" operator="containsText" text="Deleted">
      <formula>NOT(ISERROR(SEARCH("Deleted",I79)))</formula>
    </cfRule>
    <cfRule type="containsText" dxfId="1259" priority="1483" operator="containsText" text="In Danger of Falling Behind Target">
      <formula>NOT(ISERROR(SEARCH("In Danger of Falling Behind Target",I79)))</formula>
    </cfRule>
    <cfRule type="containsText" dxfId="1258" priority="1484" operator="containsText" text="Not yet due">
      <formula>NOT(ISERROR(SEARCH("Not yet due",I79)))</formula>
    </cfRule>
    <cfRule type="containsText" dxfId="1257" priority="1485" operator="containsText" text="Update not Provided">
      <formula>NOT(ISERROR(SEARCH("Update not Provided",I79)))</formula>
    </cfRule>
    <cfRule type="containsText" dxfId="1256" priority="1486" operator="containsText" text="Not yet due">
      <formula>NOT(ISERROR(SEARCH("Not yet due",I79)))</formula>
    </cfRule>
    <cfRule type="containsText" dxfId="1255" priority="1487" operator="containsText" text="Completed Behind Schedule">
      <formula>NOT(ISERROR(SEARCH("Completed Behind Schedule",I79)))</formula>
    </cfRule>
    <cfRule type="containsText" dxfId="1254" priority="1488" operator="containsText" text="Off Target">
      <formula>NOT(ISERROR(SEARCH("Off Target",I79)))</formula>
    </cfRule>
    <cfRule type="containsText" dxfId="1253" priority="1489" operator="containsText" text="On Track to be Achieved">
      <formula>NOT(ISERROR(SEARCH("On Track to be Achieved",I79)))</formula>
    </cfRule>
    <cfRule type="containsText" dxfId="1252" priority="1490" operator="containsText" text="Fully Achieved">
      <formula>NOT(ISERROR(SEARCH("Fully Achieved",I79)))</formula>
    </cfRule>
    <cfRule type="containsText" dxfId="1251" priority="1491" operator="containsText" text="Not yet due">
      <formula>NOT(ISERROR(SEARCH("Not yet due",I79)))</formula>
    </cfRule>
    <cfRule type="containsText" dxfId="1250" priority="1492" operator="containsText" text="Not Yet Due">
      <formula>NOT(ISERROR(SEARCH("Not Yet Due",I79)))</formula>
    </cfRule>
    <cfRule type="containsText" dxfId="1249" priority="1493" operator="containsText" text="Deferred">
      <formula>NOT(ISERROR(SEARCH("Deferred",I79)))</formula>
    </cfRule>
    <cfRule type="containsText" dxfId="1248" priority="1494" operator="containsText" text="Deleted">
      <formula>NOT(ISERROR(SEARCH("Deleted",I79)))</formula>
    </cfRule>
    <cfRule type="containsText" dxfId="1247" priority="1495" operator="containsText" text="In Danger of Falling Behind Target">
      <formula>NOT(ISERROR(SEARCH("In Danger of Falling Behind Target",I79)))</formula>
    </cfRule>
    <cfRule type="containsText" dxfId="1246" priority="1496" operator="containsText" text="Not yet due">
      <formula>NOT(ISERROR(SEARCH("Not yet due",I79)))</formula>
    </cfRule>
    <cfRule type="containsText" dxfId="1245" priority="1497" operator="containsText" text="Completed Behind Schedule">
      <formula>NOT(ISERROR(SEARCH("Completed Behind Schedule",I79)))</formula>
    </cfRule>
    <cfRule type="containsText" dxfId="1244" priority="1498" operator="containsText" text="Off Target">
      <formula>NOT(ISERROR(SEARCH("Off Target",I79)))</formula>
    </cfRule>
    <cfRule type="containsText" dxfId="1243" priority="1499" operator="containsText" text="In Danger of Falling Behind Target">
      <formula>NOT(ISERROR(SEARCH("In Danger of Falling Behind Target",I79)))</formula>
    </cfRule>
    <cfRule type="containsText" dxfId="1242" priority="1500" operator="containsText" text="On Track to be Achieved">
      <formula>NOT(ISERROR(SEARCH("On Track to be Achieved",I79)))</formula>
    </cfRule>
    <cfRule type="containsText" dxfId="1241" priority="1501" operator="containsText" text="Fully Achieved">
      <formula>NOT(ISERROR(SEARCH("Fully Achieved",I79)))</formula>
    </cfRule>
    <cfRule type="containsText" dxfId="1240" priority="1502" operator="containsText" text="Update not Provided">
      <formula>NOT(ISERROR(SEARCH("Update not Provided",I79)))</formula>
    </cfRule>
    <cfRule type="containsText" dxfId="1239" priority="1503" operator="containsText" text="Not yet due">
      <formula>NOT(ISERROR(SEARCH("Not yet due",I79)))</formula>
    </cfRule>
    <cfRule type="containsText" dxfId="1238" priority="1504" operator="containsText" text="Completed Behind Schedule">
      <formula>NOT(ISERROR(SEARCH("Completed Behind Schedule",I79)))</formula>
    </cfRule>
    <cfRule type="containsText" dxfId="1237" priority="1505" operator="containsText" text="Off Target">
      <formula>NOT(ISERROR(SEARCH("Off Target",I79)))</formula>
    </cfRule>
    <cfRule type="containsText" dxfId="1236" priority="1506" operator="containsText" text="In Danger of Falling Behind Target">
      <formula>NOT(ISERROR(SEARCH("In Danger of Falling Behind Target",I79)))</formula>
    </cfRule>
    <cfRule type="containsText" dxfId="1235" priority="1507" operator="containsText" text="On Track to be Achieved">
      <formula>NOT(ISERROR(SEARCH("On Track to be Achieved",I79)))</formula>
    </cfRule>
    <cfRule type="containsText" dxfId="1234" priority="1508" operator="containsText" text="Fully Achieved">
      <formula>NOT(ISERROR(SEARCH("Fully Achieved",I79)))</formula>
    </cfRule>
    <cfRule type="containsText" dxfId="1233" priority="1509" operator="containsText" text="Fully Achieved">
      <formula>NOT(ISERROR(SEARCH("Fully Achieved",I79)))</formula>
    </cfRule>
    <cfRule type="containsText" dxfId="1232" priority="1510" operator="containsText" text="Fully Achieved">
      <formula>NOT(ISERROR(SEARCH("Fully Achieved",I79)))</formula>
    </cfRule>
    <cfRule type="containsText" dxfId="1231" priority="1511" operator="containsText" text="Deferred">
      <formula>NOT(ISERROR(SEARCH("Deferred",I79)))</formula>
    </cfRule>
    <cfRule type="containsText" dxfId="1230" priority="1512" operator="containsText" text="Deleted">
      <formula>NOT(ISERROR(SEARCH("Deleted",I79)))</formula>
    </cfRule>
    <cfRule type="containsText" dxfId="1229" priority="1513" operator="containsText" text="In Danger of Falling Behind Target">
      <formula>NOT(ISERROR(SEARCH("In Danger of Falling Behind Target",I79)))</formula>
    </cfRule>
    <cfRule type="containsText" dxfId="1228" priority="1514" operator="containsText" text="Not yet due">
      <formula>NOT(ISERROR(SEARCH("Not yet due",I79)))</formula>
    </cfRule>
    <cfRule type="containsText" dxfId="1227" priority="1515" operator="containsText" text="Update not Provided">
      <formula>NOT(ISERROR(SEARCH("Update not Provided",I79)))</formula>
    </cfRule>
  </conditionalFormatting>
  <conditionalFormatting sqref="I82">
    <cfRule type="containsText" dxfId="1226" priority="1444" operator="containsText" text="On track to be achieved">
      <formula>NOT(ISERROR(SEARCH("On track to be achieved",I82)))</formula>
    </cfRule>
    <cfRule type="containsText" dxfId="1225" priority="1445" operator="containsText" text="Deferred">
      <formula>NOT(ISERROR(SEARCH("Deferred",I82)))</formula>
    </cfRule>
    <cfRule type="containsText" dxfId="1224" priority="1446" operator="containsText" text="Deleted">
      <formula>NOT(ISERROR(SEARCH("Deleted",I82)))</formula>
    </cfRule>
    <cfRule type="containsText" dxfId="1223" priority="1447" operator="containsText" text="In Danger of Falling Behind Target">
      <formula>NOT(ISERROR(SEARCH("In Danger of Falling Behind Target",I82)))</formula>
    </cfRule>
    <cfRule type="containsText" dxfId="1222" priority="1448" operator="containsText" text="Not yet due">
      <formula>NOT(ISERROR(SEARCH("Not yet due",I82)))</formula>
    </cfRule>
    <cfRule type="containsText" dxfId="1221" priority="1449" operator="containsText" text="Update not Provided">
      <formula>NOT(ISERROR(SEARCH("Update not Provided",I82)))</formula>
    </cfRule>
    <cfRule type="containsText" dxfId="1220" priority="1450" operator="containsText" text="Not yet due">
      <formula>NOT(ISERROR(SEARCH("Not yet due",I82)))</formula>
    </cfRule>
    <cfRule type="containsText" dxfId="1219" priority="1451" operator="containsText" text="Completed Behind Schedule">
      <formula>NOT(ISERROR(SEARCH("Completed Behind Schedule",I82)))</formula>
    </cfRule>
    <cfRule type="containsText" dxfId="1218" priority="1452" operator="containsText" text="Off Target">
      <formula>NOT(ISERROR(SEARCH("Off Target",I82)))</formula>
    </cfRule>
    <cfRule type="containsText" dxfId="1217" priority="1453" operator="containsText" text="On Track to be Achieved">
      <formula>NOT(ISERROR(SEARCH("On Track to be Achieved",I82)))</formula>
    </cfRule>
    <cfRule type="containsText" dxfId="1216" priority="1454" operator="containsText" text="Fully Achieved">
      <formula>NOT(ISERROR(SEARCH("Fully Achieved",I82)))</formula>
    </cfRule>
    <cfRule type="containsText" dxfId="1215" priority="1455" operator="containsText" text="Not yet due">
      <formula>NOT(ISERROR(SEARCH("Not yet due",I82)))</formula>
    </cfRule>
    <cfRule type="containsText" dxfId="1214" priority="1456" operator="containsText" text="Not Yet Due">
      <formula>NOT(ISERROR(SEARCH("Not Yet Due",I82)))</formula>
    </cfRule>
    <cfRule type="containsText" dxfId="1213" priority="1457" operator="containsText" text="Deferred">
      <formula>NOT(ISERROR(SEARCH("Deferred",I82)))</formula>
    </cfRule>
    <cfRule type="containsText" dxfId="1212" priority="1458" operator="containsText" text="Deleted">
      <formula>NOT(ISERROR(SEARCH("Deleted",I82)))</formula>
    </cfRule>
    <cfRule type="containsText" dxfId="1211" priority="1459" operator="containsText" text="In Danger of Falling Behind Target">
      <formula>NOT(ISERROR(SEARCH("In Danger of Falling Behind Target",I82)))</formula>
    </cfRule>
    <cfRule type="containsText" dxfId="1210" priority="1460" operator="containsText" text="Not yet due">
      <formula>NOT(ISERROR(SEARCH("Not yet due",I82)))</formula>
    </cfRule>
    <cfRule type="containsText" dxfId="1209" priority="1461" operator="containsText" text="Completed Behind Schedule">
      <formula>NOT(ISERROR(SEARCH("Completed Behind Schedule",I82)))</formula>
    </cfRule>
    <cfRule type="containsText" dxfId="1208" priority="1462" operator="containsText" text="Off Target">
      <formula>NOT(ISERROR(SEARCH("Off Target",I82)))</formula>
    </cfRule>
    <cfRule type="containsText" dxfId="1207" priority="1463" operator="containsText" text="In Danger of Falling Behind Target">
      <formula>NOT(ISERROR(SEARCH("In Danger of Falling Behind Target",I82)))</formula>
    </cfRule>
    <cfRule type="containsText" dxfId="1206" priority="1464" operator="containsText" text="On Track to be Achieved">
      <formula>NOT(ISERROR(SEARCH("On Track to be Achieved",I82)))</formula>
    </cfRule>
    <cfRule type="containsText" dxfId="1205" priority="1465" operator="containsText" text="Fully Achieved">
      <formula>NOT(ISERROR(SEARCH("Fully Achieved",I82)))</formula>
    </cfRule>
    <cfRule type="containsText" dxfId="1204" priority="1466" operator="containsText" text="Update not Provided">
      <formula>NOT(ISERROR(SEARCH("Update not Provided",I82)))</formula>
    </cfRule>
    <cfRule type="containsText" dxfId="1203" priority="1467" operator="containsText" text="Not yet due">
      <formula>NOT(ISERROR(SEARCH("Not yet due",I82)))</formula>
    </cfRule>
    <cfRule type="containsText" dxfId="1202" priority="1468" operator="containsText" text="Completed Behind Schedule">
      <formula>NOT(ISERROR(SEARCH("Completed Behind Schedule",I82)))</formula>
    </cfRule>
    <cfRule type="containsText" dxfId="1201" priority="1469" operator="containsText" text="Off Target">
      <formula>NOT(ISERROR(SEARCH("Off Target",I82)))</formula>
    </cfRule>
    <cfRule type="containsText" dxfId="1200" priority="1470" operator="containsText" text="In Danger of Falling Behind Target">
      <formula>NOT(ISERROR(SEARCH("In Danger of Falling Behind Target",I82)))</formula>
    </cfRule>
    <cfRule type="containsText" dxfId="1199" priority="1471" operator="containsText" text="On Track to be Achieved">
      <formula>NOT(ISERROR(SEARCH("On Track to be Achieved",I82)))</formula>
    </cfRule>
    <cfRule type="containsText" dxfId="1198" priority="1472" operator="containsText" text="Fully Achieved">
      <formula>NOT(ISERROR(SEARCH("Fully Achieved",I82)))</formula>
    </cfRule>
    <cfRule type="containsText" dxfId="1197" priority="1473" operator="containsText" text="Fully Achieved">
      <formula>NOT(ISERROR(SEARCH("Fully Achieved",I82)))</formula>
    </cfRule>
    <cfRule type="containsText" dxfId="1196" priority="1474" operator="containsText" text="Fully Achieved">
      <formula>NOT(ISERROR(SEARCH("Fully Achieved",I82)))</formula>
    </cfRule>
    <cfRule type="containsText" dxfId="1195" priority="1475" operator="containsText" text="Deferred">
      <formula>NOT(ISERROR(SEARCH("Deferred",I82)))</formula>
    </cfRule>
    <cfRule type="containsText" dxfId="1194" priority="1476" operator="containsText" text="Deleted">
      <formula>NOT(ISERROR(SEARCH("Deleted",I82)))</formula>
    </cfRule>
    <cfRule type="containsText" dxfId="1193" priority="1477" operator="containsText" text="In Danger of Falling Behind Target">
      <formula>NOT(ISERROR(SEARCH("In Danger of Falling Behind Target",I82)))</formula>
    </cfRule>
    <cfRule type="containsText" dxfId="1192" priority="1478" operator="containsText" text="Not yet due">
      <formula>NOT(ISERROR(SEARCH("Not yet due",I82)))</formula>
    </cfRule>
    <cfRule type="containsText" dxfId="1191" priority="1479" operator="containsText" text="Update not Provided">
      <formula>NOT(ISERROR(SEARCH("Update not Provided",I82)))</formula>
    </cfRule>
  </conditionalFormatting>
  <conditionalFormatting sqref="I84:I88">
    <cfRule type="containsText" dxfId="1190" priority="1408" operator="containsText" text="On track to be achieved">
      <formula>NOT(ISERROR(SEARCH("On track to be achieved",I84)))</formula>
    </cfRule>
    <cfRule type="containsText" dxfId="1189" priority="1409" operator="containsText" text="Deferred">
      <formula>NOT(ISERROR(SEARCH("Deferred",I84)))</formula>
    </cfRule>
    <cfRule type="containsText" dxfId="1188" priority="1410" operator="containsText" text="Deleted">
      <formula>NOT(ISERROR(SEARCH("Deleted",I84)))</formula>
    </cfRule>
    <cfRule type="containsText" dxfId="1187" priority="1411" operator="containsText" text="In Danger of Falling Behind Target">
      <formula>NOT(ISERROR(SEARCH("In Danger of Falling Behind Target",I84)))</formula>
    </cfRule>
    <cfRule type="containsText" dxfId="1186" priority="1412" operator="containsText" text="Not yet due">
      <formula>NOT(ISERROR(SEARCH("Not yet due",I84)))</formula>
    </cfRule>
    <cfRule type="containsText" dxfId="1185" priority="1413" operator="containsText" text="Update not Provided">
      <formula>NOT(ISERROR(SEARCH("Update not Provided",I84)))</formula>
    </cfRule>
    <cfRule type="containsText" dxfId="1184" priority="1414" operator="containsText" text="Not yet due">
      <formula>NOT(ISERROR(SEARCH("Not yet due",I84)))</formula>
    </cfRule>
    <cfRule type="containsText" dxfId="1183" priority="1415" operator="containsText" text="Completed Behind Schedule">
      <formula>NOT(ISERROR(SEARCH("Completed Behind Schedule",I84)))</formula>
    </cfRule>
    <cfRule type="containsText" dxfId="1182" priority="1416" operator="containsText" text="Off Target">
      <formula>NOT(ISERROR(SEARCH("Off Target",I84)))</formula>
    </cfRule>
    <cfRule type="containsText" dxfId="1181" priority="1417" operator="containsText" text="On Track to be Achieved">
      <formula>NOT(ISERROR(SEARCH("On Track to be Achieved",I84)))</formula>
    </cfRule>
    <cfRule type="containsText" dxfId="1180" priority="1418" operator="containsText" text="Fully Achieved">
      <formula>NOT(ISERROR(SEARCH("Fully Achieved",I84)))</formula>
    </cfRule>
    <cfRule type="containsText" dxfId="1179" priority="1419" operator="containsText" text="Not yet due">
      <formula>NOT(ISERROR(SEARCH("Not yet due",I84)))</formula>
    </cfRule>
    <cfRule type="containsText" dxfId="1178" priority="1420" operator="containsText" text="Not Yet Due">
      <formula>NOT(ISERROR(SEARCH("Not Yet Due",I84)))</formula>
    </cfRule>
    <cfRule type="containsText" dxfId="1177" priority="1421" operator="containsText" text="Deferred">
      <formula>NOT(ISERROR(SEARCH("Deferred",I84)))</formula>
    </cfRule>
    <cfRule type="containsText" dxfId="1176" priority="1422" operator="containsText" text="Deleted">
      <formula>NOT(ISERROR(SEARCH("Deleted",I84)))</formula>
    </cfRule>
    <cfRule type="containsText" dxfId="1175" priority="1423" operator="containsText" text="In Danger of Falling Behind Target">
      <formula>NOT(ISERROR(SEARCH("In Danger of Falling Behind Target",I84)))</formula>
    </cfRule>
    <cfRule type="containsText" dxfId="1174" priority="1424" operator="containsText" text="Not yet due">
      <formula>NOT(ISERROR(SEARCH("Not yet due",I84)))</formula>
    </cfRule>
    <cfRule type="containsText" dxfId="1173" priority="1425" operator="containsText" text="Completed Behind Schedule">
      <formula>NOT(ISERROR(SEARCH("Completed Behind Schedule",I84)))</formula>
    </cfRule>
    <cfRule type="containsText" dxfId="1172" priority="1426" operator="containsText" text="Off Target">
      <formula>NOT(ISERROR(SEARCH("Off Target",I84)))</formula>
    </cfRule>
    <cfRule type="containsText" dxfId="1171" priority="1427" operator="containsText" text="In Danger of Falling Behind Target">
      <formula>NOT(ISERROR(SEARCH("In Danger of Falling Behind Target",I84)))</formula>
    </cfRule>
    <cfRule type="containsText" dxfId="1170" priority="1428" operator="containsText" text="On Track to be Achieved">
      <formula>NOT(ISERROR(SEARCH("On Track to be Achieved",I84)))</formula>
    </cfRule>
    <cfRule type="containsText" dxfId="1169" priority="1429" operator="containsText" text="Fully Achieved">
      <formula>NOT(ISERROR(SEARCH("Fully Achieved",I84)))</formula>
    </cfRule>
    <cfRule type="containsText" dxfId="1168" priority="1430" operator="containsText" text="Update not Provided">
      <formula>NOT(ISERROR(SEARCH("Update not Provided",I84)))</formula>
    </cfRule>
    <cfRule type="containsText" dxfId="1167" priority="1431" operator="containsText" text="Not yet due">
      <formula>NOT(ISERROR(SEARCH("Not yet due",I84)))</formula>
    </cfRule>
    <cfRule type="containsText" dxfId="1166" priority="1432" operator="containsText" text="Completed Behind Schedule">
      <formula>NOT(ISERROR(SEARCH("Completed Behind Schedule",I84)))</formula>
    </cfRule>
    <cfRule type="containsText" dxfId="1165" priority="1433" operator="containsText" text="Off Target">
      <formula>NOT(ISERROR(SEARCH("Off Target",I84)))</formula>
    </cfRule>
    <cfRule type="containsText" dxfId="1164" priority="1434" operator="containsText" text="In Danger of Falling Behind Target">
      <formula>NOT(ISERROR(SEARCH("In Danger of Falling Behind Target",I84)))</formula>
    </cfRule>
    <cfRule type="containsText" dxfId="1163" priority="1435" operator="containsText" text="On Track to be Achieved">
      <formula>NOT(ISERROR(SEARCH("On Track to be Achieved",I84)))</formula>
    </cfRule>
    <cfRule type="containsText" dxfId="1162" priority="1436" operator="containsText" text="Fully Achieved">
      <formula>NOT(ISERROR(SEARCH("Fully Achieved",I84)))</formula>
    </cfRule>
    <cfRule type="containsText" dxfId="1161" priority="1437" operator="containsText" text="Fully Achieved">
      <formula>NOT(ISERROR(SEARCH("Fully Achieved",I84)))</formula>
    </cfRule>
    <cfRule type="containsText" dxfId="1160" priority="1438" operator="containsText" text="Fully Achieved">
      <formula>NOT(ISERROR(SEARCH("Fully Achieved",I84)))</formula>
    </cfRule>
    <cfRule type="containsText" dxfId="1159" priority="1439" operator="containsText" text="Deferred">
      <formula>NOT(ISERROR(SEARCH("Deferred",I84)))</formula>
    </cfRule>
    <cfRule type="containsText" dxfId="1158" priority="1440" operator="containsText" text="Deleted">
      <formula>NOT(ISERROR(SEARCH("Deleted",I84)))</formula>
    </cfRule>
    <cfRule type="containsText" dxfId="1157" priority="1441" operator="containsText" text="In Danger of Falling Behind Target">
      <formula>NOT(ISERROR(SEARCH("In Danger of Falling Behind Target",I84)))</formula>
    </cfRule>
    <cfRule type="containsText" dxfId="1156" priority="1442" operator="containsText" text="Not yet due">
      <formula>NOT(ISERROR(SEARCH("Not yet due",I84)))</formula>
    </cfRule>
    <cfRule type="containsText" dxfId="1155" priority="1443" operator="containsText" text="Update not Provided">
      <formula>NOT(ISERROR(SEARCH("Update not Provided",I84)))</formula>
    </cfRule>
  </conditionalFormatting>
  <conditionalFormatting sqref="I89:I91">
    <cfRule type="containsText" dxfId="1154" priority="1372" operator="containsText" text="On track to be achieved">
      <formula>NOT(ISERROR(SEARCH("On track to be achieved",I89)))</formula>
    </cfRule>
    <cfRule type="containsText" dxfId="1153" priority="1373" operator="containsText" text="Deferred">
      <formula>NOT(ISERROR(SEARCH("Deferred",I89)))</formula>
    </cfRule>
    <cfRule type="containsText" dxfId="1152" priority="1374" operator="containsText" text="Deleted">
      <formula>NOT(ISERROR(SEARCH("Deleted",I89)))</formula>
    </cfRule>
    <cfRule type="containsText" dxfId="1151" priority="1375" operator="containsText" text="In Danger of Falling Behind Target">
      <formula>NOT(ISERROR(SEARCH("In Danger of Falling Behind Target",I89)))</formula>
    </cfRule>
    <cfRule type="containsText" dxfId="1150" priority="1376" operator="containsText" text="Not yet due">
      <formula>NOT(ISERROR(SEARCH("Not yet due",I89)))</formula>
    </cfRule>
    <cfRule type="containsText" dxfId="1149" priority="1377" operator="containsText" text="Update not Provided">
      <formula>NOT(ISERROR(SEARCH("Update not Provided",I89)))</formula>
    </cfRule>
    <cfRule type="containsText" dxfId="1148" priority="1378" operator="containsText" text="Not yet due">
      <formula>NOT(ISERROR(SEARCH("Not yet due",I89)))</formula>
    </cfRule>
    <cfRule type="containsText" dxfId="1147" priority="1379" operator="containsText" text="Completed Behind Schedule">
      <formula>NOT(ISERROR(SEARCH("Completed Behind Schedule",I89)))</formula>
    </cfRule>
    <cfRule type="containsText" dxfId="1146" priority="1380" operator="containsText" text="Off Target">
      <formula>NOT(ISERROR(SEARCH("Off Target",I89)))</formula>
    </cfRule>
    <cfRule type="containsText" dxfId="1145" priority="1381" operator="containsText" text="On Track to be Achieved">
      <formula>NOT(ISERROR(SEARCH("On Track to be Achieved",I89)))</formula>
    </cfRule>
    <cfRule type="containsText" dxfId="1144" priority="1382" operator="containsText" text="Fully Achieved">
      <formula>NOT(ISERROR(SEARCH("Fully Achieved",I89)))</formula>
    </cfRule>
    <cfRule type="containsText" dxfId="1143" priority="1383" operator="containsText" text="Not yet due">
      <formula>NOT(ISERROR(SEARCH("Not yet due",I89)))</formula>
    </cfRule>
    <cfRule type="containsText" dxfId="1142" priority="1384" operator="containsText" text="Not Yet Due">
      <formula>NOT(ISERROR(SEARCH("Not Yet Due",I89)))</formula>
    </cfRule>
    <cfRule type="containsText" dxfId="1141" priority="1385" operator="containsText" text="Deferred">
      <formula>NOT(ISERROR(SEARCH("Deferred",I89)))</formula>
    </cfRule>
    <cfRule type="containsText" dxfId="1140" priority="1386" operator="containsText" text="Deleted">
      <formula>NOT(ISERROR(SEARCH("Deleted",I89)))</formula>
    </cfRule>
    <cfRule type="containsText" dxfId="1139" priority="1387" operator="containsText" text="In Danger of Falling Behind Target">
      <formula>NOT(ISERROR(SEARCH("In Danger of Falling Behind Target",I89)))</formula>
    </cfRule>
    <cfRule type="containsText" dxfId="1138" priority="1388" operator="containsText" text="Not yet due">
      <formula>NOT(ISERROR(SEARCH("Not yet due",I89)))</formula>
    </cfRule>
    <cfRule type="containsText" dxfId="1137" priority="1389" operator="containsText" text="Completed Behind Schedule">
      <formula>NOT(ISERROR(SEARCH("Completed Behind Schedule",I89)))</formula>
    </cfRule>
    <cfRule type="containsText" dxfId="1136" priority="1390" operator="containsText" text="Off Target">
      <formula>NOT(ISERROR(SEARCH("Off Target",I89)))</formula>
    </cfRule>
    <cfRule type="containsText" dxfId="1135" priority="1391" operator="containsText" text="In Danger of Falling Behind Target">
      <formula>NOT(ISERROR(SEARCH("In Danger of Falling Behind Target",I89)))</formula>
    </cfRule>
    <cfRule type="containsText" dxfId="1134" priority="1392" operator="containsText" text="On Track to be Achieved">
      <formula>NOT(ISERROR(SEARCH("On Track to be Achieved",I89)))</formula>
    </cfRule>
    <cfRule type="containsText" dxfId="1133" priority="1393" operator="containsText" text="Fully Achieved">
      <formula>NOT(ISERROR(SEARCH("Fully Achieved",I89)))</formula>
    </cfRule>
    <cfRule type="containsText" dxfId="1132" priority="1394" operator="containsText" text="Update not Provided">
      <formula>NOT(ISERROR(SEARCH("Update not Provided",I89)))</formula>
    </cfRule>
    <cfRule type="containsText" dxfId="1131" priority="1395" operator="containsText" text="Not yet due">
      <formula>NOT(ISERROR(SEARCH("Not yet due",I89)))</formula>
    </cfRule>
    <cfRule type="containsText" dxfId="1130" priority="1396" operator="containsText" text="Completed Behind Schedule">
      <formula>NOT(ISERROR(SEARCH("Completed Behind Schedule",I89)))</formula>
    </cfRule>
    <cfRule type="containsText" dxfId="1129" priority="1397" operator="containsText" text="Off Target">
      <formula>NOT(ISERROR(SEARCH("Off Target",I89)))</formula>
    </cfRule>
    <cfRule type="containsText" dxfId="1128" priority="1398" operator="containsText" text="In Danger of Falling Behind Target">
      <formula>NOT(ISERROR(SEARCH("In Danger of Falling Behind Target",I89)))</formula>
    </cfRule>
    <cfRule type="containsText" dxfId="1127" priority="1399" operator="containsText" text="On Track to be Achieved">
      <formula>NOT(ISERROR(SEARCH("On Track to be Achieved",I89)))</formula>
    </cfRule>
    <cfRule type="containsText" dxfId="1126" priority="1400" operator="containsText" text="Fully Achieved">
      <formula>NOT(ISERROR(SEARCH("Fully Achieved",I89)))</formula>
    </cfRule>
    <cfRule type="containsText" dxfId="1125" priority="1401" operator="containsText" text="Fully Achieved">
      <formula>NOT(ISERROR(SEARCH("Fully Achieved",I89)))</formula>
    </cfRule>
    <cfRule type="containsText" dxfId="1124" priority="1402" operator="containsText" text="Fully Achieved">
      <formula>NOT(ISERROR(SEARCH("Fully Achieved",I89)))</formula>
    </cfRule>
    <cfRule type="containsText" dxfId="1123" priority="1403" operator="containsText" text="Deferred">
      <formula>NOT(ISERROR(SEARCH("Deferred",I89)))</formula>
    </cfRule>
    <cfRule type="containsText" dxfId="1122" priority="1404" operator="containsText" text="Deleted">
      <formula>NOT(ISERROR(SEARCH("Deleted",I89)))</formula>
    </cfRule>
    <cfRule type="containsText" dxfId="1121" priority="1405" operator="containsText" text="In Danger of Falling Behind Target">
      <formula>NOT(ISERROR(SEARCH("In Danger of Falling Behind Target",I89)))</formula>
    </cfRule>
    <cfRule type="containsText" dxfId="1120" priority="1406" operator="containsText" text="Not yet due">
      <formula>NOT(ISERROR(SEARCH("Not yet due",I89)))</formula>
    </cfRule>
    <cfRule type="containsText" dxfId="1119" priority="1407" operator="containsText" text="Update not Provided">
      <formula>NOT(ISERROR(SEARCH("Update not Provided",I89)))</formula>
    </cfRule>
  </conditionalFormatting>
  <conditionalFormatting sqref="I92:I96">
    <cfRule type="containsText" dxfId="1118" priority="1336" operator="containsText" text="On track to be achieved">
      <formula>NOT(ISERROR(SEARCH("On track to be achieved",I92)))</formula>
    </cfRule>
    <cfRule type="containsText" dxfId="1117" priority="1337" operator="containsText" text="Deferred">
      <formula>NOT(ISERROR(SEARCH("Deferred",I92)))</formula>
    </cfRule>
    <cfRule type="containsText" dxfId="1116" priority="1338" operator="containsText" text="Deleted">
      <formula>NOT(ISERROR(SEARCH("Deleted",I92)))</formula>
    </cfRule>
    <cfRule type="containsText" dxfId="1115" priority="1339" operator="containsText" text="In Danger of Falling Behind Target">
      <formula>NOT(ISERROR(SEARCH("In Danger of Falling Behind Target",I92)))</formula>
    </cfRule>
    <cfRule type="containsText" dxfId="1114" priority="1340" operator="containsText" text="Not yet due">
      <formula>NOT(ISERROR(SEARCH("Not yet due",I92)))</formula>
    </cfRule>
    <cfRule type="containsText" dxfId="1113" priority="1341" operator="containsText" text="Update not Provided">
      <formula>NOT(ISERROR(SEARCH("Update not Provided",I92)))</formula>
    </cfRule>
    <cfRule type="containsText" dxfId="1112" priority="1342" operator="containsText" text="Not yet due">
      <formula>NOT(ISERROR(SEARCH("Not yet due",I92)))</formula>
    </cfRule>
    <cfRule type="containsText" dxfId="1111" priority="1343" operator="containsText" text="Completed Behind Schedule">
      <formula>NOT(ISERROR(SEARCH("Completed Behind Schedule",I92)))</formula>
    </cfRule>
    <cfRule type="containsText" dxfId="1110" priority="1344" operator="containsText" text="Off Target">
      <formula>NOT(ISERROR(SEARCH("Off Target",I92)))</formula>
    </cfRule>
    <cfRule type="containsText" dxfId="1109" priority="1345" operator="containsText" text="On Track to be Achieved">
      <formula>NOT(ISERROR(SEARCH("On Track to be Achieved",I92)))</formula>
    </cfRule>
    <cfRule type="containsText" dxfId="1108" priority="1346" operator="containsText" text="Fully Achieved">
      <formula>NOT(ISERROR(SEARCH("Fully Achieved",I92)))</formula>
    </cfRule>
    <cfRule type="containsText" dxfId="1107" priority="1347" operator="containsText" text="Not yet due">
      <formula>NOT(ISERROR(SEARCH("Not yet due",I92)))</formula>
    </cfRule>
    <cfRule type="containsText" dxfId="1106" priority="1348" operator="containsText" text="Not Yet Due">
      <formula>NOT(ISERROR(SEARCH("Not Yet Due",I92)))</formula>
    </cfRule>
    <cfRule type="containsText" dxfId="1105" priority="1349" operator="containsText" text="Deferred">
      <formula>NOT(ISERROR(SEARCH("Deferred",I92)))</formula>
    </cfRule>
    <cfRule type="containsText" dxfId="1104" priority="1350" operator="containsText" text="Deleted">
      <formula>NOT(ISERROR(SEARCH("Deleted",I92)))</formula>
    </cfRule>
    <cfRule type="containsText" dxfId="1103" priority="1351" operator="containsText" text="In Danger of Falling Behind Target">
      <formula>NOT(ISERROR(SEARCH("In Danger of Falling Behind Target",I92)))</formula>
    </cfRule>
    <cfRule type="containsText" dxfId="1102" priority="1352" operator="containsText" text="Not yet due">
      <formula>NOT(ISERROR(SEARCH("Not yet due",I92)))</formula>
    </cfRule>
    <cfRule type="containsText" dxfId="1101" priority="1353" operator="containsText" text="Completed Behind Schedule">
      <formula>NOT(ISERROR(SEARCH("Completed Behind Schedule",I92)))</formula>
    </cfRule>
    <cfRule type="containsText" dxfId="1100" priority="1354" operator="containsText" text="Off Target">
      <formula>NOT(ISERROR(SEARCH("Off Target",I92)))</formula>
    </cfRule>
    <cfRule type="containsText" dxfId="1099" priority="1355" operator="containsText" text="In Danger of Falling Behind Target">
      <formula>NOT(ISERROR(SEARCH("In Danger of Falling Behind Target",I92)))</formula>
    </cfRule>
    <cfRule type="containsText" dxfId="1098" priority="1356" operator="containsText" text="On Track to be Achieved">
      <formula>NOT(ISERROR(SEARCH("On Track to be Achieved",I92)))</formula>
    </cfRule>
    <cfRule type="containsText" dxfId="1097" priority="1357" operator="containsText" text="Fully Achieved">
      <formula>NOT(ISERROR(SEARCH("Fully Achieved",I92)))</formula>
    </cfRule>
    <cfRule type="containsText" dxfId="1096" priority="1358" operator="containsText" text="Update not Provided">
      <formula>NOT(ISERROR(SEARCH("Update not Provided",I92)))</formula>
    </cfRule>
    <cfRule type="containsText" dxfId="1095" priority="1359" operator="containsText" text="Not yet due">
      <formula>NOT(ISERROR(SEARCH("Not yet due",I92)))</formula>
    </cfRule>
    <cfRule type="containsText" dxfId="1094" priority="1360" operator="containsText" text="Completed Behind Schedule">
      <formula>NOT(ISERROR(SEARCH("Completed Behind Schedule",I92)))</formula>
    </cfRule>
    <cfRule type="containsText" dxfId="1093" priority="1361" operator="containsText" text="Off Target">
      <formula>NOT(ISERROR(SEARCH("Off Target",I92)))</formula>
    </cfRule>
    <cfRule type="containsText" dxfId="1092" priority="1362" operator="containsText" text="In Danger of Falling Behind Target">
      <formula>NOT(ISERROR(SEARCH("In Danger of Falling Behind Target",I92)))</formula>
    </cfRule>
    <cfRule type="containsText" dxfId="1091" priority="1363" operator="containsText" text="On Track to be Achieved">
      <formula>NOT(ISERROR(SEARCH("On Track to be Achieved",I92)))</formula>
    </cfRule>
    <cfRule type="containsText" dxfId="1090" priority="1364" operator="containsText" text="Fully Achieved">
      <formula>NOT(ISERROR(SEARCH("Fully Achieved",I92)))</formula>
    </cfRule>
    <cfRule type="containsText" dxfId="1089" priority="1365" operator="containsText" text="Fully Achieved">
      <formula>NOT(ISERROR(SEARCH("Fully Achieved",I92)))</formula>
    </cfRule>
    <cfRule type="containsText" dxfId="1088" priority="1366" operator="containsText" text="Fully Achieved">
      <formula>NOT(ISERROR(SEARCH("Fully Achieved",I92)))</formula>
    </cfRule>
    <cfRule type="containsText" dxfId="1087" priority="1367" operator="containsText" text="Deferred">
      <formula>NOT(ISERROR(SEARCH("Deferred",I92)))</formula>
    </cfRule>
    <cfRule type="containsText" dxfId="1086" priority="1368" operator="containsText" text="Deleted">
      <formula>NOT(ISERROR(SEARCH("Deleted",I92)))</formula>
    </cfRule>
    <cfRule type="containsText" dxfId="1085" priority="1369" operator="containsText" text="In Danger of Falling Behind Target">
      <formula>NOT(ISERROR(SEARCH("In Danger of Falling Behind Target",I92)))</formula>
    </cfRule>
    <cfRule type="containsText" dxfId="1084" priority="1370" operator="containsText" text="Not yet due">
      <formula>NOT(ISERROR(SEARCH("Not yet due",I92)))</formula>
    </cfRule>
    <cfRule type="containsText" dxfId="1083" priority="1371" operator="containsText" text="Update not Provided">
      <formula>NOT(ISERROR(SEARCH("Update not Provided",I92)))</formula>
    </cfRule>
  </conditionalFormatting>
  <conditionalFormatting sqref="I97:I98">
    <cfRule type="containsText" dxfId="1082" priority="1300" operator="containsText" text="On track to be achieved">
      <formula>NOT(ISERROR(SEARCH("On track to be achieved",I97)))</formula>
    </cfRule>
    <cfRule type="containsText" dxfId="1081" priority="1301" operator="containsText" text="Deferred">
      <formula>NOT(ISERROR(SEARCH("Deferred",I97)))</formula>
    </cfRule>
    <cfRule type="containsText" dxfId="1080" priority="1302" operator="containsText" text="Deleted">
      <formula>NOT(ISERROR(SEARCH("Deleted",I97)))</formula>
    </cfRule>
    <cfRule type="containsText" dxfId="1079" priority="1303" operator="containsText" text="In Danger of Falling Behind Target">
      <formula>NOT(ISERROR(SEARCH("In Danger of Falling Behind Target",I97)))</formula>
    </cfRule>
    <cfRule type="containsText" dxfId="1078" priority="1304" operator="containsText" text="Not yet due">
      <formula>NOT(ISERROR(SEARCH("Not yet due",I97)))</formula>
    </cfRule>
    <cfRule type="containsText" dxfId="1077" priority="1305" operator="containsText" text="Update not Provided">
      <formula>NOT(ISERROR(SEARCH("Update not Provided",I97)))</formula>
    </cfRule>
    <cfRule type="containsText" dxfId="1076" priority="1306" operator="containsText" text="Not yet due">
      <formula>NOT(ISERROR(SEARCH("Not yet due",I97)))</formula>
    </cfRule>
    <cfRule type="containsText" dxfId="1075" priority="1307" operator="containsText" text="Completed Behind Schedule">
      <formula>NOT(ISERROR(SEARCH("Completed Behind Schedule",I97)))</formula>
    </cfRule>
    <cfRule type="containsText" dxfId="1074" priority="1308" operator="containsText" text="Off Target">
      <formula>NOT(ISERROR(SEARCH("Off Target",I97)))</formula>
    </cfRule>
    <cfRule type="containsText" dxfId="1073" priority="1309" operator="containsText" text="On Track to be Achieved">
      <formula>NOT(ISERROR(SEARCH("On Track to be Achieved",I97)))</formula>
    </cfRule>
    <cfRule type="containsText" dxfId="1072" priority="1310" operator="containsText" text="Fully Achieved">
      <formula>NOT(ISERROR(SEARCH("Fully Achieved",I97)))</formula>
    </cfRule>
    <cfRule type="containsText" dxfId="1071" priority="1311" operator="containsText" text="Not yet due">
      <formula>NOT(ISERROR(SEARCH("Not yet due",I97)))</formula>
    </cfRule>
    <cfRule type="containsText" dxfId="1070" priority="1312" operator="containsText" text="Not Yet Due">
      <formula>NOT(ISERROR(SEARCH("Not Yet Due",I97)))</formula>
    </cfRule>
    <cfRule type="containsText" dxfId="1069" priority="1313" operator="containsText" text="Deferred">
      <formula>NOT(ISERROR(SEARCH("Deferred",I97)))</formula>
    </cfRule>
    <cfRule type="containsText" dxfId="1068" priority="1314" operator="containsText" text="Deleted">
      <formula>NOT(ISERROR(SEARCH("Deleted",I97)))</formula>
    </cfRule>
    <cfRule type="containsText" dxfId="1067" priority="1315" operator="containsText" text="In Danger of Falling Behind Target">
      <formula>NOT(ISERROR(SEARCH("In Danger of Falling Behind Target",I97)))</formula>
    </cfRule>
    <cfRule type="containsText" dxfId="1066" priority="1316" operator="containsText" text="Not yet due">
      <formula>NOT(ISERROR(SEARCH("Not yet due",I97)))</formula>
    </cfRule>
    <cfRule type="containsText" dxfId="1065" priority="1317" operator="containsText" text="Completed Behind Schedule">
      <formula>NOT(ISERROR(SEARCH("Completed Behind Schedule",I97)))</formula>
    </cfRule>
    <cfRule type="containsText" dxfId="1064" priority="1318" operator="containsText" text="Off Target">
      <formula>NOT(ISERROR(SEARCH("Off Target",I97)))</formula>
    </cfRule>
    <cfRule type="containsText" dxfId="1063" priority="1319" operator="containsText" text="In Danger of Falling Behind Target">
      <formula>NOT(ISERROR(SEARCH("In Danger of Falling Behind Target",I97)))</formula>
    </cfRule>
    <cfRule type="containsText" dxfId="1062" priority="1320" operator="containsText" text="On Track to be Achieved">
      <formula>NOT(ISERROR(SEARCH("On Track to be Achieved",I97)))</formula>
    </cfRule>
    <cfRule type="containsText" dxfId="1061" priority="1321" operator="containsText" text="Fully Achieved">
      <formula>NOT(ISERROR(SEARCH("Fully Achieved",I97)))</formula>
    </cfRule>
    <cfRule type="containsText" dxfId="1060" priority="1322" operator="containsText" text="Update not Provided">
      <formula>NOT(ISERROR(SEARCH("Update not Provided",I97)))</formula>
    </cfRule>
    <cfRule type="containsText" dxfId="1059" priority="1323" operator="containsText" text="Not yet due">
      <formula>NOT(ISERROR(SEARCH("Not yet due",I97)))</formula>
    </cfRule>
    <cfRule type="containsText" dxfId="1058" priority="1324" operator="containsText" text="Completed Behind Schedule">
      <formula>NOT(ISERROR(SEARCH("Completed Behind Schedule",I97)))</formula>
    </cfRule>
    <cfRule type="containsText" dxfId="1057" priority="1325" operator="containsText" text="Off Target">
      <formula>NOT(ISERROR(SEARCH("Off Target",I97)))</formula>
    </cfRule>
    <cfRule type="containsText" dxfId="1056" priority="1326" operator="containsText" text="In Danger of Falling Behind Target">
      <formula>NOT(ISERROR(SEARCH("In Danger of Falling Behind Target",I97)))</formula>
    </cfRule>
    <cfRule type="containsText" dxfId="1055" priority="1327" operator="containsText" text="On Track to be Achieved">
      <formula>NOT(ISERROR(SEARCH("On Track to be Achieved",I97)))</formula>
    </cfRule>
    <cfRule type="containsText" dxfId="1054" priority="1328" operator="containsText" text="Fully Achieved">
      <formula>NOT(ISERROR(SEARCH("Fully Achieved",I97)))</formula>
    </cfRule>
    <cfRule type="containsText" dxfId="1053" priority="1329" operator="containsText" text="Fully Achieved">
      <formula>NOT(ISERROR(SEARCH("Fully Achieved",I97)))</formula>
    </cfRule>
    <cfRule type="containsText" dxfId="1052" priority="1330" operator="containsText" text="Fully Achieved">
      <formula>NOT(ISERROR(SEARCH("Fully Achieved",I97)))</formula>
    </cfRule>
    <cfRule type="containsText" dxfId="1051" priority="1331" operator="containsText" text="Deferred">
      <formula>NOT(ISERROR(SEARCH("Deferred",I97)))</formula>
    </cfRule>
    <cfRule type="containsText" dxfId="1050" priority="1332" operator="containsText" text="Deleted">
      <formula>NOT(ISERROR(SEARCH("Deleted",I97)))</formula>
    </cfRule>
    <cfRule type="containsText" dxfId="1049" priority="1333" operator="containsText" text="In Danger of Falling Behind Target">
      <formula>NOT(ISERROR(SEARCH("In Danger of Falling Behind Target",I97)))</formula>
    </cfRule>
    <cfRule type="containsText" dxfId="1048" priority="1334" operator="containsText" text="Not yet due">
      <formula>NOT(ISERROR(SEARCH("Not yet due",I97)))</formula>
    </cfRule>
    <cfRule type="containsText" dxfId="1047" priority="1335" operator="containsText" text="Update not Provided">
      <formula>NOT(ISERROR(SEARCH("Update not Provided",I97)))</formula>
    </cfRule>
  </conditionalFormatting>
  <conditionalFormatting sqref="I99:I109">
    <cfRule type="containsText" dxfId="1046" priority="1264" operator="containsText" text="On track to be achieved">
      <formula>NOT(ISERROR(SEARCH("On track to be achieved",I99)))</formula>
    </cfRule>
    <cfRule type="containsText" dxfId="1045" priority="1265" operator="containsText" text="Deferred">
      <formula>NOT(ISERROR(SEARCH("Deferred",I99)))</formula>
    </cfRule>
    <cfRule type="containsText" dxfId="1044" priority="1266" operator="containsText" text="Deleted">
      <formula>NOT(ISERROR(SEARCH("Deleted",I99)))</formula>
    </cfRule>
    <cfRule type="containsText" dxfId="1043" priority="1267" operator="containsText" text="In Danger of Falling Behind Target">
      <formula>NOT(ISERROR(SEARCH("In Danger of Falling Behind Target",I99)))</formula>
    </cfRule>
    <cfRule type="containsText" dxfId="1042" priority="1268" operator="containsText" text="Not yet due">
      <formula>NOT(ISERROR(SEARCH("Not yet due",I99)))</formula>
    </cfRule>
    <cfRule type="containsText" dxfId="1041" priority="1269" operator="containsText" text="Update not Provided">
      <formula>NOT(ISERROR(SEARCH("Update not Provided",I99)))</formula>
    </cfRule>
    <cfRule type="containsText" dxfId="1040" priority="1270" operator="containsText" text="Not yet due">
      <formula>NOT(ISERROR(SEARCH("Not yet due",I99)))</formula>
    </cfRule>
    <cfRule type="containsText" dxfId="1039" priority="1271" operator="containsText" text="Completed Behind Schedule">
      <formula>NOT(ISERROR(SEARCH("Completed Behind Schedule",I99)))</formula>
    </cfRule>
    <cfRule type="containsText" dxfId="1038" priority="1272" operator="containsText" text="Off Target">
      <formula>NOT(ISERROR(SEARCH("Off Target",I99)))</formula>
    </cfRule>
    <cfRule type="containsText" dxfId="1037" priority="1273" operator="containsText" text="On Track to be Achieved">
      <formula>NOT(ISERROR(SEARCH("On Track to be Achieved",I99)))</formula>
    </cfRule>
    <cfRule type="containsText" dxfId="1036" priority="1274" operator="containsText" text="Fully Achieved">
      <formula>NOT(ISERROR(SEARCH("Fully Achieved",I99)))</formula>
    </cfRule>
    <cfRule type="containsText" dxfId="1035" priority="1275" operator="containsText" text="Not yet due">
      <formula>NOT(ISERROR(SEARCH("Not yet due",I99)))</formula>
    </cfRule>
    <cfRule type="containsText" dxfId="1034" priority="1276" operator="containsText" text="Not Yet Due">
      <formula>NOT(ISERROR(SEARCH("Not Yet Due",I99)))</formula>
    </cfRule>
    <cfRule type="containsText" dxfId="1033" priority="1277" operator="containsText" text="Deferred">
      <formula>NOT(ISERROR(SEARCH("Deferred",I99)))</formula>
    </cfRule>
    <cfRule type="containsText" dxfId="1032" priority="1278" operator="containsText" text="Deleted">
      <formula>NOT(ISERROR(SEARCH("Deleted",I99)))</formula>
    </cfRule>
    <cfRule type="containsText" dxfId="1031" priority="1279" operator="containsText" text="In Danger of Falling Behind Target">
      <formula>NOT(ISERROR(SEARCH("In Danger of Falling Behind Target",I99)))</formula>
    </cfRule>
    <cfRule type="containsText" dxfId="1030" priority="1280" operator="containsText" text="Not yet due">
      <formula>NOT(ISERROR(SEARCH("Not yet due",I99)))</formula>
    </cfRule>
    <cfRule type="containsText" dxfId="1029" priority="1281" operator="containsText" text="Completed Behind Schedule">
      <formula>NOT(ISERROR(SEARCH("Completed Behind Schedule",I99)))</formula>
    </cfRule>
    <cfRule type="containsText" dxfId="1028" priority="1282" operator="containsText" text="Off Target">
      <formula>NOT(ISERROR(SEARCH("Off Target",I99)))</formula>
    </cfRule>
    <cfRule type="containsText" dxfId="1027" priority="1283" operator="containsText" text="In Danger of Falling Behind Target">
      <formula>NOT(ISERROR(SEARCH("In Danger of Falling Behind Target",I99)))</formula>
    </cfRule>
    <cfRule type="containsText" dxfId="1026" priority="1284" operator="containsText" text="On Track to be Achieved">
      <formula>NOT(ISERROR(SEARCH("On Track to be Achieved",I99)))</formula>
    </cfRule>
    <cfRule type="containsText" dxfId="1025" priority="1285" operator="containsText" text="Fully Achieved">
      <formula>NOT(ISERROR(SEARCH("Fully Achieved",I99)))</formula>
    </cfRule>
    <cfRule type="containsText" dxfId="1024" priority="1286" operator="containsText" text="Update not Provided">
      <formula>NOT(ISERROR(SEARCH("Update not Provided",I99)))</formula>
    </cfRule>
    <cfRule type="containsText" dxfId="1023" priority="1287" operator="containsText" text="Not yet due">
      <formula>NOT(ISERROR(SEARCH("Not yet due",I99)))</formula>
    </cfRule>
    <cfRule type="containsText" dxfId="1022" priority="1288" operator="containsText" text="Completed Behind Schedule">
      <formula>NOT(ISERROR(SEARCH("Completed Behind Schedule",I99)))</formula>
    </cfRule>
    <cfRule type="containsText" dxfId="1021" priority="1289" operator="containsText" text="Off Target">
      <formula>NOT(ISERROR(SEARCH("Off Target",I99)))</formula>
    </cfRule>
    <cfRule type="containsText" dxfId="1020" priority="1290" operator="containsText" text="In Danger of Falling Behind Target">
      <formula>NOT(ISERROR(SEARCH("In Danger of Falling Behind Target",I99)))</formula>
    </cfRule>
    <cfRule type="containsText" dxfId="1019" priority="1291" operator="containsText" text="On Track to be Achieved">
      <formula>NOT(ISERROR(SEARCH("On Track to be Achieved",I99)))</formula>
    </cfRule>
    <cfRule type="containsText" dxfId="1018" priority="1292" operator="containsText" text="Fully Achieved">
      <formula>NOT(ISERROR(SEARCH("Fully Achieved",I99)))</formula>
    </cfRule>
    <cfRule type="containsText" dxfId="1017" priority="1293" operator="containsText" text="Fully Achieved">
      <formula>NOT(ISERROR(SEARCH("Fully Achieved",I99)))</formula>
    </cfRule>
    <cfRule type="containsText" dxfId="1016" priority="1294" operator="containsText" text="Fully Achieved">
      <formula>NOT(ISERROR(SEARCH("Fully Achieved",I99)))</formula>
    </cfRule>
    <cfRule type="containsText" dxfId="1015" priority="1295" operator="containsText" text="Deferred">
      <formula>NOT(ISERROR(SEARCH("Deferred",I99)))</formula>
    </cfRule>
    <cfRule type="containsText" dxfId="1014" priority="1296" operator="containsText" text="Deleted">
      <formula>NOT(ISERROR(SEARCH("Deleted",I99)))</formula>
    </cfRule>
    <cfRule type="containsText" dxfId="1013" priority="1297" operator="containsText" text="In Danger of Falling Behind Target">
      <formula>NOT(ISERROR(SEARCH("In Danger of Falling Behind Target",I99)))</formula>
    </cfRule>
    <cfRule type="containsText" dxfId="1012" priority="1298" operator="containsText" text="Not yet due">
      <formula>NOT(ISERROR(SEARCH("Not yet due",I99)))</formula>
    </cfRule>
    <cfRule type="containsText" dxfId="1011" priority="1299" operator="containsText" text="Update not Provided">
      <formula>NOT(ISERROR(SEARCH("Update not Provided",I99)))</formula>
    </cfRule>
  </conditionalFormatting>
  <conditionalFormatting sqref="J3:J110">
    <cfRule type="containsText" dxfId="1010" priority="1189" operator="containsText" text="reasonable tolerance">
      <formula>NOT(ISERROR(SEARCH("reasonable tolerance",J3)))</formula>
    </cfRule>
    <cfRule type="containsText" dxfId="1009" priority="1190" operator="containsText" text="significantly after">
      <formula>NOT(ISERROR(SEARCH("significantly after",J3)))</formula>
    </cfRule>
    <cfRule type="containsText" dxfId="1008" priority="1191" operator="containsText" text="10% tolerance">
      <formula>NOT(ISERROR(SEARCH("10% tolerance",J3)))</formula>
    </cfRule>
  </conditionalFormatting>
  <conditionalFormatting sqref="E4:E6">
    <cfRule type="containsText" dxfId="1007" priority="1153" operator="containsText" text="On track to be achieved">
      <formula>NOT(ISERROR(SEARCH("On track to be achieved",E4)))</formula>
    </cfRule>
    <cfRule type="containsText" dxfId="1006" priority="1154" operator="containsText" text="Deferred">
      <formula>NOT(ISERROR(SEARCH("Deferred",E4)))</formula>
    </cfRule>
    <cfRule type="containsText" dxfId="1005" priority="1155" operator="containsText" text="Deleted">
      <formula>NOT(ISERROR(SEARCH("Deleted",E4)))</formula>
    </cfRule>
    <cfRule type="containsText" dxfId="1004" priority="1156" operator="containsText" text="In Danger of Falling Behind Target">
      <formula>NOT(ISERROR(SEARCH("In Danger of Falling Behind Target",E4)))</formula>
    </cfRule>
    <cfRule type="containsText" dxfId="1003" priority="1157" operator="containsText" text="Not yet due">
      <formula>NOT(ISERROR(SEARCH("Not yet due",E4)))</formula>
    </cfRule>
    <cfRule type="containsText" dxfId="1002" priority="1158" operator="containsText" text="Update not Provided">
      <formula>NOT(ISERROR(SEARCH("Update not Provided",E4)))</formula>
    </cfRule>
    <cfRule type="containsText" dxfId="1001" priority="1159" operator="containsText" text="Not yet due">
      <formula>NOT(ISERROR(SEARCH("Not yet due",E4)))</formula>
    </cfRule>
    <cfRule type="containsText" dxfId="1000" priority="1160" operator="containsText" text="Completed Behind Schedule">
      <formula>NOT(ISERROR(SEARCH("Completed Behind Schedule",E4)))</formula>
    </cfRule>
    <cfRule type="containsText" dxfId="999" priority="1161" operator="containsText" text="Off Target">
      <formula>NOT(ISERROR(SEARCH("Off Target",E4)))</formula>
    </cfRule>
    <cfRule type="containsText" dxfId="998" priority="1162" operator="containsText" text="On Track to be Achieved">
      <formula>NOT(ISERROR(SEARCH("On Track to be Achieved",E4)))</formula>
    </cfRule>
    <cfRule type="containsText" dxfId="997" priority="1163" operator="containsText" text="Fully Achieved">
      <formula>NOT(ISERROR(SEARCH("Fully Achieved",E4)))</formula>
    </cfRule>
    <cfRule type="containsText" dxfId="996" priority="1164" operator="containsText" text="Not yet due">
      <formula>NOT(ISERROR(SEARCH("Not yet due",E4)))</formula>
    </cfRule>
    <cfRule type="containsText" dxfId="995" priority="1165" operator="containsText" text="Not Yet Due">
      <formula>NOT(ISERROR(SEARCH("Not Yet Due",E4)))</formula>
    </cfRule>
    <cfRule type="containsText" dxfId="994" priority="1166" operator="containsText" text="Deferred">
      <formula>NOT(ISERROR(SEARCH("Deferred",E4)))</formula>
    </cfRule>
    <cfRule type="containsText" dxfId="993" priority="1167" operator="containsText" text="Deleted">
      <formula>NOT(ISERROR(SEARCH("Deleted",E4)))</formula>
    </cfRule>
    <cfRule type="containsText" dxfId="992" priority="1168" operator="containsText" text="In Danger of Falling Behind Target">
      <formula>NOT(ISERROR(SEARCH("In Danger of Falling Behind Target",E4)))</formula>
    </cfRule>
    <cfRule type="containsText" dxfId="991" priority="1169" operator="containsText" text="Not yet due">
      <formula>NOT(ISERROR(SEARCH("Not yet due",E4)))</formula>
    </cfRule>
    <cfRule type="containsText" dxfId="990" priority="1170" operator="containsText" text="Completed Behind Schedule">
      <formula>NOT(ISERROR(SEARCH("Completed Behind Schedule",E4)))</formula>
    </cfRule>
    <cfRule type="containsText" dxfId="989" priority="1171" operator="containsText" text="Off Target">
      <formula>NOT(ISERROR(SEARCH("Off Target",E4)))</formula>
    </cfRule>
    <cfRule type="containsText" dxfId="988" priority="1172" operator="containsText" text="In Danger of Falling Behind Target">
      <formula>NOT(ISERROR(SEARCH("In Danger of Falling Behind Target",E4)))</formula>
    </cfRule>
    <cfRule type="containsText" dxfId="987" priority="1173" operator="containsText" text="On Track to be Achieved">
      <formula>NOT(ISERROR(SEARCH("On Track to be Achieved",E4)))</formula>
    </cfRule>
    <cfRule type="containsText" dxfId="986" priority="1174" operator="containsText" text="Fully Achieved">
      <formula>NOT(ISERROR(SEARCH("Fully Achieved",E4)))</formula>
    </cfRule>
    <cfRule type="containsText" dxfId="985" priority="1175" operator="containsText" text="Update not Provided">
      <formula>NOT(ISERROR(SEARCH("Update not Provided",E4)))</formula>
    </cfRule>
    <cfRule type="containsText" dxfId="984" priority="1176" operator="containsText" text="Not yet due">
      <formula>NOT(ISERROR(SEARCH("Not yet due",E4)))</formula>
    </cfRule>
    <cfRule type="containsText" dxfId="983" priority="1177" operator="containsText" text="Completed Behind Schedule">
      <formula>NOT(ISERROR(SEARCH("Completed Behind Schedule",E4)))</formula>
    </cfRule>
    <cfRule type="containsText" dxfId="982" priority="1178" operator="containsText" text="Off Target">
      <formula>NOT(ISERROR(SEARCH("Off Target",E4)))</formula>
    </cfRule>
    <cfRule type="containsText" dxfId="981" priority="1179" operator="containsText" text="In Danger of Falling Behind Target">
      <formula>NOT(ISERROR(SEARCH("In Danger of Falling Behind Target",E4)))</formula>
    </cfRule>
    <cfRule type="containsText" dxfId="980" priority="1180" operator="containsText" text="On Track to be Achieved">
      <formula>NOT(ISERROR(SEARCH("On Track to be Achieved",E4)))</formula>
    </cfRule>
    <cfRule type="containsText" dxfId="979" priority="1181" operator="containsText" text="Fully Achieved">
      <formula>NOT(ISERROR(SEARCH("Fully Achieved",E4)))</formula>
    </cfRule>
    <cfRule type="containsText" dxfId="978" priority="1182" operator="containsText" text="Fully Achieved">
      <formula>NOT(ISERROR(SEARCH("Fully Achieved",E4)))</formula>
    </cfRule>
    <cfRule type="containsText" dxfId="977" priority="1183" operator="containsText" text="Fully Achieved">
      <formula>NOT(ISERROR(SEARCH("Fully Achieved",E4)))</formula>
    </cfRule>
    <cfRule type="containsText" dxfId="976" priority="1184" operator="containsText" text="Deferred">
      <formula>NOT(ISERROR(SEARCH("Deferred",E4)))</formula>
    </cfRule>
    <cfRule type="containsText" dxfId="975" priority="1185" operator="containsText" text="Deleted">
      <formula>NOT(ISERROR(SEARCH("Deleted",E4)))</formula>
    </cfRule>
    <cfRule type="containsText" dxfId="974" priority="1186" operator="containsText" text="In Danger of Falling Behind Target">
      <formula>NOT(ISERROR(SEARCH("In Danger of Falling Behind Target",E4)))</formula>
    </cfRule>
    <cfRule type="containsText" dxfId="973" priority="1187" operator="containsText" text="Not yet due">
      <formula>NOT(ISERROR(SEARCH("Not yet due",E4)))</formula>
    </cfRule>
    <cfRule type="containsText" dxfId="972" priority="1188" operator="containsText" text="Update not Provided">
      <formula>NOT(ISERROR(SEARCH("Update not Provided",E4)))</formula>
    </cfRule>
  </conditionalFormatting>
  <conditionalFormatting sqref="E8">
    <cfRule type="containsText" dxfId="971" priority="1117" operator="containsText" text="On track to be achieved">
      <formula>NOT(ISERROR(SEARCH("On track to be achieved",E8)))</formula>
    </cfRule>
    <cfRule type="containsText" dxfId="970" priority="1118" operator="containsText" text="Deferred">
      <formula>NOT(ISERROR(SEARCH("Deferred",E8)))</formula>
    </cfRule>
    <cfRule type="containsText" dxfId="969" priority="1119" operator="containsText" text="Deleted">
      <formula>NOT(ISERROR(SEARCH("Deleted",E8)))</formula>
    </cfRule>
    <cfRule type="containsText" dxfId="968" priority="1120" operator="containsText" text="In Danger of Falling Behind Target">
      <formula>NOT(ISERROR(SEARCH("In Danger of Falling Behind Target",E8)))</formula>
    </cfRule>
    <cfRule type="containsText" dxfId="967" priority="1121" operator="containsText" text="Not yet due">
      <formula>NOT(ISERROR(SEARCH("Not yet due",E8)))</formula>
    </cfRule>
    <cfRule type="containsText" dxfId="966" priority="1122" operator="containsText" text="Update not Provided">
      <formula>NOT(ISERROR(SEARCH("Update not Provided",E8)))</formula>
    </cfRule>
    <cfRule type="containsText" dxfId="965" priority="1123" operator="containsText" text="Not yet due">
      <formula>NOT(ISERROR(SEARCH("Not yet due",E8)))</formula>
    </cfRule>
    <cfRule type="containsText" dxfId="964" priority="1124" operator="containsText" text="Completed Behind Schedule">
      <formula>NOT(ISERROR(SEARCH("Completed Behind Schedule",E8)))</formula>
    </cfRule>
    <cfRule type="containsText" dxfId="963" priority="1125" operator="containsText" text="Off Target">
      <formula>NOT(ISERROR(SEARCH("Off Target",E8)))</formula>
    </cfRule>
    <cfRule type="containsText" dxfId="962" priority="1126" operator="containsText" text="On Track to be Achieved">
      <formula>NOT(ISERROR(SEARCH("On Track to be Achieved",E8)))</formula>
    </cfRule>
    <cfRule type="containsText" dxfId="961" priority="1127" operator="containsText" text="Fully Achieved">
      <formula>NOT(ISERROR(SEARCH("Fully Achieved",E8)))</formula>
    </cfRule>
    <cfRule type="containsText" dxfId="960" priority="1128" operator="containsText" text="Not yet due">
      <formula>NOT(ISERROR(SEARCH("Not yet due",E8)))</formula>
    </cfRule>
    <cfRule type="containsText" dxfId="959" priority="1129" operator="containsText" text="Not Yet Due">
      <formula>NOT(ISERROR(SEARCH("Not Yet Due",E8)))</formula>
    </cfRule>
    <cfRule type="containsText" dxfId="958" priority="1130" operator="containsText" text="Deferred">
      <formula>NOT(ISERROR(SEARCH("Deferred",E8)))</formula>
    </cfRule>
    <cfRule type="containsText" dxfId="957" priority="1131" operator="containsText" text="Deleted">
      <formula>NOT(ISERROR(SEARCH("Deleted",E8)))</formula>
    </cfRule>
    <cfRule type="containsText" dxfId="956" priority="1132" operator="containsText" text="In Danger of Falling Behind Target">
      <formula>NOT(ISERROR(SEARCH("In Danger of Falling Behind Target",E8)))</formula>
    </cfRule>
    <cfRule type="containsText" dxfId="955" priority="1133" operator="containsText" text="Not yet due">
      <formula>NOT(ISERROR(SEARCH("Not yet due",E8)))</formula>
    </cfRule>
    <cfRule type="containsText" dxfId="954" priority="1134" operator="containsText" text="Completed Behind Schedule">
      <formula>NOT(ISERROR(SEARCH("Completed Behind Schedule",E8)))</formula>
    </cfRule>
    <cfRule type="containsText" dxfId="953" priority="1135" operator="containsText" text="Off Target">
      <formula>NOT(ISERROR(SEARCH("Off Target",E8)))</formula>
    </cfRule>
    <cfRule type="containsText" dxfId="952" priority="1136" operator="containsText" text="In Danger of Falling Behind Target">
      <formula>NOT(ISERROR(SEARCH("In Danger of Falling Behind Target",E8)))</formula>
    </cfRule>
    <cfRule type="containsText" dxfId="951" priority="1137" operator="containsText" text="On Track to be Achieved">
      <formula>NOT(ISERROR(SEARCH("On Track to be Achieved",E8)))</formula>
    </cfRule>
    <cfRule type="containsText" dxfId="950" priority="1138" operator="containsText" text="Fully Achieved">
      <formula>NOT(ISERROR(SEARCH("Fully Achieved",E8)))</formula>
    </cfRule>
    <cfRule type="containsText" dxfId="949" priority="1139" operator="containsText" text="Update not Provided">
      <formula>NOT(ISERROR(SEARCH("Update not Provided",E8)))</formula>
    </cfRule>
    <cfRule type="containsText" dxfId="948" priority="1140" operator="containsText" text="Not yet due">
      <formula>NOT(ISERROR(SEARCH("Not yet due",E8)))</formula>
    </cfRule>
    <cfRule type="containsText" dxfId="947" priority="1141" operator="containsText" text="Completed Behind Schedule">
      <formula>NOT(ISERROR(SEARCH("Completed Behind Schedule",E8)))</formula>
    </cfRule>
    <cfRule type="containsText" dxfId="946" priority="1142" operator="containsText" text="Off Target">
      <formula>NOT(ISERROR(SEARCH("Off Target",E8)))</formula>
    </cfRule>
    <cfRule type="containsText" dxfId="945" priority="1143" operator="containsText" text="In Danger of Falling Behind Target">
      <formula>NOT(ISERROR(SEARCH("In Danger of Falling Behind Target",E8)))</formula>
    </cfRule>
    <cfRule type="containsText" dxfId="944" priority="1144" operator="containsText" text="On Track to be Achieved">
      <formula>NOT(ISERROR(SEARCH("On Track to be Achieved",E8)))</formula>
    </cfRule>
    <cfRule type="containsText" dxfId="943" priority="1145" operator="containsText" text="Fully Achieved">
      <formula>NOT(ISERROR(SEARCH("Fully Achieved",E8)))</formula>
    </cfRule>
    <cfRule type="containsText" dxfId="942" priority="1146" operator="containsText" text="Fully Achieved">
      <formula>NOT(ISERROR(SEARCH("Fully Achieved",E8)))</formula>
    </cfRule>
    <cfRule type="containsText" dxfId="941" priority="1147" operator="containsText" text="Fully Achieved">
      <formula>NOT(ISERROR(SEARCH("Fully Achieved",E8)))</formula>
    </cfRule>
    <cfRule type="containsText" dxfId="940" priority="1148" operator="containsText" text="Deferred">
      <formula>NOT(ISERROR(SEARCH("Deferred",E8)))</formula>
    </cfRule>
    <cfRule type="containsText" dxfId="939" priority="1149" operator="containsText" text="Deleted">
      <formula>NOT(ISERROR(SEARCH("Deleted",E8)))</formula>
    </cfRule>
    <cfRule type="containsText" dxfId="938" priority="1150" operator="containsText" text="In Danger of Falling Behind Target">
      <formula>NOT(ISERROR(SEARCH("In Danger of Falling Behind Target",E8)))</formula>
    </cfRule>
    <cfRule type="containsText" dxfId="937" priority="1151" operator="containsText" text="Not yet due">
      <formula>NOT(ISERROR(SEARCH("Not yet due",E8)))</formula>
    </cfRule>
    <cfRule type="containsText" dxfId="936" priority="1152" operator="containsText" text="Update not Provided">
      <formula>NOT(ISERROR(SEARCH("Update not Provided",E8)))</formula>
    </cfRule>
  </conditionalFormatting>
  <conditionalFormatting sqref="E12:E18">
    <cfRule type="containsText" dxfId="935" priority="1081" operator="containsText" text="On track to be achieved">
      <formula>NOT(ISERROR(SEARCH("On track to be achieved",E12)))</formula>
    </cfRule>
    <cfRule type="containsText" dxfId="934" priority="1082" operator="containsText" text="Deferred">
      <formula>NOT(ISERROR(SEARCH("Deferred",E12)))</formula>
    </cfRule>
    <cfRule type="containsText" dxfId="933" priority="1083" operator="containsText" text="Deleted">
      <formula>NOT(ISERROR(SEARCH("Deleted",E12)))</formula>
    </cfRule>
    <cfRule type="containsText" dxfId="932" priority="1084" operator="containsText" text="In Danger of Falling Behind Target">
      <formula>NOT(ISERROR(SEARCH("In Danger of Falling Behind Target",E12)))</formula>
    </cfRule>
    <cfRule type="containsText" dxfId="931" priority="1085" operator="containsText" text="Not yet due">
      <formula>NOT(ISERROR(SEARCH("Not yet due",E12)))</formula>
    </cfRule>
    <cfRule type="containsText" dxfId="930" priority="1086" operator="containsText" text="Update not Provided">
      <formula>NOT(ISERROR(SEARCH("Update not Provided",E12)))</formula>
    </cfRule>
    <cfRule type="containsText" dxfId="929" priority="1087" operator="containsText" text="Not yet due">
      <formula>NOT(ISERROR(SEARCH("Not yet due",E12)))</formula>
    </cfRule>
    <cfRule type="containsText" dxfId="928" priority="1088" operator="containsText" text="Completed Behind Schedule">
      <formula>NOT(ISERROR(SEARCH("Completed Behind Schedule",E12)))</formula>
    </cfRule>
    <cfRule type="containsText" dxfId="927" priority="1089" operator="containsText" text="Off Target">
      <formula>NOT(ISERROR(SEARCH("Off Target",E12)))</formula>
    </cfRule>
    <cfRule type="containsText" dxfId="926" priority="1090" operator="containsText" text="On Track to be Achieved">
      <formula>NOT(ISERROR(SEARCH("On Track to be Achieved",E12)))</formula>
    </cfRule>
    <cfRule type="containsText" dxfId="925" priority="1091" operator="containsText" text="Fully Achieved">
      <formula>NOT(ISERROR(SEARCH("Fully Achieved",E12)))</formula>
    </cfRule>
    <cfRule type="containsText" dxfId="924" priority="1092" operator="containsText" text="Not yet due">
      <formula>NOT(ISERROR(SEARCH("Not yet due",E12)))</formula>
    </cfRule>
    <cfRule type="containsText" dxfId="923" priority="1093" operator="containsText" text="Not Yet Due">
      <formula>NOT(ISERROR(SEARCH("Not Yet Due",E12)))</formula>
    </cfRule>
    <cfRule type="containsText" dxfId="922" priority="1094" operator="containsText" text="Deferred">
      <formula>NOT(ISERROR(SEARCH("Deferred",E12)))</formula>
    </cfRule>
    <cfRule type="containsText" dxfId="921" priority="1095" operator="containsText" text="Deleted">
      <formula>NOT(ISERROR(SEARCH("Deleted",E12)))</formula>
    </cfRule>
    <cfRule type="containsText" dxfId="920" priority="1096" operator="containsText" text="In Danger of Falling Behind Target">
      <formula>NOT(ISERROR(SEARCH("In Danger of Falling Behind Target",E12)))</formula>
    </cfRule>
    <cfRule type="containsText" dxfId="919" priority="1097" operator="containsText" text="Not yet due">
      <formula>NOT(ISERROR(SEARCH("Not yet due",E12)))</formula>
    </cfRule>
    <cfRule type="containsText" dxfId="918" priority="1098" operator="containsText" text="Completed Behind Schedule">
      <formula>NOT(ISERROR(SEARCH("Completed Behind Schedule",E12)))</formula>
    </cfRule>
    <cfRule type="containsText" dxfId="917" priority="1099" operator="containsText" text="Off Target">
      <formula>NOT(ISERROR(SEARCH("Off Target",E12)))</formula>
    </cfRule>
    <cfRule type="containsText" dxfId="916" priority="1100" operator="containsText" text="In Danger of Falling Behind Target">
      <formula>NOT(ISERROR(SEARCH("In Danger of Falling Behind Target",E12)))</formula>
    </cfRule>
    <cfRule type="containsText" dxfId="915" priority="1101" operator="containsText" text="On Track to be Achieved">
      <formula>NOT(ISERROR(SEARCH("On Track to be Achieved",E12)))</formula>
    </cfRule>
    <cfRule type="containsText" dxfId="914" priority="1102" operator="containsText" text="Fully Achieved">
      <formula>NOT(ISERROR(SEARCH("Fully Achieved",E12)))</formula>
    </cfRule>
    <cfRule type="containsText" dxfId="913" priority="1103" operator="containsText" text="Update not Provided">
      <formula>NOT(ISERROR(SEARCH("Update not Provided",E12)))</formula>
    </cfRule>
    <cfRule type="containsText" dxfId="912" priority="1104" operator="containsText" text="Not yet due">
      <formula>NOT(ISERROR(SEARCH("Not yet due",E12)))</formula>
    </cfRule>
    <cfRule type="containsText" dxfId="911" priority="1105" operator="containsText" text="Completed Behind Schedule">
      <formula>NOT(ISERROR(SEARCH("Completed Behind Schedule",E12)))</formula>
    </cfRule>
    <cfRule type="containsText" dxfId="910" priority="1106" operator="containsText" text="Off Target">
      <formula>NOT(ISERROR(SEARCH("Off Target",E12)))</formula>
    </cfRule>
    <cfRule type="containsText" dxfId="909" priority="1107" operator="containsText" text="In Danger of Falling Behind Target">
      <formula>NOT(ISERROR(SEARCH("In Danger of Falling Behind Target",E12)))</formula>
    </cfRule>
    <cfRule type="containsText" dxfId="908" priority="1108" operator="containsText" text="On Track to be Achieved">
      <formula>NOT(ISERROR(SEARCH("On Track to be Achieved",E12)))</formula>
    </cfRule>
    <cfRule type="containsText" dxfId="907" priority="1109" operator="containsText" text="Fully Achieved">
      <formula>NOT(ISERROR(SEARCH("Fully Achieved",E12)))</formula>
    </cfRule>
    <cfRule type="containsText" dxfId="906" priority="1110" operator="containsText" text="Fully Achieved">
      <formula>NOT(ISERROR(SEARCH("Fully Achieved",E12)))</formula>
    </cfRule>
    <cfRule type="containsText" dxfId="905" priority="1111" operator="containsText" text="Fully Achieved">
      <formula>NOT(ISERROR(SEARCH("Fully Achieved",E12)))</formula>
    </cfRule>
    <cfRule type="containsText" dxfId="904" priority="1112" operator="containsText" text="Deferred">
      <formula>NOT(ISERROR(SEARCH("Deferred",E12)))</formula>
    </cfRule>
    <cfRule type="containsText" dxfId="903" priority="1113" operator="containsText" text="Deleted">
      <formula>NOT(ISERROR(SEARCH("Deleted",E12)))</formula>
    </cfRule>
    <cfRule type="containsText" dxfId="902" priority="1114" operator="containsText" text="In Danger of Falling Behind Target">
      <formula>NOT(ISERROR(SEARCH("In Danger of Falling Behind Target",E12)))</formula>
    </cfRule>
    <cfRule type="containsText" dxfId="901" priority="1115" operator="containsText" text="Not yet due">
      <formula>NOT(ISERROR(SEARCH("Not yet due",E12)))</formula>
    </cfRule>
    <cfRule type="containsText" dxfId="900" priority="1116" operator="containsText" text="Update not Provided">
      <formula>NOT(ISERROR(SEARCH("Update not Provided",E12)))</formula>
    </cfRule>
  </conditionalFormatting>
  <conditionalFormatting sqref="E21:E27">
    <cfRule type="containsText" dxfId="899" priority="1045" operator="containsText" text="On track to be achieved">
      <formula>NOT(ISERROR(SEARCH("On track to be achieved",E21)))</formula>
    </cfRule>
    <cfRule type="containsText" dxfId="898" priority="1046" operator="containsText" text="Deferred">
      <formula>NOT(ISERROR(SEARCH("Deferred",E21)))</formula>
    </cfRule>
    <cfRule type="containsText" dxfId="897" priority="1047" operator="containsText" text="Deleted">
      <formula>NOT(ISERROR(SEARCH("Deleted",E21)))</formula>
    </cfRule>
    <cfRule type="containsText" dxfId="896" priority="1048" operator="containsText" text="In Danger of Falling Behind Target">
      <formula>NOT(ISERROR(SEARCH("In Danger of Falling Behind Target",E21)))</formula>
    </cfRule>
    <cfRule type="containsText" dxfId="895" priority="1049" operator="containsText" text="Not yet due">
      <formula>NOT(ISERROR(SEARCH("Not yet due",E21)))</formula>
    </cfRule>
    <cfRule type="containsText" dxfId="894" priority="1050" operator="containsText" text="Update not Provided">
      <formula>NOT(ISERROR(SEARCH("Update not Provided",E21)))</formula>
    </cfRule>
    <cfRule type="containsText" dxfId="893" priority="1051" operator="containsText" text="Not yet due">
      <formula>NOT(ISERROR(SEARCH("Not yet due",E21)))</formula>
    </cfRule>
    <cfRule type="containsText" dxfId="892" priority="1052" operator="containsText" text="Completed Behind Schedule">
      <formula>NOT(ISERROR(SEARCH("Completed Behind Schedule",E21)))</formula>
    </cfRule>
    <cfRule type="containsText" dxfId="891" priority="1053" operator="containsText" text="Off Target">
      <formula>NOT(ISERROR(SEARCH("Off Target",E21)))</formula>
    </cfRule>
    <cfRule type="containsText" dxfId="890" priority="1054" operator="containsText" text="On Track to be Achieved">
      <formula>NOT(ISERROR(SEARCH("On Track to be Achieved",E21)))</formula>
    </cfRule>
    <cfRule type="containsText" dxfId="889" priority="1055" operator="containsText" text="Fully Achieved">
      <formula>NOT(ISERROR(SEARCH("Fully Achieved",E21)))</formula>
    </cfRule>
    <cfRule type="containsText" dxfId="888" priority="1056" operator="containsText" text="Not yet due">
      <formula>NOT(ISERROR(SEARCH("Not yet due",E21)))</formula>
    </cfRule>
    <cfRule type="containsText" dxfId="887" priority="1057" operator="containsText" text="Not Yet Due">
      <formula>NOT(ISERROR(SEARCH("Not Yet Due",E21)))</formula>
    </cfRule>
    <cfRule type="containsText" dxfId="886" priority="1058" operator="containsText" text="Deferred">
      <formula>NOT(ISERROR(SEARCH("Deferred",E21)))</formula>
    </cfRule>
    <cfRule type="containsText" dxfId="885" priority="1059" operator="containsText" text="Deleted">
      <formula>NOT(ISERROR(SEARCH("Deleted",E21)))</formula>
    </cfRule>
    <cfRule type="containsText" dxfId="884" priority="1060" operator="containsText" text="In Danger of Falling Behind Target">
      <formula>NOT(ISERROR(SEARCH("In Danger of Falling Behind Target",E21)))</formula>
    </cfRule>
    <cfRule type="containsText" dxfId="883" priority="1061" operator="containsText" text="Not yet due">
      <formula>NOT(ISERROR(SEARCH("Not yet due",E21)))</formula>
    </cfRule>
    <cfRule type="containsText" dxfId="882" priority="1062" operator="containsText" text="Completed Behind Schedule">
      <formula>NOT(ISERROR(SEARCH("Completed Behind Schedule",E21)))</formula>
    </cfRule>
    <cfRule type="containsText" dxfId="881" priority="1063" operator="containsText" text="Off Target">
      <formula>NOT(ISERROR(SEARCH("Off Target",E21)))</formula>
    </cfRule>
    <cfRule type="containsText" dxfId="880" priority="1064" operator="containsText" text="In Danger of Falling Behind Target">
      <formula>NOT(ISERROR(SEARCH("In Danger of Falling Behind Target",E21)))</formula>
    </cfRule>
    <cfRule type="containsText" dxfId="879" priority="1065" operator="containsText" text="On Track to be Achieved">
      <formula>NOT(ISERROR(SEARCH("On Track to be Achieved",E21)))</formula>
    </cfRule>
    <cfRule type="containsText" dxfId="878" priority="1066" operator="containsText" text="Fully Achieved">
      <formula>NOT(ISERROR(SEARCH("Fully Achieved",E21)))</formula>
    </cfRule>
    <cfRule type="containsText" dxfId="877" priority="1067" operator="containsText" text="Update not Provided">
      <formula>NOT(ISERROR(SEARCH("Update not Provided",E21)))</formula>
    </cfRule>
    <cfRule type="containsText" dxfId="876" priority="1068" operator="containsText" text="Not yet due">
      <formula>NOT(ISERROR(SEARCH("Not yet due",E21)))</formula>
    </cfRule>
    <cfRule type="containsText" dxfId="875" priority="1069" operator="containsText" text="Completed Behind Schedule">
      <formula>NOT(ISERROR(SEARCH("Completed Behind Schedule",E21)))</formula>
    </cfRule>
    <cfRule type="containsText" dxfId="874" priority="1070" operator="containsText" text="Off Target">
      <formula>NOT(ISERROR(SEARCH("Off Target",E21)))</formula>
    </cfRule>
    <cfRule type="containsText" dxfId="873" priority="1071" operator="containsText" text="In Danger of Falling Behind Target">
      <formula>NOT(ISERROR(SEARCH("In Danger of Falling Behind Target",E21)))</formula>
    </cfRule>
    <cfRule type="containsText" dxfId="872" priority="1072" operator="containsText" text="On Track to be Achieved">
      <formula>NOT(ISERROR(SEARCH("On Track to be Achieved",E21)))</formula>
    </cfRule>
    <cfRule type="containsText" dxfId="871" priority="1073" operator="containsText" text="Fully Achieved">
      <formula>NOT(ISERROR(SEARCH("Fully Achieved",E21)))</formula>
    </cfRule>
    <cfRule type="containsText" dxfId="870" priority="1074" operator="containsText" text="Fully Achieved">
      <formula>NOT(ISERROR(SEARCH("Fully Achieved",E21)))</formula>
    </cfRule>
    <cfRule type="containsText" dxfId="869" priority="1075" operator="containsText" text="Fully Achieved">
      <formula>NOT(ISERROR(SEARCH("Fully Achieved",E21)))</formula>
    </cfRule>
    <cfRule type="containsText" dxfId="868" priority="1076" operator="containsText" text="Deferred">
      <formula>NOT(ISERROR(SEARCH("Deferred",E21)))</formula>
    </cfRule>
    <cfRule type="containsText" dxfId="867" priority="1077" operator="containsText" text="Deleted">
      <formula>NOT(ISERROR(SEARCH("Deleted",E21)))</formula>
    </cfRule>
    <cfRule type="containsText" dxfId="866" priority="1078" operator="containsText" text="In Danger of Falling Behind Target">
      <formula>NOT(ISERROR(SEARCH("In Danger of Falling Behind Target",E21)))</formula>
    </cfRule>
    <cfRule type="containsText" dxfId="865" priority="1079" operator="containsText" text="Not yet due">
      <formula>NOT(ISERROR(SEARCH("Not yet due",E21)))</formula>
    </cfRule>
    <cfRule type="containsText" dxfId="864" priority="1080" operator="containsText" text="Update not Provided">
      <formula>NOT(ISERROR(SEARCH("Update not Provided",E21)))</formula>
    </cfRule>
  </conditionalFormatting>
  <conditionalFormatting sqref="E29:E30">
    <cfRule type="containsText" dxfId="863" priority="1009" operator="containsText" text="On track to be achieved">
      <formula>NOT(ISERROR(SEARCH("On track to be achieved",E29)))</formula>
    </cfRule>
    <cfRule type="containsText" dxfId="862" priority="1010" operator="containsText" text="Deferred">
      <formula>NOT(ISERROR(SEARCH("Deferred",E29)))</formula>
    </cfRule>
    <cfRule type="containsText" dxfId="861" priority="1011" operator="containsText" text="Deleted">
      <formula>NOT(ISERROR(SEARCH("Deleted",E29)))</formula>
    </cfRule>
    <cfRule type="containsText" dxfId="860" priority="1012" operator="containsText" text="In Danger of Falling Behind Target">
      <formula>NOT(ISERROR(SEARCH("In Danger of Falling Behind Target",E29)))</formula>
    </cfRule>
    <cfRule type="containsText" dxfId="859" priority="1013" operator="containsText" text="Not yet due">
      <formula>NOT(ISERROR(SEARCH("Not yet due",E29)))</formula>
    </cfRule>
    <cfRule type="containsText" dxfId="858" priority="1014" operator="containsText" text="Update not Provided">
      <formula>NOT(ISERROR(SEARCH("Update not Provided",E29)))</formula>
    </cfRule>
    <cfRule type="containsText" dxfId="857" priority="1015" operator="containsText" text="Not yet due">
      <formula>NOT(ISERROR(SEARCH("Not yet due",E29)))</formula>
    </cfRule>
    <cfRule type="containsText" dxfId="856" priority="1016" operator="containsText" text="Completed Behind Schedule">
      <formula>NOT(ISERROR(SEARCH("Completed Behind Schedule",E29)))</formula>
    </cfRule>
    <cfRule type="containsText" dxfId="855" priority="1017" operator="containsText" text="Off Target">
      <formula>NOT(ISERROR(SEARCH("Off Target",E29)))</formula>
    </cfRule>
    <cfRule type="containsText" dxfId="854" priority="1018" operator="containsText" text="On Track to be Achieved">
      <formula>NOT(ISERROR(SEARCH("On Track to be Achieved",E29)))</formula>
    </cfRule>
    <cfRule type="containsText" dxfId="853" priority="1019" operator="containsText" text="Fully Achieved">
      <formula>NOT(ISERROR(SEARCH("Fully Achieved",E29)))</formula>
    </cfRule>
    <cfRule type="containsText" dxfId="852" priority="1020" operator="containsText" text="Not yet due">
      <formula>NOT(ISERROR(SEARCH("Not yet due",E29)))</formula>
    </cfRule>
    <cfRule type="containsText" dxfId="851" priority="1021" operator="containsText" text="Not Yet Due">
      <formula>NOT(ISERROR(SEARCH("Not Yet Due",E29)))</formula>
    </cfRule>
    <cfRule type="containsText" dxfId="850" priority="1022" operator="containsText" text="Deferred">
      <formula>NOT(ISERROR(SEARCH("Deferred",E29)))</formula>
    </cfRule>
    <cfRule type="containsText" dxfId="849" priority="1023" operator="containsText" text="Deleted">
      <formula>NOT(ISERROR(SEARCH("Deleted",E29)))</formula>
    </cfRule>
    <cfRule type="containsText" dxfId="848" priority="1024" operator="containsText" text="In Danger of Falling Behind Target">
      <formula>NOT(ISERROR(SEARCH("In Danger of Falling Behind Target",E29)))</formula>
    </cfRule>
    <cfRule type="containsText" dxfId="847" priority="1025" operator="containsText" text="Not yet due">
      <formula>NOT(ISERROR(SEARCH("Not yet due",E29)))</formula>
    </cfRule>
    <cfRule type="containsText" dxfId="846" priority="1026" operator="containsText" text="Completed Behind Schedule">
      <formula>NOT(ISERROR(SEARCH("Completed Behind Schedule",E29)))</formula>
    </cfRule>
    <cfRule type="containsText" dxfId="845" priority="1027" operator="containsText" text="Off Target">
      <formula>NOT(ISERROR(SEARCH("Off Target",E29)))</formula>
    </cfRule>
    <cfRule type="containsText" dxfId="844" priority="1028" operator="containsText" text="In Danger of Falling Behind Target">
      <formula>NOT(ISERROR(SEARCH("In Danger of Falling Behind Target",E29)))</formula>
    </cfRule>
    <cfRule type="containsText" dxfId="843" priority="1029" operator="containsText" text="On Track to be Achieved">
      <formula>NOT(ISERROR(SEARCH("On Track to be Achieved",E29)))</formula>
    </cfRule>
    <cfRule type="containsText" dxfId="842" priority="1030" operator="containsText" text="Fully Achieved">
      <formula>NOT(ISERROR(SEARCH("Fully Achieved",E29)))</formula>
    </cfRule>
    <cfRule type="containsText" dxfId="841" priority="1031" operator="containsText" text="Update not Provided">
      <formula>NOT(ISERROR(SEARCH("Update not Provided",E29)))</formula>
    </cfRule>
    <cfRule type="containsText" dxfId="840" priority="1032" operator="containsText" text="Not yet due">
      <formula>NOT(ISERROR(SEARCH("Not yet due",E29)))</formula>
    </cfRule>
    <cfRule type="containsText" dxfId="839" priority="1033" operator="containsText" text="Completed Behind Schedule">
      <formula>NOT(ISERROR(SEARCH("Completed Behind Schedule",E29)))</formula>
    </cfRule>
    <cfRule type="containsText" dxfId="838" priority="1034" operator="containsText" text="Off Target">
      <formula>NOT(ISERROR(SEARCH("Off Target",E29)))</formula>
    </cfRule>
    <cfRule type="containsText" dxfId="837" priority="1035" operator="containsText" text="In Danger of Falling Behind Target">
      <formula>NOT(ISERROR(SEARCH("In Danger of Falling Behind Target",E29)))</formula>
    </cfRule>
    <cfRule type="containsText" dxfId="836" priority="1036" operator="containsText" text="On Track to be Achieved">
      <formula>NOT(ISERROR(SEARCH("On Track to be Achieved",E29)))</formula>
    </cfRule>
    <cfRule type="containsText" dxfId="835" priority="1037" operator="containsText" text="Fully Achieved">
      <formula>NOT(ISERROR(SEARCH("Fully Achieved",E29)))</formula>
    </cfRule>
    <cfRule type="containsText" dxfId="834" priority="1038" operator="containsText" text="Fully Achieved">
      <formula>NOT(ISERROR(SEARCH("Fully Achieved",E29)))</formula>
    </cfRule>
    <cfRule type="containsText" dxfId="833" priority="1039" operator="containsText" text="Fully Achieved">
      <formula>NOT(ISERROR(SEARCH("Fully Achieved",E29)))</formula>
    </cfRule>
    <cfRule type="containsText" dxfId="832" priority="1040" operator="containsText" text="Deferred">
      <formula>NOT(ISERROR(SEARCH("Deferred",E29)))</formula>
    </cfRule>
    <cfRule type="containsText" dxfId="831" priority="1041" operator="containsText" text="Deleted">
      <formula>NOT(ISERROR(SEARCH("Deleted",E29)))</formula>
    </cfRule>
    <cfRule type="containsText" dxfId="830" priority="1042" operator="containsText" text="In Danger of Falling Behind Target">
      <formula>NOT(ISERROR(SEARCH("In Danger of Falling Behind Target",E29)))</formula>
    </cfRule>
    <cfRule type="containsText" dxfId="829" priority="1043" operator="containsText" text="Not yet due">
      <formula>NOT(ISERROR(SEARCH("Not yet due",E29)))</formula>
    </cfRule>
    <cfRule type="containsText" dxfId="828" priority="1044" operator="containsText" text="Update not Provided">
      <formula>NOT(ISERROR(SEARCH("Update not Provided",E29)))</formula>
    </cfRule>
  </conditionalFormatting>
  <conditionalFormatting sqref="E31">
    <cfRule type="containsText" dxfId="827" priority="973" operator="containsText" text="On track to be achieved">
      <formula>NOT(ISERROR(SEARCH("On track to be achieved",E31)))</formula>
    </cfRule>
    <cfRule type="containsText" dxfId="826" priority="974" operator="containsText" text="Deferred">
      <formula>NOT(ISERROR(SEARCH("Deferred",E31)))</formula>
    </cfRule>
    <cfRule type="containsText" dxfId="825" priority="975" operator="containsText" text="Deleted">
      <formula>NOT(ISERROR(SEARCH("Deleted",E31)))</formula>
    </cfRule>
    <cfRule type="containsText" dxfId="824" priority="976" operator="containsText" text="In Danger of Falling Behind Target">
      <formula>NOT(ISERROR(SEARCH("In Danger of Falling Behind Target",E31)))</formula>
    </cfRule>
    <cfRule type="containsText" dxfId="823" priority="977" operator="containsText" text="Not yet due">
      <formula>NOT(ISERROR(SEARCH("Not yet due",E31)))</formula>
    </cfRule>
    <cfRule type="containsText" dxfId="822" priority="978" operator="containsText" text="Update not Provided">
      <formula>NOT(ISERROR(SEARCH("Update not Provided",E31)))</formula>
    </cfRule>
    <cfRule type="containsText" dxfId="821" priority="979" operator="containsText" text="Not yet due">
      <formula>NOT(ISERROR(SEARCH("Not yet due",E31)))</formula>
    </cfRule>
    <cfRule type="containsText" dxfId="820" priority="980" operator="containsText" text="Completed Behind Schedule">
      <formula>NOT(ISERROR(SEARCH("Completed Behind Schedule",E31)))</formula>
    </cfRule>
    <cfRule type="containsText" dxfId="819" priority="981" operator="containsText" text="Off Target">
      <formula>NOT(ISERROR(SEARCH("Off Target",E31)))</formula>
    </cfRule>
    <cfRule type="containsText" dxfId="818" priority="982" operator="containsText" text="On Track to be Achieved">
      <formula>NOT(ISERROR(SEARCH("On Track to be Achieved",E31)))</formula>
    </cfRule>
    <cfRule type="containsText" dxfId="817" priority="983" operator="containsText" text="Fully Achieved">
      <formula>NOT(ISERROR(SEARCH("Fully Achieved",E31)))</formula>
    </cfRule>
    <cfRule type="containsText" dxfId="816" priority="984" operator="containsText" text="Not yet due">
      <formula>NOT(ISERROR(SEARCH("Not yet due",E31)))</formula>
    </cfRule>
    <cfRule type="containsText" dxfId="815" priority="985" operator="containsText" text="Not Yet Due">
      <formula>NOT(ISERROR(SEARCH("Not Yet Due",E31)))</formula>
    </cfRule>
    <cfRule type="containsText" dxfId="814" priority="986" operator="containsText" text="Deferred">
      <formula>NOT(ISERROR(SEARCH("Deferred",E31)))</formula>
    </cfRule>
    <cfRule type="containsText" dxfId="813" priority="987" operator="containsText" text="Deleted">
      <formula>NOT(ISERROR(SEARCH("Deleted",E31)))</formula>
    </cfRule>
    <cfRule type="containsText" dxfId="812" priority="988" operator="containsText" text="In Danger of Falling Behind Target">
      <formula>NOT(ISERROR(SEARCH("In Danger of Falling Behind Target",E31)))</formula>
    </cfRule>
    <cfRule type="containsText" dxfId="811" priority="989" operator="containsText" text="Not yet due">
      <formula>NOT(ISERROR(SEARCH("Not yet due",E31)))</formula>
    </cfRule>
    <cfRule type="containsText" dxfId="810" priority="990" operator="containsText" text="Completed Behind Schedule">
      <formula>NOT(ISERROR(SEARCH("Completed Behind Schedule",E31)))</formula>
    </cfRule>
    <cfRule type="containsText" dxfId="809" priority="991" operator="containsText" text="Off Target">
      <formula>NOT(ISERROR(SEARCH("Off Target",E31)))</formula>
    </cfRule>
    <cfRule type="containsText" dxfId="808" priority="992" operator="containsText" text="In Danger of Falling Behind Target">
      <formula>NOT(ISERROR(SEARCH("In Danger of Falling Behind Target",E31)))</formula>
    </cfRule>
    <cfRule type="containsText" dxfId="807" priority="993" operator="containsText" text="On Track to be Achieved">
      <formula>NOT(ISERROR(SEARCH("On Track to be Achieved",E31)))</formula>
    </cfRule>
    <cfRule type="containsText" dxfId="806" priority="994" operator="containsText" text="Fully Achieved">
      <formula>NOT(ISERROR(SEARCH("Fully Achieved",E31)))</formula>
    </cfRule>
    <cfRule type="containsText" dxfId="805" priority="995" operator="containsText" text="Update not Provided">
      <formula>NOT(ISERROR(SEARCH("Update not Provided",E31)))</formula>
    </cfRule>
    <cfRule type="containsText" dxfId="804" priority="996" operator="containsText" text="Not yet due">
      <formula>NOT(ISERROR(SEARCH("Not yet due",E31)))</formula>
    </cfRule>
    <cfRule type="containsText" dxfId="803" priority="997" operator="containsText" text="Completed Behind Schedule">
      <formula>NOT(ISERROR(SEARCH("Completed Behind Schedule",E31)))</formula>
    </cfRule>
    <cfRule type="containsText" dxfId="802" priority="998" operator="containsText" text="Off Target">
      <formula>NOT(ISERROR(SEARCH("Off Target",E31)))</formula>
    </cfRule>
    <cfRule type="containsText" dxfId="801" priority="999" operator="containsText" text="In Danger of Falling Behind Target">
      <formula>NOT(ISERROR(SEARCH("In Danger of Falling Behind Target",E31)))</formula>
    </cfRule>
    <cfRule type="containsText" dxfId="800" priority="1000" operator="containsText" text="On Track to be Achieved">
      <formula>NOT(ISERROR(SEARCH("On Track to be Achieved",E31)))</formula>
    </cfRule>
    <cfRule type="containsText" dxfId="799" priority="1001" operator="containsText" text="Fully Achieved">
      <formula>NOT(ISERROR(SEARCH("Fully Achieved",E31)))</formula>
    </cfRule>
    <cfRule type="containsText" dxfId="798" priority="1002" operator="containsText" text="Fully Achieved">
      <formula>NOT(ISERROR(SEARCH("Fully Achieved",E31)))</formula>
    </cfRule>
    <cfRule type="containsText" dxfId="797" priority="1003" operator="containsText" text="Fully Achieved">
      <formula>NOT(ISERROR(SEARCH("Fully Achieved",E31)))</formula>
    </cfRule>
    <cfRule type="containsText" dxfId="796" priority="1004" operator="containsText" text="Deferred">
      <formula>NOT(ISERROR(SEARCH("Deferred",E31)))</formula>
    </cfRule>
    <cfRule type="containsText" dxfId="795" priority="1005" operator="containsText" text="Deleted">
      <formula>NOT(ISERROR(SEARCH("Deleted",E31)))</formula>
    </cfRule>
    <cfRule type="containsText" dxfId="794" priority="1006" operator="containsText" text="In Danger of Falling Behind Target">
      <formula>NOT(ISERROR(SEARCH("In Danger of Falling Behind Target",E31)))</formula>
    </cfRule>
    <cfRule type="containsText" dxfId="793" priority="1007" operator="containsText" text="Not yet due">
      <formula>NOT(ISERROR(SEARCH("Not yet due",E31)))</formula>
    </cfRule>
    <cfRule type="containsText" dxfId="792" priority="1008" operator="containsText" text="Update not Provided">
      <formula>NOT(ISERROR(SEARCH("Update not Provided",E31)))</formula>
    </cfRule>
  </conditionalFormatting>
  <conditionalFormatting sqref="E33">
    <cfRule type="containsText" dxfId="791" priority="937" operator="containsText" text="On track to be achieved">
      <formula>NOT(ISERROR(SEARCH("On track to be achieved",E33)))</formula>
    </cfRule>
    <cfRule type="containsText" dxfId="790" priority="938" operator="containsText" text="Deferred">
      <formula>NOT(ISERROR(SEARCH("Deferred",E33)))</formula>
    </cfRule>
    <cfRule type="containsText" dxfId="789" priority="939" operator="containsText" text="Deleted">
      <formula>NOT(ISERROR(SEARCH("Deleted",E33)))</formula>
    </cfRule>
    <cfRule type="containsText" dxfId="788" priority="940" operator="containsText" text="In Danger of Falling Behind Target">
      <formula>NOT(ISERROR(SEARCH("In Danger of Falling Behind Target",E33)))</formula>
    </cfRule>
    <cfRule type="containsText" dxfId="787" priority="941" operator="containsText" text="Not yet due">
      <formula>NOT(ISERROR(SEARCH("Not yet due",E33)))</formula>
    </cfRule>
    <cfRule type="containsText" dxfId="786" priority="942" operator="containsText" text="Update not Provided">
      <formula>NOT(ISERROR(SEARCH("Update not Provided",E33)))</formula>
    </cfRule>
    <cfRule type="containsText" dxfId="785" priority="943" operator="containsText" text="Not yet due">
      <formula>NOT(ISERROR(SEARCH("Not yet due",E33)))</formula>
    </cfRule>
    <cfRule type="containsText" dxfId="784" priority="944" operator="containsText" text="Completed Behind Schedule">
      <formula>NOT(ISERROR(SEARCH("Completed Behind Schedule",E33)))</formula>
    </cfRule>
    <cfRule type="containsText" dxfId="783" priority="945" operator="containsText" text="Off Target">
      <formula>NOT(ISERROR(SEARCH("Off Target",E33)))</formula>
    </cfRule>
    <cfRule type="containsText" dxfId="782" priority="946" operator="containsText" text="On Track to be Achieved">
      <formula>NOT(ISERROR(SEARCH("On Track to be Achieved",E33)))</formula>
    </cfRule>
    <cfRule type="containsText" dxfId="781" priority="947" operator="containsText" text="Fully Achieved">
      <formula>NOT(ISERROR(SEARCH("Fully Achieved",E33)))</formula>
    </cfRule>
    <cfRule type="containsText" dxfId="780" priority="948" operator="containsText" text="Not yet due">
      <formula>NOT(ISERROR(SEARCH("Not yet due",E33)))</formula>
    </cfRule>
    <cfRule type="containsText" dxfId="779" priority="949" operator="containsText" text="Not Yet Due">
      <formula>NOT(ISERROR(SEARCH("Not Yet Due",E33)))</formula>
    </cfRule>
    <cfRule type="containsText" dxfId="778" priority="950" operator="containsText" text="Deferred">
      <formula>NOT(ISERROR(SEARCH("Deferred",E33)))</formula>
    </cfRule>
    <cfRule type="containsText" dxfId="777" priority="951" operator="containsText" text="Deleted">
      <formula>NOT(ISERROR(SEARCH("Deleted",E33)))</formula>
    </cfRule>
    <cfRule type="containsText" dxfId="776" priority="952" operator="containsText" text="In Danger of Falling Behind Target">
      <formula>NOT(ISERROR(SEARCH("In Danger of Falling Behind Target",E33)))</formula>
    </cfRule>
    <cfRule type="containsText" dxfId="775" priority="953" operator="containsText" text="Not yet due">
      <formula>NOT(ISERROR(SEARCH("Not yet due",E33)))</formula>
    </cfRule>
    <cfRule type="containsText" dxfId="774" priority="954" operator="containsText" text="Completed Behind Schedule">
      <formula>NOT(ISERROR(SEARCH("Completed Behind Schedule",E33)))</formula>
    </cfRule>
    <cfRule type="containsText" dxfId="773" priority="955" operator="containsText" text="Off Target">
      <formula>NOT(ISERROR(SEARCH("Off Target",E33)))</formula>
    </cfRule>
    <cfRule type="containsText" dxfId="772" priority="956" operator="containsText" text="In Danger of Falling Behind Target">
      <formula>NOT(ISERROR(SEARCH("In Danger of Falling Behind Target",E33)))</formula>
    </cfRule>
    <cfRule type="containsText" dxfId="771" priority="957" operator="containsText" text="On Track to be Achieved">
      <formula>NOT(ISERROR(SEARCH("On Track to be Achieved",E33)))</formula>
    </cfRule>
    <cfRule type="containsText" dxfId="770" priority="958" operator="containsText" text="Fully Achieved">
      <formula>NOT(ISERROR(SEARCH("Fully Achieved",E33)))</formula>
    </cfRule>
    <cfRule type="containsText" dxfId="769" priority="959" operator="containsText" text="Update not Provided">
      <formula>NOT(ISERROR(SEARCH("Update not Provided",E33)))</formula>
    </cfRule>
    <cfRule type="containsText" dxfId="768" priority="960" operator="containsText" text="Not yet due">
      <formula>NOT(ISERROR(SEARCH("Not yet due",E33)))</formula>
    </cfRule>
    <cfRule type="containsText" dxfId="767" priority="961" operator="containsText" text="Completed Behind Schedule">
      <formula>NOT(ISERROR(SEARCH("Completed Behind Schedule",E33)))</formula>
    </cfRule>
    <cfRule type="containsText" dxfId="766" priority="962" operator="containsText" text="Off Target">
      <formula>NOT(ISERROR(SEARCH("Off Target",E33)))</formula>
    </cfRule>
    <cfRule type="containsText" dxfId="765" priority="963" operator="containsText" text="In Danger of Falling Behind Target">
      <formula>NOT(ISERROR(SEARCH("In Danger of Falling Behind Target",E33)))</formula>
    </cfRule>
    <cfRule type="containsText" dxfId="764" priority="964" operator="containsText" text="On Track to be Achieved">
      <formula>NOT(ISERROR(SEARCH("On Track to be Achieved",E33)))</formula>
    </cfRule>
    <cfRule type="containsText" dxfId="763" priority="965" operator="containsText" text="Fully Achieved">
      <formula>NOT(ISERROR(SEARCH("Fully Achieved",E33)))</formula>
    </cfRule>
    <cfRule type="containsText" dxfId="762" priority="966" operator="containsText" text="Fully Achieved">
      <formula>NOT(ISERROR(SEARCH("Fully Achieved",E33)))</formula>
    </cfRule>
    <cfRule type="containsText" dxfId="761" priority="967" operator="containsText" text="Fully Achieved">
      <formula>NOT(ISERROR(SEARCH("Fully Achieved",E33)))</formula>
    </cfRule>
    <cfRule type="containsText" dxfId="760" priority="968" operator="containsText" text="Deferred">
      <formula>NOT(ISERROR(SEARCH("Deferred",E33)))</formula>
    </cfRule>
    <cfRule type="containsText" dxfId="759" priority="969" operator="containsText" text="Deleted">
      <formula>NOT(ISERROR(SEARCH("Deleted",E33)))</formula>
    </cfRule>
    <cfRule type="containsText" dxfId="758" priority="970" operator="containsText" text="In Danger of Falling Behind Target">
      <formula>NOT(ISERROR(SEARCH("In Danger of Falling Behind Target",E33)))</formula>
    </cfRule>
    <cfRule type="containsText" dxfId="757" priority="971" operator="containsText" text="Not yet due">
      <formula>NOT(ISERROR(SEARCH("Not yet due",E33)))</formula>
    </cfRule>
    <cfRule type="containsText" dxfId="756" priority="972" operator="containsText" text="Update not Provided">
      <formula>NOT(ISERROR(SEARCH("Update not Provided",E33)))</formula>
    </cfRule>
  </conditionalFormatting>
  <conditionalFormatting sqref="E34">
    <cfRule type="containsText" dxfId="755" priority="901" operator="containsText" text="On track to be achieved">
      <formula>NOT(ISERROR(SEARCH("On track to be achieved",E34)))</formula>
    </cfRule>
    <cfRule type="containsText" dxfId="754" priority="902" operator="containsText" text="Deferred">
      <formula>NOT(ISERROR(SEARCH("Deferred",E34)))</formula>
    </cfRule>
    <cfRule type="containsText" dxfId="753" priority="903" operator="containsText" text="Deleted">
      <formula>NOT(ISERROR(SEARCH("Deleted",E34)))</formula>
    </cfRule>
    <cfRule type="containsText" dxfId="752" priority="904" operator="containsText" text="In Danger of Falling Behind Target">
      <formula>NOT(ISERROR(SEARCH("In Danger of Falling Behind Target",E34)))</formula>
    </cfRule>
    <cfRule type="containsText" dxfId="751" priority="905" operator="containsText" text="Not yet due">
      <formula>NOT(ISERROR(SEARCH("Not yet due",E34)))</formula>
    </cfRule>
    <cfRule type="containsText" dxfId="750" priority="906" operator="containsText" text="Update not Provided">
      <formula>NOT(ISERROR(SEARCH("Update not Provided",E34)))</formula>
    </cfRule>
    <cfRule type="containsText" dxfId="749" priority="907" operator="containsText" text="Not yet due">
      <formula>NOT(ISERROR(SEARCH("Not yet due",E34)))</formula>
    </cfRule>
    <cfRule type="containsText" dxfId="748" priority="908" operator="containsText" text="Completed Behind Schedule">
      <formula>NOT(ISERROR(SEARCH("Completed Behind Schedule",E34)))</formula>
    </cfRule>
    <cfRule type="containsText" dxfId="747" priority="909" operator="containsText" text="Off Target">
      <formula>NOT(ISERROR(SEARCH("Off Target",E34)))</formula>
    </cfRule>
    <cfRule type="containsText" dxfId="746" priority="910" operator="containsText" text="On Track to be Achieved">
      <formula>NOT(ISERROR(SEARCH("On Track to be Achieved",E34)))</formula>
    </cfRule>
    <cfRule type="containsText" dxfId="745" priority="911" operator="containsText" text="Fully Achieved">
      <formula>NOT(ISERROR(SEARCH("Fully Achieved",E34)))</formula>
    </cfRule>
    <cfRule type="containsText" dxfId="744" priority="912" operator="containsText" text="Not yet due">
      <formula>NOT(ISERROR(SEARCH("Not yet due",E34)))</formula>
    </cfRule>
    <cfRule type="containsText" dxfId="743" priority="913" operator="containsText" text="Not Yet Due">
      <formula>NOT(ISERROR(SEARCH("Not Yet Due",E34)))</formula>
    </cfRule>
    <cfRule type="containsText" dxfId="742" priority="914" operator="containsText" text="Deferred">
      <formula>NOT(ISERROR(SEARCH("Deferred",E34)))</formula>
    </cfRule>
    <cfRule type="containsText" dxfId="741" priority="915" operator="containsText" text="Deleted">
      <formula>NOT(ISERROR(SEARCH("Deleted",E34)))</formula>
    </cfRule>
    <cfRule type="containsText" dxfId="740" priority="916" operator="containsText" text="In Danger of Falling Behind Target">
      <formula>NOT(ISERROR(SEARCH("In Danger of Falling Behind Target",E34)))</formula>
    </cfRule>
    <cfRule type="containsText" dxfId="739" priority="917" operator="containsText" text="Not yet due">
      <formula>NOT(ISERROR(SEARCH("Not yet due",E34)))</formula>
    </cfRule>
    <cfRule type="containsText" dxfId="738" priority="918" operator="containsText" text="Completed Behind Schedule">
      <formula>NOT(ISERROR(SEARCH("Completed Behind Schedule",E34)))</formula>
    </cfRule>
    <cfRule type="containsText" dxfId="737" priority="919" operator="containsText" text="Off Target">
      <formula>NOT(ISERROR(SEARCH("Off Target",E34)))</formula>
    </cfRule>
    <cfRule type="containsText" dxfId="736" priority="920" operator="containsText" text="In Danger of Falling Behind Target">
      <formula>NOT(ISERROR(SEARCH("In Danger of Falling Behind Target",E34)))</formula>
    </cfRule>
    <cfRule type="containsText" dxfId="735" priority="921" operator="containsText" text="On Track to be Achieved">
      <formula>NOT(ISERROR(SEARCH("On Track to be Achieved",E34)))</formula>
    </cfRule>
    <cfRule type="containsText" dxfId="734" priority="922" operator="containsText" text="Fully Achieved">
      <formula>NOT(ISERROR(SEARCH("Fully Achieved",E34)))</formula>
    </cfRule>
    <cfRule type="containsText" dxfId="733" priority="923" operator="containsText" text="Update not Provided">
      <formula>NOT(ISERROR(SEARCH("Update not Provided",E34)))</formula>
    </cfRule>
    <cfRule type="containsText" dxfId="732" priority="924" operator="containsText" text="Not yet due">
      <formula>NOT(ISERROR(SEARCH("Not yet due",E34)))</formula>
    </cfRule>
    <cfRule type="containsText" dxfId="731" priority="925" operator="containsText" text="Completed Behind Schedule">
      <formula>NOT(ISERROR(SEARCH("Completed Behind Schedule",E34)))</formula>
    </cfRule>
    <cfRule type="containsText" dxfId="730" priority="926" operator="containsText" text="Off Target">
      <formula>NOT(ISERROR(SEARCH("Off Target",E34)))</formula>
    </cfRule>
    <cfRule type="containsText" dxfId="729" priority="927" operator="containsText" text="In Danger of Falling Behind Target">
      <formula>NOT(ISERROR(SEARCH("In Danger of Falling Behind Target",E34)))</formula>
    </cfRule>
    <cfRule type="containsText" dxfId="728" priority="928" operator="containsText" text="On Track to be Achieved">
      <formula>NOT(ISERROR(SEARCH("On Track to be Achieved",E34)))</formula>
    </cfRule>
    <cfRule type="containsText" dxfId="727" priority="929" operator="containsText" text="Fully Achieved">
      <formula>NOT(ISERROR(SEARCH("Fully Achieved",E34)))</formula>
    </cfRule>
    <cfRule type="containsText" dxfId="726" priority="930" operator="containsText" text="Fully Achieved">
      <formula>NOT(ISERROR(SEARCH("Fully Achieved",E34)))</formula>
    </cfRule>
    <cfRule type="containsText" dxfId="725" priority="931" operator="containsText" text="Fully Achieved">
      <formula>NOT(ISERROR(SEARCH("Fully Achieved",E34)))</formula>
    </cfRule>
    <cfRule type="containsText" dxfId="724" priority="932" operator="containsText" text="Deferred">
      <formula>NOT(ISERROR(SEARCH("Deferred",E34)))</formula>
    </cfRule>
    <cfRule type="containsText" dxfId="723" priority="933" operator="containsText" text="Deleted">
      <formula>NOT(ISERROR(SEARCH("Deleted",E34)))</formula>
    </cfRule>
    <cfRule type="containsText" dxfId="722" priority="934" operator="containsText" text="In Danger of Falling Behind Target">
      <formula>NOT(ISERROR(SEARCH("In Danger of Falling Behind Target",E34)))</formula>
    </cfRule>
    <cfRule type="containsText" dxfId="721" priority="935" operator="containsText" text="Not yet due">
      <formula>NOT(ISERROR(SEARCH("Not yet due",E34)))</formula>
    </cfRule>
    <cfRule type="containsText" dxfId="720" priority="936" operator="containsText" text="Update not Provided">
      <formula>NOT(ISERROR(SEARCH("Update not Provided",E34)))</formula>
    </cfRule>
  </conditionalFormatting>
  <conditionalFormatting sqref="E36">
    <cfRule type="containsText" dxfId="719" priority="865" operator="containsText" text="On track to be achieved">
      <formula>NOT(ISERROR(SEARCH("On track to be achieved",E36)))</formula>
    </cfRule>
    <cfRule type="containsText" dxfId="718" priority="866" operator="containsText" text="Deferred">
      <formula>NOT(ISERROR(SEARCH("Deferred",E36)))</formula>
    </cfRule>
    <cfRule type="containsText" dxfId="717" priority="867" operator="containsText" text="Deleted">
      <formula>NOT(ISERROR(SEARCH("Deleted",E36)))</formula>
    </cfRule>
    <cfRule type="containsText" dxfId="716" priority="868" operator="containsText" text="In Danger of Falling Behind Target">
      <formula>NOT(ISERROR(SEARCH("In Danger of Falling Behind Target",E36)))</formula>
    </cfRule>
    <cfRule type="containsText" dxfId="715" priority="869" operator="containsText" text="Not yet due">
      <formula>NOT(ISERROR(SEARCH("Not yet due",E36)))</formula>
    </cfRule>
    <cfRule type="containsText" dxfId="714" priority="870" operator="containsText" text="Update not Provided">
      <formula>NOT(ISERROR(SEARCH("Update not Provided",E36)))</formula>
    </cfRule>
    <cfRule type="containsText" dxfId="713" priority="871" operator="containsText" text="Not yet due">
      <formula>NOT(ISERROR(SEARCH("Not yet due",E36)))</formula>
    </cfRule>
    <cfRule type="containsText" dxfId="712" priority="872" operator="containsText" text="Completed Behind Schedule">
      <formula>NOT(ISERROR(SEARCH("Completed Behind Schedule",E36)))</formula>
    </cfRule>
    <cfRule type="containsText" dxfId="711" priority="873" operator="containsText" text="Off Target">
      <formula>NOT(ISERROR(SEARCH("Off Target",E36)))</formula>
    </cfRule>
    <cfRule type="containsText" dxfId="710" priority="874" operator="containsText" text="On Track to be Achieved">
      <formula>NOT(ISERROR(SEARCH("On Track to be Achieved",E36)))</formula>
    </cfRule>
    <cfRule type="containsText" dxfId="709" priority="875" operator="containsText" text="Fully Achieved">
      <formula>NOT(ISERROR(SEARCH("Fully Achieved",E36)))</formula>
    </cfRule>
    <cfRule type="containsText" dxfId="708" priority="876" operator="containsText" text="Not yet due">
      <formula>NOT(ISERROR(SEARCH("Not yet due",E36)))</formula>
    </cfRule>
    <cfRule type="containsText" dxfId="707" priority="877" operator="containsText" text="Not Yet Due">
      <formula>NOT(ISERROR(SEARCH("Not Yet Due",E36)))</formula>
    </cfRule>
    <cfRule type="containsText" dxfId="706" priority="878" operator="containsText" text="Deferred">
      <formula>NOT(ISERROR(SEARCH("Deferred",E36)))</formula>
    </cfRule>
    <cfRule type="containsText" dxfId="705" priority="879" operator="containsText" text="Deleted">
      <formula>NOT(ISERROR(SEARCH("Deleted",E36)))</formula>
    </cfRule>
    <cfRule type="containsText" dxfId="704" priority="880" operator="containsText" text="In Danger of Falling Behind Target">
      <formula>NOT(ISERROR(SEARCH("In Danger of Falling Behind Target",E36)))</formula>
    </cfRule>
    <cfRule type="containsText" dxfId="703" priority="881" operator="containsText" text="Not yet due">
      <formula>NOT(ISERROR(SEARCH("Not yet due",E36)))</formula>
    </cfRule>
    <cfRule type="containsText" dxfId="702" priority="882" operator="containsText" text="Completed Behind Schedule">
      <formula>NOT(ISERROR(SEARCH("Completed Behind Schedule",E36)))</formula>
    </cfRule>
    <cfRule type="containsText" dxfId="701" priority="883" operator="containsText" text="Off Target">
      <formula>NOT(ISERROR(SEARCH("Off Target",E36)))</formula>
    </cfRule>
    <cfRule type="containsText" dxfId="700" priority="884" operator="containsText" text="In Danger of Falling Behind Target">
      <formula>NOT(ISERROR(SEARCH("In Danger of Falling Behind Target",E36)))</formula>
    </cfRule>
    <cfRule type="containsText" dxfId="699" priority="885" operator="containsText" text="On Track to be Achieved">
      <formula>NOT(ISERROR(SEARCH("On Track to be Achieved",E36)))</formula>
    </cfRule>
    <cfRule type="containsText" dxfId="698" priority="886" operator="containsText" text="Fully Achieved">
      <formula>NOT(ISERROR(SEARCH("Fully Achieved",E36)))</formula>
    </cfRule>
    <cfRule type="containsText" dxfId="697" priority="887" operator="containsText" text="Update not Provided">
      <formula>NOT(ISERROR(SEARCH("Update not Provided",E36)))</formula>
    </cfRule>
    <cfRule type="containsText" dxfId="696" priority="888" operator="containsText" text="Not yet due">
      <formula>NOT(ISERROR(SEARCH("Not yet due",E36)))</formula>
    </cfRule>
    <cfRule type="containsText" dxfId="695" priority="889" operator="containsText" text="Completed Behind Schedule">
      <formula>NOT(ISERROR(SEARCH("Completed Behind Schedule",E36)))</formula>
    </cfRule>
    <cfRule type="containsText" dxfId="694" priority="890" operator="containsText" text="Off Target">
      <formula>NOT(ISERROR(SEARCH("Off Target",E36)))</formula>
    </cfRule>
    <cfRule type="containsText" dxfId="693" priority="891" operator="containsText" text="In Danger of Falling Behind Target">
      <formula>NOT(ISERROR(SEARCH("In Danger of Falling Behind Target",E36)))</formula>
    </cfRule>
    <cfRule type="containsText" dxfId="692" priority="892" operator="containsText" text="On Track to be Achieved">
      <formula>NOT(ISERROR(SEARCH("On Track to be Achieved",E36)))</formula>
    </cfRule>
    <cfRule type="containsText" dxfId="691" priority="893" operator="containsText" text="Fully Achieved">
      <formula>NOT(ISERROR(SEARCH("Fully Achieved",E36)))</formula>
    </cfRule>
    <cfRule type="containsText" dxfId="690" priority="894" operator="containsText" text="Fully Achieved">
      <formula>NOT(ISERROR(SEARCH("Fully Achieved",E36)))</formula>
    </cfRule>
    <cfRule type="containsText" dxfId="689" priority="895" operator="containsText" text="Fully Achieved">
      <formula>NOT(ISERROR(SEARCH("Fully Achieved",E36)))</formula>
    </cfRule>
    <cfRule type="containsText" dxfId="688" priority="896" operator="containsText" text="Deferred">
      <formula>NOT(ISERROR(SEARCH("Deferred",E36)))</formula>
    </cfRule>
    <cfRule type="containsText" dxfId="687" priority="897" operator="containsText" text="Deleted">
      <formula>NOT(ISERROR(SEARCH("Deleted",E36)))</formula>
    </cfRule>
    <cfRule type="containsText" dxfId="686" priority="898" operator="containsText" text="In Danger of Falling Behind Target">
      <formula>NOT(ISERROR(SEARCH("In Danger of Falling Behind Target",E36)))</formula>
    </cfRule>
    <cfRule type="containsText" dxfId="685" priority="899" operator="containsText" text="Not yet due">
      <formula>NOT(ISERROR(SEARCH("Not yet due",E36)))</formula>
    </cfRule>
    <cfRule type="containsText" dxfId="684" priority="900" operator="containsText" text="Update not Provided">
      <formula>NOT(ISERROR(SEARCH("Update not Provided",E36)))</formula>
    </cfRule>
  </conditionalFormatting>
  <conditionalFormatting sqref="E38">
    <cfRule type="containsText" dxfId="683" priority="829" operator="containsText" text="On track to be achieved">
      <formula>NOT(ISERROR(SEARCH("On track to be achieved",E38)))</formula>
    </cfRule>
    <cfRule type="containsText" dxfId="682" priority="830" operator="containsText" text="Deferred">
      <formula>NOT(ISERROR(SEARCH("Deferred",E38)))</formula>
    </cfRule>
    <cfRule type="containsText" dxfId="681" priority="831" operator="containsText" text="Deleted">
      <formula>NOT(ISERROR(SEARCH("Deleted",E38)))</formula>
    </cfRule>
    <cfRule type="containsText" dxfId="680" priority="832" operator="containsText" text="In Danger of Falling Behind Target">
      <formula>NOT(ISERROR(SEARCH("In Danger of Falling Behind Target",E38)))</formula>
    </cfRule>
    <cfRule type="containsText" dxfId="679" priority="833" operator="containsText" text="Not yet due">
      <formula>NOT(ISERROR(SEARCH("Not yet due",E38)))</formula>
    </cfRule>
    <cfRule type="containsText" dxfId="678" priority="834" operator="containsText" text="Update not Provided">
      <formula>NOT(ISERROR(SEARCH("Update not Provided",E38)))</formula>
    </cfRule>
    <cfRule type="containsText" dxfId="677" priority="835" operator="containsText" text="Not yet due">
      <formula>NOT(ISERROR(SEARCH("Not yet due",E38)))</formula>
    </cfRule>
    <cfRule type="containsText" dxfId="676" priority="836" operator="containsText" text="Completed Behind Schedule">
      <formula>NOT(ISERROR(SEARCH("Completed Behind Schedule",E38)))</formula>
    </cfRule>
    <cfRule type="containsText" dxfId="675" priority="837" operator="containsText" text="Off Target">
      <formula>NOT(ISERROR(SEARCH("Off Target",E38)))</formula>
    </cfRule>
    <cfRule type="containsText" dxfId="674" priority="838" operator="containsText" text="On Track to be Achieved">
      <formula>NOT(ISERROR(SEARCH("On Track to be Achieved",E38)))</formula>
    </cfRule>
    <cfRule type="containsText" dxfId="673" priority="839" operator="containsText" text="Fully Achieved">
      <formula>NOT(ISERROR(SEARCH("Fully Achieved",E38)))</formula>
    </cfRule>
    <cfRule type="containsText" dxfId="672" priority="840" operator="containsText" text="Not yet due">
      <formula>NOT(ISERROR(SEARCH("Not yet due",E38)))</formula>
    </cfRule>
    <cfRule type="containsText" dxfId="671" priority="841" operator="containsText" text="Not Yet Due">
      <formula>NOT(ISERROR(SEARCH("Not Yet Due",E38)))</formula>
    </cfRule>
    <cfRule type="containsText" dxfId="670" priority="842" operator="containsText" text="Deferred">
      <formula>NOT(ISERROR(SEARCH("Deferred",E38)))</formula>
    </cfRule>
    <cfRule type="containsText" dxfId="669" priority="843" operator="containsText" text="Deleted">
      <formula>NOT(ISERROR(SEARCH("Deleted",E38)))</formula>
    </cfRule>
    <cfRule type="containsText" dxfId="668" priority="844" operator="containsText" text="In Danger of Falling Behind Target">
      <formula>NOT(ISERROR(SEARCH("In Danger of Falling Behind Target",E38)))</formula>
    </cfRule>
    <cfRule type="containsText" dxfId="667" priority="845" operator="containsText" text="Not yet due">
      <formula>NOT(ISERROR(SEARCH("Not yet due",E38)))</formula>
    </cfRule>
    <cfRule type="containsText" dxfId="666" priority="846" operator="containsText" text="Completed Behind Schedule">
      <formula>NOT(ISERROR(SEARCH("Completed Behind Schedule",E38)))</formula>
    </cfRule>
    <cfRule type="containsText" dxfId="665" priority="847" operator="containsText" text="Off Target">
      <formula>NOT(ISERROR(SEARCH("Off Target",E38)))</formula>
    </cfRule>
    <cfRule type="containsText" dxfId="664" priority="848" operator="containsText" text="In Danger of Falling Behind Target">
      <formula>NOT(ISERROR(SEARCH("In Danger of Falling Behind Target",E38)))</formula>
    </cfRule>
    <cfRule type="containsText" dxfId="663" priority="849" operator="containsText" text="On Track to be Achieved">
      <formula>NOT(ISERROR(SEARCH("On Track to be Achieved",E38)))</formula>
    </cfRule>
    <cfRule type="containsText" dxfId="662" priority="850" operator="containsText" text="Fully Achieved">
      <formula>NOT(ISERROR(SEARCH("Fully Achieved",E38)))</formula>
    </cfRule>
    <cfRule type="containsText" dxfId="661" priority="851" operator="containsText" text="Update not Provided">
      <formula>NOT(ISERROR(SEARCH("Update not Provided",E38)))</formula>
    </cfRule>
    <cfRule type="containsText" dxfId="660" priority="852" operator="containsText" text="Not yet due">
      <formula>NOT(ISERROR(SEARCH("Not yet due",E38)))</formula>
    </cfRule>
    <cfRule type="containsText" dxfId="659" priority="853" operator="containsText" text="Completed Behind Schedule">
      <formula>NOT(ISERROR(SEARCH("Completed Behind Schedule",E38)))</formula>
    </cfRule>
    <cfRule type="containsText" dxfId="658" priority="854" operator="containsText" text="Off Target">
      <formula>NOT(ISERROR(SEARCH("Off Target",E38)))</formula>
    </cfRule>
    <cfRule type="containsText" dxfId="657" priority="855" operator="containsText" text="In Danger of Falling Behind Target">
      <formula>NOT(ISERROR(SEARCH("In Danger of Falling Behind Target",E38)))</formula>
    </cfRule>
    <cfRule type="containsText" dxfId="656" priority="856" operator="containsText" text="On Track to be Achieved">
      <formula>NOT(ISERROR(SEARCH("On Track to be Achieved",E38)))</formula>
    </cfRule>
    <cfRule type="containsText" dxfId="655" priority="857" operator="containsText" text="Fully Achieved">
      <formula>NOT(ISERROR(SEARCH("Fully Achieved",E38)))</formula>
    </cfRule>
    <cfRule type="containsText" dxfId="654" priority="858" operator="containsText" text="Fully Achieved">
      <formula>NOT(ISERROR(SEARCH("Fully Achieved",E38)))</formula>
    </cfRule>
    <cfRule type="containsText" dxfId="653" priority="859" operator="containsText" text="Fully Achieved">
      <formula>NOT(ISERROR(SEARCH("Fully Achieved",E38)))</formula>
    </cfRule>
    <cfRule type="containsText" dxfId="652" priority="860" operator="containsText" text="Deferred">
      <formula>NOT(ISERROR(SEARCH("Deferred",E38)))</formula>
    </cfRule>
    <cfRule type="containsText" dxfId="651" priority="861" operator="containsText" text="Deleted">
      <formula>NOT(ISERROR(SEARCH("Deleted",E38)))</formula>
    </cfRule>
    <cfRule type="containsText" dxfId="650" priority="862" operator="containsText" text="In Danger of Falling Behind Target">
      <formula>NOT(ISERROR(SEARCH("In Danger of Falling Behind Target",E38)))</formula>
    </cfRule>
    <cfRule type="containsText" dxfId="649" priority="863" operator="containsText" text="Not yet due">
      <formula>NOT(ISERROR(SEARCH("Not yet due",E38)))</formula>
    </cfRule>
    <cfRule type="containsText" dxfId="648" priority="864" operator="containsText" text="Update not Provided">
      <formula>NOT(ISERROR(SEARCH("Update not Provided",E38)))</formula>
    </cfRule>
  </conditionalFormatting>
  <conditionalFormatting sqref="E40:E41">
    <cfRule type="containsText" dxfId="647" priority="793" operator="containsText" text="On track to be achieved">
      <formula>NOT(ISERROR(SEARCH("On track to be achieved",E40)))</formula>
    </cfRule>
    <cfRule type="containsText" dxfId="646" priority="794" operator="containsText" text="Deferred">
      <formula>NOT(ISERROR(SEARCH("Deferred",E40)))</formula>
    </cfRule>
    <cfRule type="containsText" dxfId="645" priority="795" operator="containsText" text="Deleted">
      <formula>NOT(ISERROR(SEARCH("Deleted",E40)))</formula>
    </cfRule>
    <cfRule type="containsText" dxfId="644" priority="796" operator="containsText" text="In Danger of Falling Behind Target">
      <formula>NOT(ISERROR(SEARCH("In Danger of Falling Behind Target",E40)))</formula>
    </cfRule>
    <cfRule type="containsText" dxfId="643" priority="797" operator="containsText" text="Not yet due">
      <formula>NOT(ISERROR(SEARCH("Not yet due",E40)))</formula>
    </cfRule>
    <cfRule type="containsText" dxfId="642" priority="798" operator="containsText" text="Update not Provided">
      <formula>NOT(ISERROR(SEARCH("Update not Provided",E40)))</formula>
    </cfRule>
    <cfRule type="containsText" dxfId="641" priority="799" operator="containsText" text="Not yet due">
      <formula>NOT(ISERROR(SEARCH("Not yet due",E40)))</formula>
    </cfRule>
    <cfRule type="containsText" dxfId="640" priority="800" operator="containsText" text="Completed Behind Schedule">
      <formula>NOT(ISERROR(SEARCH("Completed Behind Schedule",E40)))</formula>
    </cfRule>
    <cfRule type="containsText" dxfId="639" priority="801" operator="containsText" text="Off Target">
      <formula>NOT(ISERROR(SEARCH("Off Target",E40)))</formula>
    </cfRule>
    <cfRule type="containsText" dxfId="638" priority="802" operator="containsText" text="On Track to be Achieved">
      <formula>NOT(ISERROR(SEARCH("On Track to be Achieved",E40)))</formula>
    </cfRule>
    <cfRule type="containsText" dxfId="637" priority="803" operator="containsText" text="Fully Achieved">
      <formula>NOT(ISERROR(SEARCH("Fully Achieved",E40)))</formula>
    </cfRule>
    <cfRule type="containsText" dxfId="636" priority="804" operator="containsText" text="Not yet due">
      <formula>NOT(ISERROR(SEARCH("Not yet due",E40)))</formula>
    </cfRule>
    <cfRule type="containsText" dxfId="635" priority="805" operator="containsText" text="Not Yet Due">
      <formula>NOT(ISERROR(SEARCH("Not Yet Due",E40)))</formula>
    </cfRule>
    <cfRule type="containsText" dxfId="634" priority="806" operator="containsText" text="Deferred">
      <formula>NOT(ISERROR(SEARCH("Deferred",E40)))</formula>
    </cfRule>
    <cfRule type="containsText" dxfId="633" priority="807" operator="containsText" text="Deleted">
      <formula>NOT(ISERROR(SEARCH("Deleted",E40)))</formula>
    </cfRule>
    <cfRule type="containsText" dxfId="632" priority="808" operator="containsText" text="In Danger of Falling Behind Target">
      <formula>NOT(ISERROR(SEARCH("In Danger of Falling Behind Target",E40)))</formula>
    </cfRule>
    <cfRule type="containsText" dxfId="631" priority="809" operator="containsText" text="Not yet due">
      <formula>NOT(ISERROR(SEARCH("Not yet due",E40)))</formula>
    </cfRule>
    <cfRule type="containsText" dxfId="630" priority="810" operator="containsText" text="Completed Behind Schedule">
      <formula>NOT(ISERROR(SEARCH("Completed Behind Schedule",E40)))</formula>
    </cfRule>
    <cfRule type="containsText" dxfId="629" priority="811" operator="containsText" text="Off Target">
      <formula>NOT(ISERROR(SEARCH("Off Target",E40)))</formula>
    </cfRule>
    <cfRule type="containsText" dxfId="628" priority="812" operator="containsText" text="In Danger of Falling Behind Target">
      <formula>NOT(ISERROR(SEARCH("In Danger of Falling Behind Target",E40)))</formula>
    </cfRule>
    <cfRule type="containsText" dxfId="627" priority="813" operator="containsText" text="On Track to be Achieved">
      <formula>NOT(ISERROR(SEARCH("On Track to be Achieved",E40)))</formula>
    </cfRule>
    <cfRule type="containsText" dxfId="626" priority="814" operator="containsText" text="Fully Achieved">
      <formula>NOT(ISERROR(SEARCH("Fully Achieved",E40)))</formula>
    </cfRule>
    <cfRule type="containsText" dxfId="625" priority="815" operator="containsText" text="Update not Provided">
      <formula>NOT(ISERROR(SEARCH("Update not Provided",E40)))</formula>
    </cfRule>
    <cfRule type="containsText" dxfId="624" priority="816" operator="containsText" text="Not yet due">
      <formula>NOT(ISERROR(SEARCH("Not yet due",E40)))</formula>
    </cfRule>
    <cfRule type="containsText" dxfId="623" priority="817" operator="containsText" text="Completed Behind Schedule">
      <formula>NOT(ISERROR(SEARCH("Completed Behind Schedule",E40)))</formula>
    </cfRule>
    <cfRule type="containsText" dxfId="622" priority="818" operator="containsText" text="Off Target">
      <formula>NOT(ISERROR(SEARCH("Off Target",E40)))</formula>
    </cfRule>
    <cfRule type="containsText" dxfId="621" priority="819" operator="containsText" text="In Danger of Falling Behind Target">
      <formula>NOT(ISERROR(SEARCH("In Danger of Falling Behind Target",E40)))</formula>
    </cfRule>
    <cfRule type="containsText" dxfId="620" priority="820" operator="containsText" text="On Track to be Achieved">
      <formula>NOT(ISERROR(SEARCH("On Track to be Achieved",E40)))</formula>
    </cfRule>
    <cfRule type="containsText" dxfId="619" priority="821" operator="containsText" text="Fully Achieved">
      <formula>NOT(ISERROR(SEARCH("Fully Achieved",E40)))</formula>
    </cfRule>
    <cfRule type="containsText" dxfId="618" priority="822" operator="containsText" text="Fully Achieved">
      <formula>NOT(ISERROR(SEARCH("Fully Achieved",E40)))</formula>
    </cfRule>
    <cfRule type="containsText" dxfId="617" priority="823" operator="containsText" text="Fully Achieved">
      <formula>NOT(ISERROR(SEARCH("Fully Achieved",E40)))</formula>
    </cfRule>
    <cfRule type="containsText" dxfId="616" priority="824" operator="containsText" text="Deferred">
      <formula>NOT(ISERROR(SEARCH("Deferred",E40)))</formula>
    </cfRule>
    <cfRule type="containsText" dxfId="615" priority="825" operator="containsText" text="Deleted">
      <formula>NOT(ISERROR(SEARCH("Deleted",E40)))</formula>
    </cfRule>
    <cfRule type="containsText" dxfId="614" priority="826" operator="containsText" text="In Danger of Falling Behind Target">
      <formula>NOT(ISERROR(SEARCH("In Danger of Falling Behind Target",E40)))</formula>
    </cfRule>
    <cfRule type="containsText" dxfId="613" priority="827" operator="containsText" text="Not yet due">
      <formula>NOT(ISERROR(SEARCH("Not yet due",E40)))</formula>
    </cfRule>
    <cfRule type="containsText" dxfId="612" priority="828" operator="containsText" text="Update not Provided">
      <formula>NOT(ISERROR(SEARCH("Update not Provided",E40)))</formula>
    </cfRule>
  </conditionalFormatting>
  <conditionalFormatting sqref="E45:E46">
    <cfRule type="containsText" dxfId="611" priority="757" operator="containsText" text="On track to be achieved">
      <formula>NOT(ISERROR(SEARCH("On track to be achieved",E45)))</formula>
    </cfRule>
    <cfRule type="containsText" dxfId="610" priority="758" operator="containsText" text="Deferred">
      <formula>NOT(ISERROR(SEARCH("Deferred",E45)))</formula>
    </cfRule>
    <cfRule type="containsText" dxfId="609" priority="759" operator="containsText" text="Deleted">
      <formula>NOT(ISERROR(SEARCH("Deleted",E45)))</formula>
    </cfRule>
    <cfRule type="containsText" dxfId="608" priority="760" operator="containsText" text="In Danger of Falling Behind Target">
      <formula>NOT(ISERROR(SEARCH("In Danger of Falling Behind Target",E45)))</formula>
    </cfRule>
    <cfRule type="containsText" dxfId="607" priority="761" operator="containsText" text="Not yet due">
      <formula>NOT(ISERROR(SEARCH("Not yet due",E45)))</formula>
    </cfRule>
    <cfRule type="containsText" dxfId="606" priority="762" operator="containsText" text="Update not Provided">
      <formula>NOT(ISERROR(SEARCH("Update not Provided",E45)))</formula>
    </cfRule>
    <cfRule type="containsText" dxfId="605" priority="763" operator="containsText" text="Not yet due">
      <formula>NOT(ISERROR(SEARCH("Not yet due",E45)))</formula>
    </cfRule>
    <cfRule type="containsText" dxfId="604" priority="764" operator="containsText" text="Completed Behind Schedule">
      <formula>NOT(ISERROR(SEARCH("Completed Behind Schedule",E45)))</formula>
    </cfRule>
    <cfRule type="containsText" dxfId="603" priority="765" operator="containsText" text="Off Target">
      <formula>NOT(ISERROR(SEARCH("Off Target",E45)))</formula>
    </cfRule>
    <cfRule type="containsText" dxfId="602" priority="766" operator="containsText" text="On Track to be Achieved">
      <formula>NOT(ISERROR(SEARCH("On Track to be Achieved",E45)))</formula>
    </cfRule>
    <cfRule type="containsText" dxfId="601" priority="767" operator="containsText" text="Fully Achieved">
      <formula>NOT(ISERROR(SEARCH("Fully Achieved",E45)))</formula>
    </cfRule>
    <cfRule type="containsText" dxfId="600" priority="768" operator="containsText" text="Not yet due">
      <formula>NOT(ISERROR(SEARCH("Not yet due",E45)))</formula>
    </cfRule>
    <cfRule type="containsText" dxfId="599" priority="769" operator="containsText" text="Not Yet Due">
      <formula>NOT(ISERROR(SEARCH("Not Yet Due",E45)))</formula>
    </cfRule>
    <cfRule type="containsText" dxfId="598" priority="770" operator="containsText" text="Deferred">
      <formula>NOT(ISERROR(SEARCH("Deferred",E45)))</formula>
    </cfRule>
    <cfRule type="containsText" dxfId="597" priority="771" operator="containsText" text="Deleted">
      <formula>NOT(ISERROR(SEARCH("Deleted",E45)))</formula>
    </cfRule>
    <cfRule type="containsText" dxfId="596" priority="772" operator="containsText" text="In Danger of Falling Behind Target">
      <formula>NOT(ISERROR(SEARCH("In Danger of Falling Behind Target",E45)))</formula>
    </cfRule>
    <cfRule type="containsText" dxfId="595" priority="773" operator="containsText" text="Not yet due">
      <formula>NOT(ISERROR(SEARCH("Not yet due",E45)))</formula>
    </cfRule>
    <cfRule type="containsText" dxfId="594" priority="774" operator="containsText" text="Completed Behind Schedule">
      <formula>NOT(ISERROR(SEARCH("Completed Behind Schedule",E45)))</formula>
    </cfRule>
    <cfRule type="containsText" dxfId="593" priority="775" operator="containsText" text="Off Target">
      <formula>NOT(ISERROR(SEARCH("Off Target",E45)))</formula>
    </cfRule>
    <cfRule type="containsText" dxfId="592" priority="776" operator="containsText" text="In Danger of Falling Behind Target">
      <formula>NOT(ISERROR(SEARCH("In Danger of Falling Behind Target",E45)))</formula>
    </cfRule>
    <cfRule type="containsText" dxfId="591" priority="777" operator="containsText" text="On Track to be Achieved">
      <formula>NOT(ISERROR(SEARCH("On Track to be Achieved",E45)))</formula>
    </cfRule>
    <cfRule type="containsText" dxfId="590" priority="778" operator="containsText" text="Fully Achieved">
      <formula>NOT(ISERROR(SEARCH("Fully Achieved",E45)))</formula>
    </cfRule>
    <cfRule type="containsText" dxfId="589" priority="779" operator="containsText" text="Update not Provided">
      <formula>NOT(ISERROR(SEARCH("Update not Provided",E45)))</formula>
    </cfRule>
    <cfRule type="containsText" dxfId="588" priority="780" operator="containsText" text="Not yet due">
      <formula>NOT(ISERROR(SEARCH("Not yet due",E45)))</formula>
    </cfRule>
    <cfRule type="containsText" dxfId="587" priority="781" operator="containsText" text="Completed Behind Schedule">
      <formula>NOT(ISERROR(SEARCH("Completed Behind Schedule",E45)))</formula>
    </cfRule>
    <cfRule type="containsText" dxfId="586" priority="782" operator="containsText" text="Off Target">
      <formula>NOT(ISERROR(SEARCH("Off Target",E45)))</formula>
    </cfRule>
    <cfRule type="containsText" dxfId="585" priority="783" operator="containsText" text="In Danger of Falling Behind Target">
      <formula>NOT(ISERROR(SEARCH("In Danger of Falling Behind Target",E45)))</formula>
    </cfRule>
    <cfRule type="containsText" dxfId="584" priority="784" operator="containsText" text="On Track to be Achieved">
      <formula>NOT(ISERROR(SEARCH("On Track to be Achieved",E45)))</formula>
    </cfRule>
    <cfRule type="containsText" dxfId="583" priority="785" operator="containsText" text="Fully Achieved">
      <formula>NOT(ISERROR(SEARCH("Fully Achieved",E45)))</formula>
    </cfRule>
    <cfRule type="containsText" dxfId="582" priority="786" operator="containsText" text="Fully Achieved">
      <formula>NOT(ISERROR(SEARCH("Fully Achieved",E45)))</formula>
    </cfRule>
    <cfRule type="containsText" dxfId="581" priority="787" operator="containsText" text="Fully Achieved">
      <formula>NOT(ISERROR(SEARCH("Fully Achieved",E45)))</formula>
    </cfRule>
    <cfRule type="containsText" dxfId="580" priority="788" operator="containsText" text="Deferred">
      <formula>NOT(ISERROR(SEARCH("Deferred",E45)))</formula>
    </cfRule>
    <cfRule type="containsText" dxfId="579" priority="789" operator="containsText" text="Deleted">
      <formula>NOT(ISERROR(SEARCH("Deleted",E45)))</formula>
    </cfRule>
    <cfRule type="containsText" dxfId="578" priority="790" operator="containsText" text="In Danger of Falling Behind Target">
      <formula>NOT(ISERROR(SEARCH("In Danger of Falling Behind Target",E45)))</formula>
    </cfRule>
    <cfRule type="containsText" dxfId="577" priority="791" operator="containsText" text="Not yet due">
      <formula>NOT(ISERROR(SEARCH("Not yet due",E45)))</formula>
    </cfRule>
    <cfRule type="containsText" dxfId="576" priority="792" operator="containsText" text="Update not Provided">
      <formula>NOT(ISERROR(SEARCH("Update not Provided",E45)))</formula>
    </cfRule>
  </conditionalFormatting>
  <conditionalFormatting sqref="E47:E50">
    <cfRule type="containsText" dxfId="575" priority="721" operator="containsText" text="On track to be achieved">
      <formula>NOT(ISERROR(SEARCH("On track to be achieved",E47)))</formula>
    </cfRule>
    <cfRule type="containsText" dxfId="574" priority="722" operator="containsText" text="Deferred">
      <formula>NOT(ISERROR(SEARCH("Deferred",E47)))</formula>
    </cfRule>
    <cfRule type="containsText" dxfId="573" priority="723" operator="containsText" text="Deleted">
      <formula>NOT(ISERROR(SEARCH("Deleted",E47)))</formula>
    </cfRule>
    <cfRule type="containsText" dxfId="572" priority="724" operator="containsText" text="In Danger of Falling Behind Target">
      <formula>NOT(ISERROR(SEARCH("In Danger of Falling Behind Target",E47)))</formula>
    </cfRule>
    <cfRule type="containsText" dxfId="571" priority="725" operator="containsText" text="Not yet due">
      <formula>NOT(ISERROR(SEARCH("Not yet due",E47)))</formula>
    </cfRule>
    <cfRule type="containsText" dxfId="570" priority="726" operator="containsText" text="Update not Provided">
      <formula>NOT(ISERROR(SEARCH("Update not Provided",E47)))</formula>
    </cfRule>
    <cfRule type="containsText" dxfId="569" priority="727" operator="containsText" text="Not yet due">
      <formula>NOT(ISERROR(SEARCH("Not yet due",E47)))</formula>
    </cfRule>
    <cfRule type="containsText" dxfId="568" priority="728" operator="containsText" text="Completed Behind Schedule">
      <formula>NOT(ISERROR(SEARCH("Completed Behind Schedule",E47)))</formula>
    </cfRule>
    <cfRule type="containsText" dxfId="567" priority="729" operator="containsText" text="Off Target">
      <formula>NOT(ISERROR(SEARCH("Off Target",E47)))</formula>
    </cfRule>
    <cfRule type="containsText" dxfId="566" priority="730" operator="containsText" text="On Track to be Achieved">
      <formula>NOT(ISERROR(SEARCH("On Track to be Achieved",E47)))</formula>
    </cfRule>
    <cfRule type="containsText" dxfId="565" priority="731" operator="containsText" text="Fully Achieved">
      <formula>NOT(ISERROR(SEARCH("Fully Achieved",E47)))</formula>
    </cfRule>
    <cfRule type="containsText" dxfId="564" priority="732" operator="containsText" text="Not yet due">
      <formula>NOT(ISERROR(SEARCH("Not yet due",E47)))</formula>
    </cfRule>
    <cfRule type="containsText" dxfId="563" priority="733" operator="containsText" text="Not Yet Due">
      <formula>NOT(ISERROR(SEARCH("Not Yet Due",E47)))</formula>
    </cfRule>
    <cfRule type="containsText" dxfId="562" priority="734" operator="containsText" text="Deferred">
      <formula>NOT(ISERROR(SEARCH("Deferred",E47)))</formula>
    </cfRule>
    <cfRule type="containsText" dxfId="561" priority="735" operator="containsText" text="Deleted">
      <formula>NOT(ISERROR(SEARCH("Deleted",E47)))</formula>
    </cfRule>
    <cfRule type="containsText" dxfId="560" priority="736" operator="containsText" text="In Danger of Falling Behind Target">
      <formula>NOT(ISERROR(SEARCH("In Danger of Falling Behind Target",E47)))</formula>
    </cfRule>
    <cfRule type="containsText" dxfId="559" priority="737" operator="containsText" text="Not yet due">
      <formula>NOT(ISERROR(SEARCH("Not yet due",E47)))</formula>
    </cfRule>
    <cfRule type="containsText" dxfId="558" priority="738" operator="containsText" text="Completed Behind Schedule">
      <formula>NOT(ISERROR(SEARCH("Completed Behind Schedule",E47)))</formula>
    </cfRule>
    <cfRule type="containsText" dxfId="557" priority="739" operator="containsText" text="Off Target">
      <formula>NOT(ISERROR(SEARCH("Off Target",E47)))</formula>
    </cfRule>
    <cfRule type="containsText" dxfId="556" priority="740" operator="containsText" text="In Danger of Falling Behind Target">
      <formula>NOT(ISERROR(SEARCH("In Danger of Falling Behind Target",E47)))</formula>
    </cfRule>
    <cfRule type="containsText" dxfId="555" priority="741" operator="containsText" text="On Track to be Achieved">
      <formula>NOT(ISERROR(SEARCH("On Track to be Achieved",E47)))</formula>
    </cfRule>
    <cfRule type="containsText" dxfId="554" priority="742" operator="containsText" text="Fully Achieved">
      <formula>NOT(ISERROR(SEARCH("Fully Achieved",E47)))</formula>
    </cfRule>
    <cfRule type="containsText" dxfId="553" priority="743" operator="containsText" text="Update not Provided">
      <formula>NOT(ISERROR(SEARCH("Update not Provided",E47)))</formula>
    </cfRule>
    <cfRule type="containsText" dxfId="552" priority="744" operator="containsText" text="Not yet due">
      <formula>NOT(ISERROR(SEARCH("Not yet due",E47)))</formula>
    </cfRule>
    <cfRule type="containsText" dxfId="551" priority="745" operator="containsText" text="Completed Behind Schedule">
      <formula>NOT(ISERROR(SEARCH("Completed Behind Schedule",E47)))</formula>
    </cfRule>
    <cfRule type="containsText" dxfId="550" priority="746" operator="containsText" text="Off Target">
      <formula>NOT(ISERROR(SEARCH("Off Target",E47)))</formula>
    </cfRule>
    <cfRule type="containsText" dxfId="549" priority="747" operator="containsText" text="In Danger of Falling Behind Target">
      <formula>NOT(ISERROR(SEARCH("In Danger of Falling Behind Target",E47)))</formula>
    </cfRule>
    <cfRule type="containsText" dxfId="548" priority="748" operator="containsText" text="On Track to be Achieved">
      <formula>NOT(ISERROR(SEARCH("On Track to be Achieved",E47)))</formula>
    </cfRule>
    <cfRule type="containsText" dxfId="547" priority="749" operator="containsText" text="Fully Achieved">
      <formula>NOT(ISERROR(SEARCH("Fully Achieved",E47)))</formula>
    </cfRule>
    <cfRule type="containsText" dxfId="546" priority="750" operator="containsText" text="Fully Achieved">
      <formula>NOT(ISERROR(SEARCH("Fully Achieved",E47)))</formula>
    </cfRule>
    <cfRule type="containsText" dxfId="545" priority="751" operator="containsText" text="Fully Achieved">
      <formula>NOT(ISERROR(SEARCH("Fully Achieved",E47)))</formula>
    </cfRule>
    <cfRule type="containsText" dxfId="544" priority="752" operator="containsText" text="Deferred">
      <formula>NOT(ISERROR(SEARCH("Deferred",E47)))</formula>
    </cfRule>
    <cfRule type="containsText" dxfId="543" priority="753" operator="containsText" text="Deleted">
      <formula>NOT(ISERROR(SEARCH("Deleted",E47)))</formula>
    </cfRule>
    <cfRule type="containsText" dxfId="542" priority="754" operator="containsText" text="In Danger of Falling Behind Target">
      <formula>NOT(ISERROR(SEARCH("In Danger of Falling Behind Target",E47)))</formula>
    </cfRule>
    <cfRule type="containsText" dxfId="541" priority="755" operator="containsText" text="Not yet due">
      <formula>NOT(ISERROR(SEARCH("Not yet due",E47)))</formula>
    </cfRule>
    <cfRule type="containsText" dxfId="540" priority="756" operator="containsText" text="Update not Provided">
      <formula>NOT(ISERROR(SEARCH("Update not Provided",E47)))</formula>
    </cfRule>
  </conditionalFormatting>
  <conditionalFormatting sqref="E53">
    <cfRule type="containsText" dxfId="539" priority="685" operator="containsText" text="On track to be achieved">
      <formula>NOT(ISERROR(SEARCH("On track to be achieved",E53)))</formula>
    </cfRule>
    <cfRule type="containsText" dxfId="538" priority="686" operator="containsText" text="Deferred">
      <formula>NOT(ISERROR(SEARCH("Deferred",E53)))</formula>
    </cfRule>
    <cfRule type="containsText" dxfId="537" priority="687" operator="containsText" text="Deleted">
      <formula>NOT(ISERROR(SEARCH("Deleted",E53)))</formula>
    </cfRule>
    <cfRule type="containsText" dxfId="536" priority="688" operator="containsText" text="In Danger of Falling Behind Target">
      <formula>NOT(ISERROR(SEARCH("In Danger of Falling Behind Target",E53)))</formula>
    </cfRule>
    <cfRule type="containsText" dxfId="535" priority="689" operator="containsText" text="Not yet due">
      <formula>NOT(ISERROR(SEARCH("Not yet due",E53)))</formula>
    </cfRule>
    <cfRule type="containsText" dxfId="534" priority="690" operator="containsText" text="Update not Provided">
      <formula>NOT(ISERROR(SEARCH("Update not Provided",E53)))</formula>
    </cfRule>
    <cfRule type="containsText" dxfId="533" priority="691" operator="containsText" text="Not yet due">
      <formula>NOT(ISERROR(SEARCH("Not yet due",E53)))</formula>
    </cfRule>
    <cfRule type="containsText" dxfId="532" priority="692" operator="containsText" text="Completed Behind Schedule">
      <formula>NOT(ISERROR(SEARCH("Completed Behind Schedule",E53)))</formula>
    </cfRule>
    <cfRule type="containsText" dxfId="531" priority="693" operator="containsText" text="Off Target">
      <formula>NOT(ISERROR(SEARCH("Off Target",E53)))</formula>
    </cfRule>
    <cfRule type="containsText" dxfId="530" priority="694" operator="containsText" text="On Track to be Achieved">
      <formula>NOT(ISERROR(SEARCH("On Track to be Achieved",E53)))</formula>
    </cfRule>
    <cfRule type="containsText" dxfId="529" priority="695" operator="containsText" text="Fully Achieved">
      <formula>NOT(ISERROR(SEARCH("Fully Achieved",E53)))</formula>
    </cfRule>
    <cfRule type="containsText" dxfId="528" priority="696" operator="containsText" text="Not yet due">
      <formula>NOT(ISERROR(SEARCH("Not yet due",E53)))</formula>
    </cfRule>
    <cfRule type="containsText" dxfId="527" priority="697" operator="containsText" text="Not Yet Due">
      <formula>NOT(ISERROR(SEARCH("Not Yet Due",E53)))</formula>
    </cfRule>
    <cfRule type="containsText" dxfId="526" priority="698" operator="containsText" text="Deferred">
      <formula>NOT(ISERROR(SEARCH("Deferred",E53)))</formula>
    </cfRule>
    <cfRule type="containsText" dxfId="525" priority="699" operator="containsText" text="Deleted">
      <formula>NOT(ISERROR(SEARCH("Deleted",E53)))</formula>
    </cfRule>
    <cfRule type="containsText" dxfId="524" priority="700" operator="containsText" text="In Danger of Falling Behind Target">
      <formula>NOT(ISERROR(SEARCH("In Danger of Falling Behind Target",E53)))</formula>
    </cfRule>
    <cfRule type="containsText" dxfId="523" priority="701" operator="containsText" text="Not yet due">
      <formula>NOT(ISERROR(SEARCH("Not yet due",E53)))</formula>
    </cfRule>
    <cfRule type="containsText" dxfId="522" priority="702" operator="containsText" text="Completed Behind Schedule">
      <formula>NOT(ISERROR(SEARCH("Completed Behind Schedule",E53)))</formula>
    </cfRule>
    <cfRule type="containsText" dxfId="521" priority="703" operator="containsText" text="Off Target">
      <formula>NOT(ISERROR(SEARCH("Off Target",E53)))</formula>
    </cfRule>
    <cfRule type="containsText" dxfId="520" priority="704" operator="containsText" text="In Danger of Falling Behind Target">
      <formula>NOT(ISERROR(SEARCH("In Danger of Falling Behind Target",E53)))</formula>
    </cfRule>
    <cfRule type="containsText" dxfId="519" priority="705" operator="containsText" text="On Track to be Achieved">
      <formula>NOT(ISERROR(SEARCH("On Track to be Achieved",E53)))</formula>
    </cfRule>
    <cfRule type="containsText" dxfId="518" priority="706" operator="containsText" text="Fully Achieved">
      <formula>NOT(ISERROR(SEARCH("Fully Achieved",E53)))</formula>
    </cfRule>
    <cfRule type="containsText" dxfId="517" priority="707" operator="containsText" text="Update not Provided">
      <formula>NOT(ISERROR(SEARCH("Update not Provided",E53)))</formula>
    </cfRule>
    <cfRule type="containsText" dxfId="516" priority="708" operator="containsText" text="Not yet due">
      <formula>NOT(ISERROR(SEARCH("Not yet due",E53)))</formula>
    </cfRule>
    <cfRule type="containsText" dxfId="515" priority="709" operator="containsText" text="Completed Behind Schedule">
      <formula>NOT(ISERROR(SEARCH("Completed Behind Schedule",E53)))</formula>
    </cfRule>
    <cfRule type="containsText" dxfId="514" priority="710" operator="containsText" text="Off Target">
      <formula>NOT(ISERROR(SEARCH("Off Target",E53)))</formula>
    </cfRule>
    <cfRule type="containsText" dxfId="513" priority="711" operator="containsText" text="In Danger of Falling Behind Target">
      <formula>NOT(ISERROR(SEARCH("In Danger of Falling Behind Target",E53)))</formula>
    </cfRule>
    <cfRule type="containsText" dxfId="512" priority="712" operator="containsText" text="On Track to be Achieved">
      <formula>NOT(ISERROR(SEARCH("On Track to be Achieved",E53)))</formula>
    </cfRule>
    <cfRule type="containsText" dxfId="511" priority="713" operator="containsText" text="Fully Achieved">
      <formula>NOT(ISERROR(SEARCH("Fully Achieved",E53)))</formula>
    </cfRule>
    <cfRule type="containsText" dxfId="510" priority="714" operator="containsText" text="Fully Achieved">
      <formula>NOT(ISERROR(SEARCH("Fully Achieved",E53)))</formula>
    </cfRule>
    <cfRule type="containsText" dxfId="509" priority="715" operator="containsText" text="Fully Achieved">
      <formula>NOT(ISERROR(SEARCH("Fully Achieved",E53)))</formula>
    </cfRule>
    <cfRule type="containsText" dxfId="508" priority="716" operator="containsText" text="Deferred">
      <formula>NOT(ISERROR(SEARCH("Deferred",E53)))</formula>
    </cfRule>
    <cfRule type="containsText" dxfId="507" priority="717" operator="containsText" text="Deleted">
      <formula>NOT(ISERROR(SEARCH("Deleted",E53)))</formula>
    </cfRule>
    <cfRule type="containsText" dxfId="506" priority="718" operator="containsText" text="In Danger of Falling Behind Target">
      <formula>NOT(ISERROR(SEARCH("In Danger of Falling Behind Target",E53)))</formula>
    </cfRule>
    <cfRule type="containsText" dxfId="505" priority="719" operator="containsText" text="Not yet due">
      <formula>NOT(ISERROR(SEARCH("Not yet due",E53)))</formula>
    </cfRule>
    <cfRule type="containsText" dxfId="504" priority="720" operator="containsText" text="Update not Provided">
      <formula>NOT(ISERROR(SEARCH("Update not Provided",E53)))</formula>
    </cfRule>
  </conditionalFormatting>
  <conditionalFormatting sqref="E55:E56">
    <cfRule type="containsText" dxfId="503" priority="649" operator="containsText" text="On track to be achieved">
      <formula>NOT(ISERROR(SEARCH("On track to be achieved",E55)))</formula>
    </cfRule>
    <cfRule type="containsText" dxfId="502" priority="650" operator="containsText" text="Deferred">
      <formula>NOT(ISERROR(SEARCH("Deferred",E55)))</formula>
    </cfRule>
    <cfRule type="containsText" dxfId="501" priority="651" operator="containsText" text="Deleted">
      <formula>NOT(ISERROR(SEARCH("Deleted",E55)))</formula>
    </cfRule>
    <cfRule type="containsText" dxfId="500" priority="652" operator="containsText" text="In Danger of Falling Behind Target">
      <formula>NOT(ISERROR(SEARCH("In Danger of Falling Behind Target",E55)))</formula>
    </cfRule>
    <cfRule type="containsText" dxfId="499" priority="653" operator="containsText" text="Not yet due">
      <formula>NOT(ISERROR(SEARCH("Not yet due",E55)))</formula>
    </cfRule>
    <cfRule type="containsText" dxfId="498" priority="654" operator="containsText" text="Update not Provided">
      <formula>NOT(ISERROR(SEARCH("Update not Provided",E55)))</formula>
    </cfRule>
    <cfRule type="containsText" dxfId="497" priority="655" operator="containsText" text="Not yet due">
      <formula>NOT(ISERROR(SEARCH("Not yet due",E55)))</formula>
    </cfRule>
    <cfRule type="containsText" dxfId="496" priority="656" operator="containsText" text="Completed Behind Schedule">
      <formula>NOT(ISERROR(SEARCH("Completed Behind Schedule",E55)))</formula>
    </cfRule>
    <cfRule type="containsText" dxfId="495" priority="657" operator="containsText" text="Off Target">
      <formula>NOT(ISERROR(SEARCH("Off Target",E55)))</formula>
    </cfRule>
    <cfRule type="containsText" dxfId="494" priority="658" operator="containsText" text="On Track to be Achieved">
      <formula>NOT(ISERROR(SEARCH("On Track to be Achieved",E55)))</formula>
    </cfRule>
    <cfRule type="containsText" dxfId="493" priority="659" operator="containsText" text="Fully Achieved">
      <formula>NOT(ISERROR(SEARCH("Fully Achieved",E55)))</formula>
    </cfRule>
    <cfRule type="containsText" dxfId="492" priority="660" operator="containsText" text="Not yet due">
      <formula>NOT(ISERROR(SEARCH("Not yet due",E55)))</formula>
    </cfRule>
    <cfRule type="containsText" dxfId="491" priority="661" operator="containsText" text="Not Yet Due">
      <formula>NOT(ISERROR(SEARCH("Not Yet Due",E55)))</formula>
    </cfRule>
    <cfRule type="containsText" dxfId="490" priority="662" operator="containsText" text="Deferred">
      <formula>NOT(ISERROR(SEARCH("Deferred",E55)))</formula>
    </cfRule>
    <cfRule type="containsText" dxfId="489" priority="663" operator="containsText" text="Deleted">
      <formula>NOT(ISERROR(SEARCH("Deleted",E55)))</formula>
    </cfRule>
    <cfRule type="containsText" dxfId="488" priority="664" operator="containsText" text="In Danger of Falling Behind Target">
      <formula>NOT(ISERROR(SEARCH("In Danger of Falling Behind Target",E55)))</formula>
    </cfRule>
    <cfRule type="containsText" dxfId="487" priority="665" operator="containsText" text="Not yet due">
      <formula>NOT(ISERROR(SEARCH("Not yet due",E55)))</formula>
    </cfRule>
    <cfRule type="containsText" dxfId="486" priority="666" operator="containsText" text="Completed Behind Schedule">
      <formula>NOT(ISERROR(SEARCH("Completed Behind Schedule",E55)))</formula>
    </cfRule>
    <cfRule type="containsText" dxfId="485" priority="667" operator="containsText" text="Off Target">
      <formula>NOT(ISERROR(SEARCH("Off Target",E55)))</formula>
    </cfRule>
    <cfRule type="containsText" dxfId="484" priority="668" operator="containsText" text="In Danger of Falling Behind Target">
      <formula>NOT(ISERROR(SEARCH("In Danger of Falling Behind Target",E55)))</formula>
    </cfRule>
    <cfRule type="containsText" dxfId="483" priority="669" operator="containsText" text="On Track to be Achieved">
      <formula>NOT(ISERROR(SEARCH("On Track to be Achieved",E55)))</formula>
    </cfRule>
    <cfRule type="containsText" dxfId="482" priority="670" operator="containsText" text="Fully Achieved">
      <formula>NOT(ISERROR(SEARCH("Fully Achieved",E55)))</formula>
    </cfRule>
    <cfRule type="containsText" dxfId="481" priority="671" operator="containsText" text="Update not Provided">
      <formula>NOT(ISERROR(SEARCH("Update not Provided",E55)))</formula>
    </cfRule>
    <cfRule type="containsText" dxfId="480" priority="672" operator="containsText" text="Not yet due">
      <formula>NOT(ISERROR(SEARCH("Not yet due",E55)))</formula>
    </cfRule>
    <cfRule type="containsText" dxfId="479" priority="673" operator="containsText" text="Completed Behind Schedule">
      <formula>NOT(ISERROR(SEARCH("Completed Behind Schedule",E55)))</formula>
    </cfRule>
    <cfRule type="containsText" dxfId="478" priority="674" operator="containsText" text="Off Target">
      <formula>NOT(ISERROR(SEARCH("Off Target",E55)))</formula>
    </cfRule>
    <cfRule type="containsText" dxfId="477" priority="675" operator="containsText" text="In Danger of Falling Behind Target">
      <formula>NOT(ISERROR(SEARCH("In Danger of Falling Behind Target",E55)))</formula>
    </cfRule>
    <cfRule type="containsText" dxfId="476" priority="676" operator="containsText" text="On Track to be Achieved">
      <formula>NOT(ISERROR(SEARCH("On Track to be Achieved",E55)))</formula>
    </cfRule>
    <cfRule type="containsText" dxfId="475" priority="677" operator="containsText" text="Fully Achieved">
      <formula>NOT(ISERROR(SEARCH("Fully Achieved",E55)))</formula>
    </cfRule>
    <cfRule type="containsText" dxfId="474" priority="678" operator="containsText" text="Fully Achieved">
      <formula>NOT(ISERROR(SEARCH("Fully Achieved",E55)))</formula>
    </cfRule>
    <cfRule type="containsText" dxfId="473" priority="679" operator="containsText" text="Fully Achieved">
      <formula>NOT(ISERROR(SEARCH("Fully Achieved",E55)))</formula>
    </cfRule>
    <cfRule type="containsText" dxfId="472" priority="680" operator="containsText" text="Deferred">
      <formula>NOT(ISERROR(SEARCH("Deferred",E55)))</formula>
    </cfRule>
    <cfRule type="containsText" dxfId="471" priority="681" operator="containsText" text="Deleted">
      <formula>NOT(ISERROR(SEARCH("Deleted",E55)))</formula>
    </cfRule>
    <cfRule type="containsText" dxfId="470" priority="682" operator="containsText" text="In Danger of Falling Behind Target">
      <formula>NOT(ISERROR(SEARCH("In Danger of Falling Behind Target",E55)))</formula>
    </cfRule>
    <cfRule type="containsText" dxfId="469" priority="683" operator="containsText" text="Not yet due">
      <formula>NOT(ISERROR(SEARCH("Not yet due",E55)))</formula>
    </cfRule>
    <cfRule type="containsText" dxfId="468" priority="684" operator="containsText" text="Update not Provided">
      <formula>NOT(ISERROR(SEARCH("Update not Provided",E55)))</formula>
    </cfRule>
  </conditionalFormatting>
  <conditionalFormatting sqref="E58">
    <cfRule type="containsText" dxfId="467" priority="613" operator="containsText" text="On track to be achieved">
      <formula>NOT(ISERROR(SEARCH("On track to be achieved",E58)))</formula>
    </cfRule>
    <cfRule type="containsText" dxfId="466" priority="614" operator="containsText" text="Deferred">
      <formula>NOT(ISERROR(SEARCH("Deferred",E58)))</formula>
    </cfRule>
    <cfRule type="containsText" dxfId="465" priority="615" operator="containsText" text="Deleted">
      <formula>NOT(ISERROR(SEARCH("Deleted",E58)))</formula>
    </cfRule>
    <cfRule type="containsText" dxfId="464" priority="616" operator="containsText" text="In Danger of Falling Behind Target">
      <formula>NOT(ISERROR(SEARCH("In Danger of Falling Behind Target",E58)))</formula>
    </cfRule>
    <cfRule type="containsText" dxfId="463" priority="617" operator="containsText" text="Not yet due">
      <formula>NOT(ISERROR(SEARCH("Not yet due",E58)))</formula>
    </cfRule>
    <cfRule type="containsText" dxfId="462" priority="618" operator="containsText" text="Update not Provided">
      <formula>NOT(ISERROR(SEARCH("Update not Provided",E58)))</formula>
    </cfRule>
    <cfRule type="containsText" dxfId="461" priority="619" operator="containsText" text="Not yet due">
      <formula>NOT(ISERROR(SEARCH("Not yet due",E58)))</formula>
    </cfRule>
    <cfRule type="containsText" dxfId="460" priority="620" operator="containsText" text="Completed Behind Schedule">
      <formula>NOT(ISERROR(SEARCH("Completed Behind Schedule",E58)))</formula>
    </cfRule>
    <cfRule type="containsText" dxfId="459" priority="621" operator="containsText" text="Off Target">
      <formula>NOT(ISERROR(SEARCH("Off Target",E58)))</formula>
    </cfRule>
    <cfRule type="containsText" dxfId="458" priority="622" operator="containsText" text="On Track to be Achieved">
      <formula>NOT(ISERROR(SEARCH("On Track to be Achieved",E58)))</formula>
    </cfRule>
    <cfRule type="containsText" dxfId="457" priority="623" operator="containsText" text="Fully Achieved">
      <formula>NOT(ISERROR(SEARCH("Fully Achieved",E58)))</formula>
    </cfRule>
    <cfRule type="containsText" dxfId="456" priority="624" operator="containsText" text="Not yet due">
      <formula>NOT(ISERROR(SEARCH("Not yet due",E58)))</formula>
    </cfRule>
    <cfRule type="containsText" dxfId="455" priority="625" operator="containsText" text="Not Yet Due">
      <formula>NOT(ISERROR(SEARCH("Not Yet Due",E58)))</formula>
    </cfRule>
    <cfRule type="containsText" dxfId="454" priority="626" operator="containsText" text="Deferred">
      <formula>NOT(ISERROR(SEARCH("Deferred",E58)))</formula>
    </cfRule>
    <cfRule type="containsText" dxfId="453" priority="627" operator="containsText" text="Deleted">
      <formula>NOT(ISERROR(SEARCH("Deleted",E58)))</formula>
    </cfRule>
    <cfRule type="containsText" dxfId="452" priority="628" operator="containsText" text="In Danger of Falling Behind Target">
      <formula>NOT(ISERROR(SEARCH("In Danger of Falling Behind Target",E58)))</formula>
    </cfRule>
    <cfRule type="containsText" dxfId="451" priority="629" operator="containsText" text="Not yet due">
      <formula>NOT(ISERROR(SEARCH("Not yet due",E58)))</formula>
    </cfRule>
    <cfRule type="containsText" dxfId="450" priority="630" operator="containsText" text="Completed Behind Schedule">
      <formula>NOT(ISERROR(SEARCH("Completed Behind Schedule",E58)))</formula>
    </cfRule>
    <cfRule type="containsText" dxfId="449" priority="631" operator="containsText" text="Off Target">
      <formula>NOT(ISERROR(SEARCH("Off Target",E58)))</formula>
    </cfRule>
    <cfRule type="containsText" dxfId="448" priority="632" operator="containsText" text="In Danger of Falling Behind Target">
      <formula>NOT(ISERROR(SEARCH("In Danger of Falling Behind Target",E58)))</formula>
    </cfRule>
    <cfRule type="containsText" dxfId="447" priority="633" operator="containsText" text="On Track to be Achieved">
      <formula>NOT(ISERROR(SEARCH("On Track to be Achieved",E58)))</formula>
    </cfRule>
    <cfRule type="containsText" dxfId="446" priority="634" operator="containsText" text="Fully Achieved">
      <formula>NOT(ISERROR(SEARCH("Fully Achieved",E58)))</formula>
    </cfRule>
    <cfRule type="containsText" dxfId="445" priority="635" operator="containsText" text="Update not Provided">
      <formula>NOT(ISERROR(SEARCH("Update not Provided",E58)))</formula>
    </cfRule>
    <cfRule type="containsText" dxfId="444" priority="636" operator="containsText" text="Not yet due">
      <formula>NOT(ISERROR(SEARCH("Not yet due",E58)))</formula>
    </cfRule>
    <cfRule type="containsText" dxfId="443" priority="637" operator="containsText" text="Completed Behind Schedule">
      <formula>NOT(ISERROR(SEARCH("Completed Behind Schedule",E58)))</formula>
    </cfRule>
    <cfRule type="containsText" dxfId="442" priority="638" operator="containsText" text="Off Target">
      <formula>NOT(ISERROR(SEARCH("Off Target",E58)))</formula>
    </cfRule>
    <cfRule type="containsText" dxfId="441" priority="639" operator="containsText" text="In Danger of Falling Behind Target">
      <formula>NOT(ISERROR(SEARCH("In Danger of Falling Behind Target",E58)))</formula>
    </cfRule>
    <cfRule type="containsText" dxfId="440" priority="640" operator="containsText" text="On Track to be Achieved">
      <formula>NOT(ISERROR(SEARCH("On Track to be Achieved",E58)))</formula>
    </cfRule>
    <cfRule type="containsText" dxfId="439" priority="641" operator="containsText" text="Fully Achieved">
      <formula>NOT(ISERROR(SEARCH("Fully Achieved",E58)))</formula>
    </cfRule>
    <cfRule type="containsText" dxfId="438" priority="642" operator="containsText" text="Fully Achieved">
      <formula>NOT(ISERROR(SEARCH("Fully Achieved",E58)))</formula>
    </cfRule>
    <cfRule type="containsText" dxfId="437" priority="643" operator="containsText" text="Fully Achieved">
      <formula>NOT(ISERROR(SEARCH("Fully Achieved",E58)))</formula>
    </cfRule>
    <cfRule type="containsText" dxfId="436" priority="644" operator="containsText" text="Deferred">
      <formula>NOT(ISERROR(SEARCH("Deferred",E58)))</formula>
    </cfRule>
    <cfRule type="containsText" dxfId="435" priority="645" operator="containsText" text="Deleted">
      <formula>NOT(ISERROR(SEARCH("Deleted",E58)))</formula>
    </cfRule>
    <cfRule type="containsText" dxfId="434" priority="646" operator="containsText" text="In Danger of Falling Behind Target">
      <formula>NOT(ISERROR(SEARCH("In Danger of Falling Behind Target",E58)))</formula>
    </cfRule>
    <cfRule type="containsText" dxfId="433" priority="647" operator="containsText" text="Not yet due">
      <formula>NOT(ISERROR(SEARCH("Not yet due",E58)))</formula>
    </cfRule>
    <cfRule type="containsText" dxfId="432" priority="648" operator="containsText" text="Update not Provided">
      <formula>NOT(ISERROR(SEARCH("Update not Provided",E58)))</formula>
    </cfRule>
  </conditionalFormatting>
  <conditionalFormatting sqref="E60">
    <cfRule type="containsText" dxfId="431" priority="577" operator="containsText" text="On track to be achieved">
      <formula>NOT(ISERROR(SEARCH("On track to be achieved",E60)))</formula>
    </cfRule>
    <cfRule type="containsText" dxfId="430" priority="578" operator="containsText" text="Deferred">
      <formula>NOT(ISERROR(SEARCH("Deferred",E60)))</formula>
    </cfRule>
    <cfRule type="containsText" dxfId="429" priority="579" operator="containsText" text="Deleted">
      <formula>NOT(ISERROR(SEARCH("Deleted",E60)))</formula>
    </cfRule>
    <cfRule type="containsText" dxfId="428" priority="580" operator="containsText" text="In Danger of Falling Behind Target">
      <formula>NOT(ISERROR(SEARCH("In Danger of Falling Behind Target",E60)))</formula>
    </cfRule>
    <cfRule type="containsText" dxfId="427" priority="581" operator="containsText" text="Not yet due">
      <formula>NOT(ISERROR(SEARCH("Not yet due",E60)))</formula>
    </cfRule>
    <cfRule type="containsText" dxfId="426" priority="582" operator="containsText" text="Update not Provided">
      <formula>NOT(ISERROR(SEARCH("Update not Provided",E60)))</formula>
    </cfRule>
    <cfRule type="containsText" dxfId="425" priority="583" operator="containsText" text="Not yet due">
      <formula>NOT(ISERROR(SEARCH("Not yet due",E60)))</formula>
    </cfRule>
    <cfRule type="containsText" dxfId="424" priority="584" operator="containsText" text="Completed Behind Schedule">
      <formula>NOT(ISERROR(SEARCH("Completed Behind Schedule",E60)))</formula>
    </cfRule>
    <cfRule type="containsText" dxfId="423" priority="585" operator="containsText" text="Off Target">
      <formula>NOT(ISERROR(SEARCH("Off Target",E60)))</formula>
    </cfRule>
    <cfRule type="containsText" dxfId="422" priority="586" operator="containsText" text="On Track to be Achieved">
      <formula>NOT(ISERROR(SEARCH("On Track to be Achieved",E60)))</formula>
    </cfRule>
    <cfRule type="containsText" dxfId="421" priority="587" operator="containsText" text="Fully Achieved">
      <formula>NOT(ISERROR(SEARCH("Fully Achieved",E60)))</formula>
    </cfRule>
    <cfRule type="containsText" dxfId="420" priority="588" operator="containsText" text="Not yet due">
      <formula>NOT(ISERROR(SEARCH("Not yet due",E60)))</formula>
    </cfRule>
    <cfRule type="containsText" dxfId="419" priority="589" operator="containsText" text="Not Yet Due">
      <formula>NOT(ISERROR(SEARCH("Not Yet Due",E60)))</formula>
    </cfRule>
    <cfRule type="containsText" dxfId="418" priority="590" operator="containsText" text="Deferred">
      <formula>NOT(ISERROR(SEARCH("Deferred",E60)))</formula>
    </cfRule>
    <cfRule type="containsText" dxfId="417" priority="591" operator="containsText" text="Deleted">
      <formula>NOT(ISERROR(SEARCH("Deleted",E60)))</formula>
    </cfRule>
    <cfRule type="containsText" dxfId="416" priority="592" operator="containsText" text="In Danger of Falling Behind Target">
      <formula>NOT(ISERROR(SEARCH("In Danger of Falling Behind Target",E60)))</formula>
    </cfRule>
    <cfRule type="containsText" dxfId="415" priority="593" operator="containsText" text="Not yet due">
      <formula>NOT(ISERROR(SEARCH("Not yet due",E60)))</formula>
    </cfRule>
    <cfRule type="containsText" dxfId="414" priority="594" operator="containsText" text="Completed Behind Schedule">
      <formula>NOT(ISERROR(SEARCH("Completed Behind Schedule",E60)))</formula>
    </cfRule>
    <cfRule type="containsText" dxfId="413" priority="595" operator="containsText" text="Off Target">
      <formula>NOT(ISERROR(SEARCH("Off Target",E60)))</formula>
    </cfRule>
    <cfRule type="containsText" dxfId="412" priority="596" operator="containsText" text="In Danger of Falling Behind Target">
      <formula>NOT(ISERROR(SEARCH("In Danger of Falling Behind Target",E60)))</formula>
    </cfRule>
    <cfRule type="containsText" dxfId="411" priority="597" operator="containsText" text="On Track to be Achieved">
      <formula>NOT(ISERROR(SEARCH("On Track to be Achieved",E60)))</formula>
    </cfRule>
    <cfRule type="containsText" dxfId="410" priority="598" operator="containsText" text="Fully Achieved">
      <formula>NOT(ISERROR(SEARCH("Fully Achieved",E60)))</formula>
    </cfRule>
    <cfRule type="containsText" dxfId="409" priority="599" operator="containsText" text="Update not Provided">
      <formula>NOT(ISERROR(SEARCH("Update not Provided",E60)))</formula>
    </cfRule>
    <cfRule type="containsText" dxfId="408" priority="600" operator="containsText" text="Not yet due">
      <formula>NOT(ISERROR(SEARCH("Not yet due",E60)))</formula>
    </cfRule>
    <cfRule type="containsText" dxfId="407" priority="601" operator="containsText" text="Completed Behind Schedule">
      <formula>NOT(ISERROR(SEARCH("Completed Behind Schedule",E60)))</formula>
    </cfRule>
    <cfRule type="containsText" dxfId="406" priority="602" operator="containsText" text="Off Target">
      <formula>NOT(ISERROR(SEARCH("Off Target",E60)))</formula>
    </cfRule>
    <cfRule type="containsText" dxfId="405" priority="603" operator="containsText" text="In Danger of Falling Behind Target">
      <formula>NOT(ISERROR(SEARCH("In Danger of Falling Behind Target",E60)))</formula>
    </cfRule>
    <cfRule type="containsText" dxfId="404" priority="604" operator="containsText" text="On Track to be Achieved">
      <formula>NOT(ISERROR(SEARCH("On Track to be Achieved",E60)))</formula>
    </cfRule>
    <cfRule type="containsText" dxfId="403" priority="605" operator="containsText" text="Fully Achieved">
      <formula>NOT(ISERROR(SEARCH("Fully Achieved",E60)))</formula>
    </cfRule>
    <cfRule type="containsText" dxfId="402" priority="606" operator="containsText" text="Fully Achieved">
      <formula>NOT(ISERROR(SEARCH("Fully Achieved",E60)))</formula>
    </cfRule>
    <cfRule type="containsText" dxfId="401" priority="607" operator="containsText" text="Fully Achieved">
      <formula>NOT(ISERROR(SEARCH("Fully Achieved",E60)))</formula>
    </cfRule>
    <cfRule type="containsText" dxfId="400" priority="608" operator="containsText" text="Deferred">
      <formula>NOT(ISERROR(SEARCH("Deferred",E60)))</formula>
    </cfRule>
    <cfRule type="containsText" dxfId="399" priority="609" operator="containsText" text="Deleted">
      <formula>NOT(ISERROR(SEARCH("Deleted",E60)))</formula>
    </cfRule>
    <cfRule type="containsText" dxfId="398" priority="610" operator="containsText" text="In Danger of Falling Behind Target">
      <formula>NOT(ISERROR(SEARCH("In Danger of Falling Behind Target",E60)))</formula>
    </cfRule>
    <cfRule type="containsText" dxfId="397" priority="611" operator="containsText" text="Not yet due">
      <formula>NOT(ISERROR(SEARCH("Not yet due",E60)))</formula>
    </cfRule>
    <cfRule type="containsText" dxfId="396" priority="612" operator="containsText" text="Update not Provided">
      <formula>NOT(ISERROR(SEARCH("Update not Provided",E60)))</formula>
    </cfRule>
  </conditionalFormatting>
  <conditionalFormatting sqref="E62:E71">
    <cfRule type="containsText" dxfId="395" priority="541" operator="containsText" text="On track to be achieved">
      <formula>NOT(ISERROR(SEARCH("On track to be achieved",E62)))</formula>
    </cfRule>
    <cfRule type="containsText" dxfId="394" priority="542" operator="containsText" text="Deferred">
      <formula>NOT(ISERROR(SEARCH("Deferred",E62)))</formula>
    </cfRule>
    <cfRule type="containsText" dxfId="393" priority="543" operator="containsText" text="Deleted">
      <formula>NOT(ISERROR(SEARCH("Deleted",E62)))</formula>
    </cfRule>
    <cfRule type="containsText" dxfId="392" priority="544" operator="containsText" text="In Danger of Falling Behind Target">
      <formula>NOT(ISERROR(SEARCH("In Danger of Falling Behind Target",E62)))</formula>
    </cfRule>
    <cfRule type="containsText" dxfId="391" priority="545" operator="containsText" text="Not yet due">
      <formula>NOT(ISERROR(SEARCH("Not yet due",E62)))</formula>
    </cfRule>
    <cfRule type="containsText" dxfId="390" priority="546" operator="containsText" text="Update not Provided">
      <formula>NOT(ISERROR(SEARCH("Update not Provided",E62)))</formula>
    </cfRule>
    <cfRule type="containsText" dxfId="389" priority="547" operator="containsText" text="Not yet due">
      <formula>NOT(ISERROR(SEARCH("Not yet due",E62)))</formula>
    </cfRule>
    <cfRule type="containsText" dxfId="388" priority="548" operator="containsText" text="Completed Behind Schedule">
      <formula>NOT(ISERROR(SEARCH("Completed Behind Schedule",E62)))</formula>
    </cfRule>
    <cfRule type="containsText" dxfId="387" priority="549" operator="containsText" text="Off Target">
      <formula>NOT(ISERROR(SEARCH("Off Target",E62)))</formula>
    </cfRule>
    <cfRule type="containsText" dxfId="386" priority="550" operator="containsText" text="On Track to be Achieved">
      <formula>NOT(ISERROR(SEARCH("On Track to be Achieved",E62)))</formula>
    </cfRule>
    <cfRule type="containsText" dxfId="385" priority="551" operator="containsText" text="Fully Achieved">
      <formula>NOT(ISERROR(SEARCH("Fully Achieved",E62)))</formula>
    </cfRule>
    <cfRule type="containsText" dxfId="384" priority="552" operator="containsText" text="Not yet due">
      <formula>NOT(ISERROR(SEARCH("Not yet due",E62)))</formula>
    </cfRule>
    <cfRule type="containsText" dxfId="383" priority="553" operator="containsText" text="Not Yet Due">
      <formula>NOT(ISERROR(SEARCH("Not Yet Due",E62)))</formula>
    </cfRule>
    <cfRule type="containsText" dxfId="382" priority="554" operator="containsText" text="Deferred">
      <formula>NOT(ISERROR(SEARCH("Deferred",E62)))</formula>
    </cfRule>
    <cfRule type="containsText" dxfId="381" priority="555" operator="containsText" text="Deleted">
      <formula>NOT(ISERROR(SEARCH("Deleted",E62)))</formula>
    </cfRule>
    <cfRule type="containsText" dxfId="380" priority="556" operator="containsText" text="In Danger of Falling Behind Target">
      <formula>NOT(ISERROR(SEARCH("In Danger of Falling Behind Target",E62)))</formula>
    </cfRule>
    <cfRule type="containsText" dxfId="379" priority="557" operator="containsText" text="Not yet due">
      <formula>NOT(ISERROR(SEARCH("Not yet due",E62)))</formula>
    </cfRule>
    <cfRule type="containsText" dxfId="378" priority="558" operator="containsText" text="Completed Behind Schedule">
      <formula>NOT(ISERROR(SEARCH("Completed Behind Schedule",E62)))</formula>
    </cfRule>
    <cfRule type="containsText" dxfId="377" priority="559" operator="containsText" text="Off Target">
      <formula>NOT(ISERROR(SEARCH("Off Target",E62)))</formula>
    </cfRule>
    <cfRule type="containsText" dxfId="376" priority="560" operator="containsText" text="In Danger of Falling Behind Target">
      <formula>NOT(ISERROR(SEARCH("In Danger of Falling Behind Target",E62)))</formula>
    </cfRule>
    <cfRule type="containsText" dxfId="375" priority="561" operator="containsText" text="On Track to be Achieved">
      <formula>NOT(ISERROR(SEARCH("On Track to be Achieved",E62)))</formula>
    </cfRule>
    <cfRule type="containsText" dxfId="374" priority="562" operator="containsText" text="Fully Achieved">
      <formula>NOT(ISERROR(SEARCH("Fully Achieved",E62)))</formula>
    </cfRule>
    <cfRule type="containsText" dxfId="373" priority="563" operator="containsText" text="Update not Provided">
      <formula>NOT(ISERROR(SEARCH("Update not Provided",E62)))</formula>
    </cfRule>
    <cfRule type="containsText" dxfId="372" priority="564" operator="containsText" text="Not yet due">
      <formula>NOT(ISERROR(SEARCH("Not yet due",E62)))</formula>
    </cfRule>
    <cfRule type="containsText" dxfId="371" priority="565" operator="containsText" text="Completed Behind Schedule">
      <formula>NOT(ISERROR(SEARCH("Completed Behind Schedule",E62)))</formula>
    </cfRule>
    <cfRule type="containsText" dxfId="370" priority="566" operator="containsText" text="Off Target">
      <formula>NOT(ISERROR(SEARCH("Off Target",E62)))</formula>
    </cfRule>
    <cfRule type="containsText" dxfId="369" priority="567" operator="containsText" text="In Danger of Falling Behind Target">
      <formula>NOT(ISERROR(SEARCH("In Danger of Falling Behind Target",E62)))</formula>
    </cfRule>
    <cfRule type="containsText" dxfId="368" priority="568" operator="containsText" text="On Track to be Achieved">
      <formula>NOT(ISERROR(SEARCH("On Track to be Achieved",E62)))</formula>
    </cfRule>
    <cfRule type="containsText" dxfId="367" priority="569" operator="containsText" text="Fully Achieved">
      <formula>NOT(ISERROR(SEARCH("Fully Achieved",E62)))</formula>
    </cfRule>
    <cfRule type="containsText" dxfId="366" priority="570" operator="containsText" text="Fully Achieved">
      <formula>NOT(ISERROR(SEARCH("Fully Achieved",E62)))</formula>
    </cfRule>
    <cfRule type="containsText" dxfId="365" priority="571" operator="containsText" text="Fully Achieved">
      <formula>NOT(ISERROR(SEARCH("Fully Achieved",E62)))</formula>
    </cfRule>
    <cfRule type="containsText" dxfId="364" priority="572" operator="containsText" text="Deferred">
      <formula>NOT(ISERROR(SEARCH("Deferred",E62)))</formula>
    </cfRule>
    <cfRule type="containsText" dxfId="363" priority="573" operator="containsText" text="Deleted">
      <formula>NOT(ISERROR(SEARCH("Deleted",E62)))</formula>
    </cfRule>
    <cfRule type="containsText" dxfId="362" priority="574" operator="containsText" text="In Danger of Falling Behind Target">
      <formula>NOT(ISERROR(SEARCH("In Danger of Falling Behind Target",E62)))</formula>
    </cfRule>
    <cfRule type="containsText" dxfId="361" priority="575" operator="containsText" text="Not yet due">
      <formula>NOT(ISERROR(SEARCH("Not yet due",E62)))</formula>
    </cfRule>
    <cfRule type="containsText" dxfId="360" priority="576" operator="containsText" text="Update not Provided">
      <formula>NOT(ISERROR(SEARCH("Update not Provided",E62)))</formula>
    </cfRule>
  </conditionalFormatting>
  <conditionalFormatting sqref="E73:E74">
    <cfRule type="containsText" dxfId="359" priority="505" operator="containsText" text="On track to be achieved">
      <formula>NOT(ISERROR(SEARCH("On track to be achieved",E73)))</formula>
    </cfRule>
    <cfRule type="containsText" dxfId="358" priority="506" operator="containsText" text="Deferred">
      <formula>NOT(ISERROR(SEARCH("Deferred",E73)))</formula>
    </cfRule>
    <cfRule type="containsText" dxfId="357" priority="507" operator="containsText" text="Deleted">
      <formula>NOT(ISERROR(SEARCH("Deleted",E73)))</formula>
    </cfRule>
    <cfRule type="containsText" dxfId="356" priority="508" operator="containsText" text="In Danger of Falling Behind Target">
      <formula>NOT(ISERROR(SEARCH("In Danger of Falling Behind Target",E73)))</formula>
    </cfRule>
    <cfRule type="containsText" dxfId="355" priority="509" operator="containsText" text="Not yet due">
      <formula>NOT(ISERROR(SEARCH("Not yet due",E73)))</formula>
    </cfRule>
    <cfRule type="containsText" dxfId="354" priority="510" operator="containsText" text="Update not Provided">
      <formula>NOT(ISERROR(SEARCH("Update not Provided",E73)))</formula>
    </cfRule>
    <cfRule type="containsText" dxfId="353" priority="511" operator="containsText" text="Not yet due">
      <formula>NOT(ISERROR(SEARCH("Not yet due",E73)))</formula>
    </cfRule>
    <cfRule type="containsText" dxfId="352" priority="512" operator="containsText" text="Completed Behind Schedule">
      <formula>NOT(ISERROR(SEARCH("Completed Behind Schedule",E73)))</formula>
    </cfRule>
    <cfRule type="containsText" dxfId="351" priority="513" operator="containsText" text="Off Target">
      <formula>NOT(ISERROR(SEARCH("Off Target",E73)))</formula>
    </cfRule>
    <cfRule type="containsText" dxfId="350" priority="514" operator="containsText" text="On Track to be Achieved">
      <formula>NOT(ISERROR(SEARCH("On Track to be Achieved",E73)))</formula>
    </cfRule>
    <cfRule type="containsText" dxfId="349" priority="515" operator="containsText" text="Fully Achieved">
      <formula>NOT(ISERROR(SEARCH("Fully Achieved",E73)))</formula>
    </cfRule>
    <cfRule type="containsText" dxfId="348" priority="516" operator="containsText" text="Not yet due">
      <formula>NOT(ISERROR(SEARCH("Not yet due",E73)))</formula>
    </cfRule>
    <cfRule type="containsText" dxfId="347" priority="517" operator="containsText" text="Not Yet Due">
      <formula>NOT(ISERROR(SEARCH("Not Yet Due",E73)))</formula>
    </cfRule>
    <cfRule type="containsText" dxfId="346" priority="518" operator="containsText" text="Deferred">
      <formula>NOT(ISERROR(SEARCH("Deferred",E73)))</formula>
    </cfRule>
    <cfRule type="containsText" dxfId="345" priority="519" operator="containsText" text="Deleted">
      <formula>NOT(ISERROR(SEARCH("Deleted",E73)))</formula>
    </cfRule>
    <cfRule type="containsText" dxfId="344" priority="520" operator="containsText" text="In Danger of Falling Behind Target">
      <formula>NOT(ISERROR(SEARCH("In Danger of Falling Behind Target",E73)))</formula>
    </cfRule>
    <cfRule type="containsText" dxfId="343" priority="521" operator="containsText" text="Not yet due">
      <formula>NOT(ISERROR(SEARCH("Not yet due",E73)))</formula>
    </cfRule>
    <cfRule type="containsText" dxfId="342" priority="522" operator="containsText" text="Completed Behind Schedule">
      <formula>NOT(ISERROR(SEARCH("Completed Behind Schedule",E73)))</formula>
    </cfRule>
    <cfRule type="containsText" dxfId="341" priority="523" operator="containsText" text="Off Target">
      <formula>NOT(ISERROR(SEARCH("Off Target",E73)))</formula>
    </cfRule>
    <cfRule type="containsText" dxfId="340" priority="524" operator="containsText" text="In Danger of Falling Behind Target">
      <formula>NOT(ISERROR(SEARCH("In Danger of Falling Behind Target",E73)))</formula>
    </cfRule>
    <cfRule type="containsText" dxfId="339" priority="525" operator="containsText" text="On Track to be Achieved">
      <formula>NOT(ISERROR(SEARCH("On Track to be Achieved",E73)))</formula>
    </cfRule>
    <cfRule type="containsText" dxfId="338" priority="526" operator="containsText" text="Fully Achieved">
      <formula>NOT(ISERROR(SEARCH("Fully Achieved",E73)))</formula>
    </cfRule>
    <cfRule type="containsText" dxfId="337" priority="527" operator="containsText" text="Update not Provided">
      <formula>NOT(ISERROR(SEARCH("Update not Provided",E73)))</formula>
    </cfRule>
    <cfRule type="containsText" dxfId="336" priority="528" operator="containsText" text="Not yet due">
      <formula>NOT(ISERROR(SEARCH("Not yet due",E73)))</formula>
    </cfRule>
    <cfRule type="containsText" dxfId="335" priority="529" operator="containsText" text="Completed Behind Schedule">
      <formula>NOT(ISERROR(SEARCH("Completed Behind Schedule",E73)))</formula>
    </cfRule>
    <cfRule type="containsText" dxfId="334" priority="530" operator="containsText" text="Off Target">
      <formula>NOT(ISERROR(SEARCH("Off Target",E73)))</formula>
    </cfRule>
    <cfRule type="containsText" dxfId="333" priority="531" operator="containsText" text="In Danger of Falling Behind Target">
      <formula>NOT(ISERROR(SEARCH("In Danger of Falling Behind Target",E73)))</formula>
    </cfRule>
    <cfRule type="containsText" dxfId="332" priority="532" operator="containsText" text="On Track to be Achieved">
      <formula>NOT(ISERROR(SEARCH("On Track to be Achieved",E73)))</formula>
    </cfRule>
    <cfRule type="containsText" dxfId="331" priority="533" operator="containsText" text="Fully Achieved">
      <formula>NOT(ISERROR(SEARCH("Fully Achieved",E73)))</formula>
    </cfRule>
    <cfRule type="containsText" dxfId="330" priority="534" operator="containsText" text="Fully Achieved">
      <formula>NOT(ISERROR(SEARCH("Fully Achieved",E73)))</formula>
    </cfRule>
    <cfRule type="containsText" dxfId="329" priority="535" operator="containsText" text="Fully Achieved">
      <formula>NOT(ISERROR(SEARCH("Fully Achieved",E73)))</formula>
    </cfRule>
    <cfRule type="containsText" dxfId="328" priority="536" operator="containsText" text="Deferred">
      <formula>NOT(ISERROR(SEARCH("Deferred",E73)))</formula>
    </cfRule>
    <cfRule type="containsText" dxfId="327" priority="537" operator="containsText" text="Deleted">
      <formula>NOT(ISERROR(SEARCH("Deleted",E73)))</formula>
    </cfRule>
    <cfRule type="containsText" dxfId="326" priority="538" operator="containsText" text="In Danger of Falling Behind Target">
      <formula>NOT(ISERROR(SEARCH("In Danger of Falling Behind Target",E73)))</formula>
    </cfRule>
    <cfRule type="containsText" dxfId="325" priority="539" operator="containsText" text="Not yet due">
      <formula>NOT(ISERROR(SEARCH("Not yet due",E73)))</formula>
    </cfRule>
    <cfRule type="containsText" dxfId="324" priority="540" operator="containsText" text="Update not Provided">
      <formula>NOT(ISERROR(SEARCH("Update not Provided",E73)))</formula>
    </cfRule>
  </conditionalFormatting>
  <conditionalFormatting sqref="E75:E76">
    <cfRule type="containsText" dxfId="323" priority="469" operator="containsText" text="On track to be achieved">
      <formula>NOT(ISERROR(SEARCH("On track to be achieved",E75)))</formula>
    </cfRule>
    <cfRule type="containsText" dxfId="322" priority="470" operator="containsText" text="Deferred">
      <formula>NOT(ISERROR(SEARCH("Deferred",E75)))</formula>
    </cfRule>
    <cfRule type="containsText" dxfId="321" priority="471" operator="containsText" text="Deleted">
      <formula>NOT(ISERROR(SEARCH("Deleted",E75)))</formula>
    </cfRule>
    <cfRule type="containsText" dxfId="320" priority="472" operator="containsText" text="In Danger of Falling Behind Target">
      <formula>NOT(ISERROR(SEARCH("In Danger of Falling Behind Target",E75)))</formula>
    </cfRule>
    <cfRule type="containsText" dxfId="319" priority="473" operator="containsText" text="Not yet due">
      <formula>NOT(ISERROR(SEARCH("Not yet due",E75)))</formula>
    </cfRule>
    <cfRule type="containsText" dxfId="318" priority="474" operator="containsText" text="Update not Provided">
      <formula>NOT(ISERROR(SEARCH("Update not Provided",E75)))</formula>
    </cfRule>
    <cfRule type="containsText" dxfId="317" priority="475" operator="containsText" text="Not yet due">
      <formula>NOT(ISERROR(SEARCH("Not yet due",E75)))</formula>
    </cfRule>
    <cfRule type="containsText" dxfId="316" priority="476" operator="containsText" text="Completed Behind Schedule">
      <formula>NOT(ISERROR(SEARCH("Completed Behind Schedule",E75)))</formula>
    </cfRule>
    <cfRule type="containsText" dxfId="315" priority="477" operator="containsText" text="Off Target">
      <formula>NOT(ISERROR(SEARCH("Off Target",E75)))</formula>
    </cfRule>
    <cfRule type="containsText" dxfId="314" priority="478" operator="containsText" text="On Track to be Achieved">
      <formula>NOT(ISERROR(SEARCH("On Track to be Achieved",E75)))</formula>
    </cfRule>
    <cfRule type="containsText" dxfId="313" priority="479" operator="containsText" text="Fully Achieved">
      <formula>NOT(ISERROR(SEARCH("Fully Achieved",E75)))</formula>
    </cfRule>
    <cfRule type="containsText" dxfId="312" priority="480" operator="containsText" text="Not yet due">
      <formula>NOT(ISERROR(SEARCH("Not yet due",E75)))</formula>
    </cfRule>
    <cfRule type="containsText" dxfId="311" priority="481" operator="containsText" text="Not Yet Due">
      <formula>NOT(ISERROR(SEARCH("Not Yet Due",E75)))</formula>
    </cfRule>
    <cfRule type="containsText" dxfId="310" priority="482" operator="containsText" text="Deferred">
      <formula>NOT(ISERROR(SEARCH("Deferred",E75)))</formula>
    </cfRule>
    <cfRule type="containsText" dxfId="309" priority="483" operator="containsText" text="Deleted">
      <formula>NOT(ISERROR(SEARCH("Deleted",E75)))</formula>
    </cfRule>
    <cfRule type="containsText" dxfId="308" priority="484" operator="containsText" text="In Danger of Falling Behind Target">
      <formula>NOT(ISERROR(SEARCH("In Danger of Falling Behind Target",E75)))</formula>
    </cfRule>
    <cfRule type="containsText" dxfId="307" priority="485" operator="containsText" text="Not yet due">
      <formula>NOT(ISERROR(SEARCH("Not yet due",E75)))</formula>
    </cfRule>
    <cfRule type="containsText" dxfId="306" priority="486" operator="containsText" text="Completed Behind Schedule">
      <formula>NOT(ISERROR(SEARCH("Completed Behind Schedule",E75)))</formula>
    </cfRule>
    <cfRule type="containsText" dxfId="305" priority="487" operator="containsText" text="Off Target">
      <formula>NOT(ISERROR(SEARCH("Off Target",E75)))</formula>
    </cfRule>
    <cfRule type="containsText" dxfId="304" priority="488" operator="containsText" text="In Danger of Falling Behind Target">
      <formula>NOT(ISERROR(SEARCH("In Danger of Falling Behind Target",E75)))</formula>
    </cfRule>
    <cfRule type="containsText" dxfId="303" priority="489" operator="containsText" text="On Track to be Achieved">
      <formula>NOT(ISERROR(SEARCH("On Track to be Achieved",E75)))</formula>
    </cfRule>
    <cfRule type="containsText" dxfId="302" priority="490" operator="containsText" text="Fully Achieved">
      <formula>NOT(ISERROR(SEARCH("Fully Achieved",E75)))</formula>
    </cfRule>
    <cfRule type="containsText" dxfId="301" priority="491" operator="containsText" text="Update not Provided">
      <formula>NOT(ISERROR(SEARCH("Update not Provided",E75)))</formula>
    </cfRule>
    <cfRule type="containsText" dxfId="300" priority="492" operator="containsText" text="Not yet due">
      <formula>NOT(ISERROR(SEARCH("Not yet due",E75)))</formula>
    </cfRule>
    <cfRule type="containsText" dxfId="299" priority="493" operator="containsText" text="Completed Behind Schedule">
      <formula>NOT(ISERROR(SEARCH("Completed Behind Schedule",E75)))</formula>
    </cfRule>
    <cfRule type="containsText" dxfId="298" priority="494" operator="containsText" text="Off Target">
      <formula>NOT(ISERROR(SEARCH("Off Target",E75)))</formula>
    </cfRule>
    <cfRule type="containsText" dxfId="297" priority="495" operator="containsText" text="In Danger of Falling Behind Target">
      <formula>NOT(ISERROR(SEARCH("In Danger of Falling Behind Target",E75)))</formula>
    </cfRule>
    <cfRule type="containsText" dxfId="296" priority="496" operator="containsText" text="On Track to be Achieved">
      <formula>NOT(ISERROR(SEARCH("On Track to be Achieved",E75)))</formula>
    </cfRule>
    <cfRule type="containsText" dxfId="295" priority="497" operator="containsText" text="Fully Achieved">
      <formula>NOT(ISERROR(SEARCH("Fully Achieved",E75)))</formula>
    </cfRule>
    <cfRule type="containsText" dxfId="294" priority="498" operator="containsText" text="Fully Achieved">
      <formula>NOT(ISERROR(SEARCH("Fully Achieved",E75)))</formula>
    </cfRule>
    <cfRule type="containsText" dxfId="293" priority="499" operator="containsText" text="Fully Achieved">
      <formula>NOT(ISERROR(SEARCH("Fully Achieved",E75)))</formula>
    </cfRule>
    <cfRule type="containsText" dxfId="292" priority="500" operator="containsText" text="Deferred">
      <formula>NOT(ISERROR(SEARCH("Deferred",E75)))</formula>
    </cfRule>
    <cfRule type="containsText" dxfId="291" priority="501" operator="containsText" text="Deleted">
      <formula>NOT(ISERROR(SEARCH("Deleted",E75)))</formula>
    </cfRule>
    <cfRule type="containsText" dxfId="290" priority="502" operator="containsText" text="In Danger of Falling Behind Target">
      <formula>NOT(ISERROR(SEARCH("In Danger of Falling Behind Target",E75)))</formula>
    </cfRule>
    <cfRule type="containsText" dxfId="289" priority="503" operator="containsText" text="Not yet due">
      <formula>NOT(ISERROR(SEARCH("Not yet due",E75)))</formula>
    </cfRule>
    <cfRule type="containsText" dxfId="288" priority="504" operator="containsText" text="Update not Provided">
      <formula>NOT(ISERROR(SEARCH("Update not Provided",E75)))</formula>
    </cfRule>
  </conditionalFormatting>
  <conditionalFormatting sqref="E80:E81">
    <cfRule type="containsText" dxfId="287" priority="433" operator="containsText" text="On track to be achieved">
      <formula>NOT(ISERROR(SEARCH("On track to be achieved",E80)))</formula>
    </cfRule>
    <cfRule type="containsText" dxfId="286" priority="434" operator="containsText" text="Deferred">
      <formula>NOT(ISERROR(SEARCH("Deferred",E80)))</formula>
    </cfRule>
    <cfRule type="containsText" dxfId="285" priority="435" operator="containsText" text="Deleted">
      <formula>NOT(ISERROR(SEARCH("Deleted",E80)))</formula>
    </cfRule>
    <cfRule type="containsText" dxfId="284" priority="436" operator="containsText" text="In Danger of Falling Behind Target">
      <formula>NOT(ISERROR(SEARCH("In Danger of Falling Behind Target",E80)))</formula>
    </cfRule>
    <cfRule type="containsText" dxfId="283" priority="437" operator="containsText" text="Not yet due">
      <formula>NOT(ISERROR(SEARCH("Not yet due",E80)))</formula>
    </cfRule>
    <cfRule type="containsText" dxfId="282" priority="438" operator="containsText" text="Update not Provided">
      <formula>NOT(ISERROR(SEARCH("Update not Provided",E80)))</formula>
    </cfRule>
    <cfRule type="containsText" dxfId="281" priority="439" operator="containsText" text="Not yet due">
      <formula>NOT(ISERROR(SEARCH("Not yet due",E80)))</formula>
    </cfRule>
    <cfRule type="containsText" dxfId="280" priority="440" operator="containsText" text="Completed Behind Schedule">
      <formula>NOT(ISERROR(SEARCH("Completed Behind Schedule",E80)))</formula>
    </cfRule>
    <cfRule type="containsText" dxfId="279" priority="441" operator="containsText" text="Off Target">
      <formula>NOT(ISERROR(SEARCH("Off Target",E80)))</formula>
    </cfRule>
    <cfRule type="containsText" dxfId="278" priority="442" operator="containsText" text="On Track to be Achieved">
      <formula>NOT(ISERROR(SEARCH("On Track to be Achieved",E80)))</formula>
    </cfRule>
    <cfRule type="containsText" dxfId="277" priority="443" operator="containsText" text="Fully Achieved">
      <formula>NOT(ISERROR(SEARCH("Fully Achieved",E80)))</formula>
    </cfRule>
    <cfRule type="containsText" dxfId="276" priority="444" operator="containsText" text="Not yet due">
      <formula>NOT(ISERROR(SEARCH("Not yet due",E80)))</formula>
    </cfRule>
    <cfRule type="containsText" dxfId="275" priority="445" operator="containsText" text="Not Yet Due">
      <formula>NOT(ISERROR(SEARCH("Not Yet Due",E80)))</formula>
    </cfRule>
    <cfRule type="containsText" dxfId="274" priority="446" operator="containsText" text="Deferred">
      <formula>NOT(ISERROR(SEARCH("Deferred",E80)))</formula>
    </cfRule>
    <cfRule type="containsText" dxfId="273" priority="447" operator="containsText" text="Deleted">
      <formula>NOT(ISERROR(SEARCH("Deleted",E80)))</formula>
    </cfRule>
    <cfRule type="containsText" dxfId="272" priority="448" operator="containsText" text="In Danger of Falling Behind Target">
      <formula>NOT(ISERROR(SEARCH("In Danger of Falling Behind Target",E80)))</formula>
    </cfRule>
    <cfRule type="containsText" dxfId="271" priority="449" operator="containsText" text="Not yet due">
      <formula>NOT(ISERROR(SEARCH("Not yet due",E80)))</formula>
    </cfRule>
    <cfRule type="containsText" dxfId="270" priority="450" operator="containsText" text="Completed Behind Schedule">
      <formula>NOT(ISERROR(SEARCH("Completed Behind Schedule",E80)))</formula>
    </cfRule>
    <cfRule type="containsText" dxfId="269" priority="451" operator="containsText" text="Off Target">
      <formula>NOT(ISERROR(SEARCH("Off Target",E80)))</formula>
    </cfRule>
    <cfRule type="containsText" dxfId="268" priority="452" operator="containsText" text="In Danger of Falling Behind Target">
      <formula>NOT(ISERROR(SEARCH("In Danger of Falling Behind Target",E80)))</formula>
    </cfRule>
    <cfRule type="containsText" dxfId="267" priority="453" operator="containsText" text="On Track to be Achieved">
      <formula>NOT(ISERROR(SEARCH("On Track to be Achieved",E80)))</formula>
    </cfRule>
    <cfRule type="containsText" dxfId="266" priority="454" operator="containsText" text="Fully Achieved">
      <formula>NOT(ISERROR(SEARCH("Fully Achieved",E80)))</formula>
    </cfRule>
    <cfRule type="containsText" dxfId="265" priority="455" operator="containsText" text="Update not Provided">
      <formula>NOT(ISERROR(SEARCH("Update not Provided",E80)))</formula>
    </cfRule>
    <cfRule type="containsText" dxfId="264" priority="456" operator="containsText" text="Not yet due">
      <formula>NOT(ISERROR(SEARCH("Not yet due",E80)))</formula>
    </cfRule>
    <cfRule type="containsText" dxfId="263" priority="457" operator="containsText" text="Completed Behind Schedule">
      <formula>NOT(ISERROR(SEARCH("Completed Behind Schedule",E80)))</formula>
    </cfRule>
    <cfRule type="containsText" dxfId="262" priority="458" operator="containsText" text="Off Target">
      <formula>NOT(ISERROR(SEARCH("Off Target",E80)))</formula>
    </cfRule>
    <cfRule type="containsText" dxfId="261" priority="459" operator="containsText" text="In Danger of Falling Behind Target">
      <formula>NOT(ISERROR(SEARCH("In Danger of Falling Behind Target",E80)))</formula>
    </cfRule>
    <cfRule type="containsText" dxfId="260" priority="460" operator="containsText" text="On Track to be Achieved">
      <formula>NOT(ISERROR(SEARCH("On Track to be Achieved",E80)))</formula>
    </cfRule>
    <cfRule type="containsText" dxfId="259" priority="461" operator="containsText" text="Fully Achieved">
      <formula>NOT(ISERROR(SEARCH("Fully Achieved",E80)))</formula>
    </cfRule>
    <cfRule type="containsText" dxfId="258" priority="462" operator="containsText" text="Fully Achieved">
      <formula>NOT(ISERROR(SEARCH("Fully Achieved",E80)))</formula>
    </cfRule>
    <cfRule type="containsText" dxfId="257" priority="463" operator="containsText" text="Fully Achieved">
      <formula>NOT(ISERROR(SEARCH("Fully Achieved",E80)))</formula>
    </cfRule>
    <cfRule type="containsText" dxfId="256" priority="464" operator="containsText" text="Deferred">
      <formula>NOT(ISERROR(SEARCH("Deferred",E80)))</formula>
    </cfRule>
    <cfRule type="containsText" dxfId="255" priority="465" operator="containsText" text="Deleted">
      <formula>NOT(ISERROR(SEARCH("Deleted",E80)))</formula>
    </cfRule>
    <cfRule type="containsText" dxfId="254" priority="466" operator="containsText" text="In Danger of Falling Behind Target">
      <formula>NOT(ISERROR(SEARCH("In Danger of Falling Behind Target",E80)))</formula>
    </cfRule>
    <cfRule type="containsText" dxfId="253" priority="467" operator="containsText" text="Not yet due">
      <formula>NOT(ISERROR(SEARCH("Not yet due",E80)))</formula>
    </cfRule>
    <cfRule type="containsText" dxfId="252" priority="468" operator="containsText" text="Update not Provided">
      <formula>NOT(ISERROR(SEARCH("Update not Provided",E80)))</formula>
    </cfRule>
  </conditionalFormatting>
  <conditionalFormatting sqref="E83">
    <cfRule type="containsText" dxfId="251" priority="397" operator="containsText" text="On track to be achieved">
      <formula>NOT(ISERROR(SEARCH("On track to be achieved",E83)))</formula>
    </cfRule>
    <cfRule type="containsText" dxfId="250" priority="398" operator="containsText" text="Deferred">
      <formula>NOT(ISERROR(SEARCH("Deferred",E83)))</formula>
    </cfRule>
    <cfRule type="containsText" dxfId="249" priority="399" operator="containsText" text="Deleted">
      <formula>NOT(ISERROR(SEARCH("Deleted",E83)))</formula>
    </cfRule>
    <cfRule type="containsText" dxfId="248" priority="400" operator="containsText" text="In Danger of Falling Behind Target">
      <formula>NOT(ISERROR(SEARCH("In Danger of Falling Behind Target",E83)))</formula>
    </cfRule>
    <cfRule type="containsText" dxfId="247" priority="401" operator="containsText" text="Not yet due">
      <formula>NOT(ISERROR(SEARCH("Not yet due",E83)))</formula>
    </cfRule>
    <cfRule type="containsText" dxfId="246" priority="402" operator="containsText" text="Update not Provided">
      <formula>NOT(ISERROR(SEARCH("Update not Provided",E83)))</formula>
    </cfRule>
    <cfRule type="containsText" dxfId="245" priority="403" operator="containsText" text="Not yet due">
      <formula>NOT(ISERROR(SEARCH("Not yet due",E83)))</formula>
    </cfRule>
    <cfRule type="containsText" dxfId="244" priority="404" operator="containsText" text="Completed Behind Schedule">
      <formula>NOT(ISERROR(SEARCH("Completed Behind Schedule",E83)))</formula>
    </cfRule>
    <cfRule type="containsText" dxfId="243" priority="405" operator="containsText" text="Off Target">
      <formula>NOT(ISERROR(SEARCH("Off Target",E83)))</formula>
    </cfRule>
    <cfRule type="containsText" dxfId="242" priority="406" operator="containsText" text="On Track to be Achieved">
      <formula>NOT(ISERROR(SEARCH("On Track to be Achieved",E83)))</formula>
    </cfRule>
    <cfRule type="containsText" dxfId="241" priority="407" operator="containsText" text="Fully Achieved">
      <formula>NOT(ISERROR(SEARCH("Fully Achieved",E83)))</formula>
    </cfRule>
    <cfRule type="containsText" dxfId="240" priority="408" operator="containsText" text="Not yet due">
      <formula>NOT(ISERROR(SEARCH("Not yet due",E83)))</formula>
    </cfRule>
    <cfRule type="containsText" dxfId="239" priority="409" operator="containsText" text="Not Yet Due">
      <formula>NOT(ISERROR(SEARCH("Not Yet Due",E83)))</formula>
    </cfRule>
    <cfRule type="containsText" dxfId="238" priority="410" operator="containsText" text="Deferred">
      <formula>NOT(ISERROR(SEARCH("Deferred",E83)))</formula>
    </cfRule>
    <cfRule type="containsText" dxfId="237" priority="411" operator="containsText" text="Deleted">
      <formula>NOT(ISERROR(SEARCH("Deleted",E83)))</formula>
    </cfRule>
    <cfRule type="containsText" dxfId="236" priority="412" operator="containsText" text="In Danger of Falling Behind Target">
      <formula>NOT(ISERROR(SEARCH("In Danger of Falling Behind Target",E83)))</formula>
    </cfRule>
    <cfRule type="containsText" dxfId="235" priority="413" operator="containsText" text="Not yet due">
      <formula>NOT(ISERROR(SEARCH("Not yet due",E83)))</formula>
    </cfRule>
    <cfRule type="containsText" dxfId="234" priority="414" operator="containsText" text="Completed Behind Schedule">
      <formula>NOT(ISERROR(SEARCH("Completed Behind Schedule",E83)))</formula>
    </cfRule>
    <cfRule type="containsText" dxfId="233" priority="415" operator="containsText" text="Off Target">
      <formula>NOT(ISERROR(SEARCH("Off Target",E83)))</formula>
    </cfRule>
    <cfRule type="containsText" dxfId="232" priority="416" operator="containsText" text="In Danger of Falling Behind Target">
      <formula>NOT(ISERROR(SEARCH("In Danger of Falling Behind Target",E83)))</formula>
    </cfRule>
    <cfRule type="containsText" dxfId="231" priority="417" operator="containsText" text="On Track to be Achieved">
      <formula>NOT(ISERROR(SEARCH("On Track to be Achieved",E83)))</formula>
    </cfRule>
    <cfRule type="containsText" dxfId="230" priority="418" operator="containsText" text="Fully Achieved">
      <formula>NOT(ISERROR(SEARCH("Fully Achieved",E83)))</formula>
    </cfRule>
    <cfRule type="containsText" dxfId="229" priority="419" operator="containsText" text="Update not Provided">
      <formula>NOT(ISERROR(SEARCH("Update not Provided",E83)))</formula>
    </cfRule>
    <cfRule type="containsText" dxfId="228" priority="420" operator="containsText" text="Not yet due">
      <formula>NOT(ISERROR(SEARCH("Not yet due",E83)))</formula>
    </cfRule>
    <cfRule type="containsText" dxfId="227" priority="421" operator="containsText" text="Completed Behind Schedule">
      <formula>NOT(ISERROR(SEARCH("Completed Behind Schedule",E83)))</formula>
    </cfRule>
    <cfRule type="containsText" dxfId="226" priority="422" operator="containsText" text="Off Target">
      <formula>NOT(ISERROR(SEARCH("Off Target",E83)))</formula>
    </cfRule>
    <cfRule type="containsText" dxfId="225" priority="423" operator="containsText" text="In Danger of Falling Behind Target">
      <formula>NOT(ISERROR(SEARCH("In Danger of Falling Behind Target",E83)))</formula>
    </cfRule>
    <cfRule type="containsText" dxfId="224" priority="424" operator="containsText" text="On Track to be Achieved">
      <formula>NOT(ISERROR(SEARCH("On Track to be Achieved",E83)))</formula>
    </cfRule>
    <cfRule type="containsText" dxfId="223" priority="425" operator="containsText" text="Fully Achieved">
      <formula>NOT(ISERROR(SEARCH("Fully Achieved",E83)))</formula>
    </cfRule>
    <cfRule type="containsText" dxfId="222" priority="426" operator="containsText" text="Fully Achieved">
      <formula>NOT(ISERROR(SEARCH("Fully Achieved",E83)))</formula>
    </cfRule>
    <cfRule type="containsText" dxfId="221" priority="427" operator="containsText" text="Fully Achieved">
      <formula>NOT(ISERROR(SEARCH("Fully Achieved",E83)))</formula>
    </cfRule>
    <cfRule type="containsText" dxfId="220" priority="428" operator="containsText" text="Deferred">
      <formula>NOT(ISERROR(SEARCH("Deferred",E83)))</formula>
    </cfRule>
    <cfRule type="containsText" dxfId="219" priority="429" operator="containsText" text="Deleted">
      <formula>NOT(ISERROR(SEARCH("Deleted",E83)))</formula>
    </cfRule>
    <cfRule type="containsText" dxfId="218" priority="430" operator="containsText" text="In Danger of Falling Behind Target">
      <formula>NOT(ISERROR(SEARCH("In Danger of Falling Behind Target",E83)))</formula>
    </cfRule>
    <cfRule type="containsText" dxfId="217" priority="431" operator="containsText" text="Not yet due">
      <formula>NOT(ISERROR(SEARCH("Not yet due",E83)))</formula>
    </cfRule>
    <cfRule type="containsText" dxfId="216" priority="432" operator="containsText" text="Update not Provided">
      <formula>NOT(ISERROR(SEARCH("Update not Provided",E83)))</formula>
    </cfRule>
  </conditionalFormatting>
  <conditionalFormatting sqref="E89">
    <cfRule type="containsText" dxfId="215" priority="361" operator="containsText" text="On track to be achieved">
      <formula>NOT(ISERROR(SEARCH("On track to be achieved",E89)))</formula>
    </cfRule>
    <cfRule type="containsText" dxfId="214" priority="362" operator="containsText" text="Deferred">
      <formula>NOT(ISERROR(SEARCH("Deferred",E89)))</formula>
    </cfRule>
    <cfRule type="containsText" dxfId="213" priority="363" operator="containsText" text="Deleted">
      <formula>NOT(ISERROR(SEARCH("Deleted",E89)))</formula>
    </cfRule>
    <cfRule type="containsText" dxfId="212" priority="364" operator="containsText" text="In Danger of Falling Behind Target">
      <formula>NOT(ISERROR(SEARCH("In Danger of Falling Behind Target",E89)))</formula>
    </cfRule>
    <cfRule type="containsText" dxfId="211" priority="365" operator="containsText" text="Not yet due">
      <formula>NOT(ISERROR(SEARCH("Not yet due",E89)))</formula>
    </cfRule>
    <cfRule type="containsText" dxfId="210" priority="366" operator="containsText" text="Update not Provided">
      <formula>NOT(ISERROR(SEARCH("Update not Provided",E89)))</formula>
    </cfRule>
    <cfRule type="containsText" dxfId="209" priority="367" operator="containsText" text="Not yet due">
      <formula>NOT(ISERROR(SEARCH("Not yet due",E89)))</formula>
    </cfRule>
    <cfRule type="containsText" dxfId="208" priority="368" operator="containsText" text="Completed Behind Schedule">
      <formula>NOT(ISERROR(SEARCH("Completed Behind Schedule",E89)))</formula>
    </cfRule>
    <cfRule type="containsText" dxfId="207" priority="369" operator="containsText" text="Off Target">
      <formula>NOT(ISERROR(SEARCH("Off Target",E89)))</formula>
    </cfRule>
    <cfRule type="containsText" dxfId="206" priority="370" operator="containsText" text="On Track to be Achieved">
      <formula>NOT(ISERROR(SEARCH("On Track to be Achieved",E89)))</formula>
    </cfRule>
    <cfRule type="containsText" dxfId="205" priority="371" operator="containsText" text="Fully Achieved">
      <formula>NOT(ISERROR(SEARCH("Fully Achieved",E89)))</formula>
    </cfRule>
    <cfRule type="containsText" dxfId="204" priority="372" operator="containsText" text="Not yet due">
      <formula>NOT(ISERROR(SEARCH("Not yet due",E89)))</formula>
    </cfRule>
    <cfRule type="containsText" dxfId="203" priority="373" operator="containsText" text="Not Yet Due">
      <formula>NOT(ISERROR(SEARCH("Not Yet Due",E89)))</formula>
    </cfRule>
    <cfRule type="containsText" dxfId="202" priority="374" operator="containsText" text="Deferred">
      <formula>NOT(ISERROR(SEARCH("Deferred",E89)))</formula>
    </cfRule>
    <cfRule type="containsText" dxfId="201" priority="375" operator="containsText" text="Deleted">
      <formula>NOT(ISERROR(SEARCH("Deleted",E89)))</formula>
    </cfRule>
    <cfRule type="containsText" dxfId="200" priority="376" operator="containsText" text="In Danger of Falling Behind Target">
      <formula>NOT(ISERROR(SEARCH("In Danger of Falling Behind Target",E89)))</formula>
    </cfRule>
    <cfRule type="containsText" dxfId="199" priority="377" operator="containsText" text="Not yet due">
      <formula>NOT(ISERROR(SEARCH("Not yet due",E89)))</formula>
    </cfRule>
    <cfRule type="containsText" dxfId="198" priority="378" operator="containsText" text="Completed Behind Schedule">
      <formula>NOT(ISERROR(SEARCH("Completed Behind Schedule",E89)))</formula>
    </cfRule>
    <cfRule type="containsText" dxfId="197" priority="379" operator="containsText" text="Off Target">
      <formula>NOT(ISERROR(SEARCH("Off Target",E89)))</formula>
    </cfRule>
    <cfRule type="containsText" dxfId="196" priority="380" operator="containsText" text="In Danger of Falling Behind Target">
      <formula>NOT(ISERROR(SEARCH("In Danger of Falling Behind Target",E89)))</formula>
    </cfRule>
    <cfRule type="containsText" dxfId="195" priority="381" operator="containsText" text="On Track to be Achieved">
      <formula>NOT(ISERROR(SEARCH("On Track to be Achieved",E89)))</formula>
    </cfRule>
    <cfRule type="containsText" dxfId="194" priority="382" operator="containsText" text="Fully Achieved">
      <formula>NOT(ISERROR(SEARCH("Fully Achieved",E89)))</formula>
    </cfRule>
    <cfRule type="containsText" dxfId="193" priority="383" operator="containsText" text="Update not Provided">
      <formula>NOT(ISERROR(SEARCH("Update not Provided",E89)))</formula>
    </cfRule>
    <cfRule type="containsText" dxfId="192" priority="384" operator="containsText" text="Not yet due">
      <formula>NOT(ISERROR(SEARCH("Not yet due",E89)))</formula>
    </cfRule>
    <cfRule type="containsText" dxfId="191" priority="385" operator="containsText" text="Completed Behind Schedule">
      <formula>NOT(ISERROR(SEARCH("Completed Behind Schedule",E89)))</formula>
    </cfRule>
    <cfRule type="containsText" dxfId="190" priority="386" operator="containsText" text="Off Target">
      <formula>NOT(ISERROR(SEARCH("Off Target",E89)))</formula>
    </cfRule>
    <cfRule type="containsText" dxfId="189" priority="387" operator="containsText" text="In Danger of Falling Behind Target">
      <formula>NOT(ISERROR(SEARCH("In Danger of Falling Behind Target",E89)))</formula>
    </cfRule>
    <cfRule type="containsText" dxfId="188" priority="388" operator="containsText" text="On Track to be Achieved">
      <formula>NOT(ISERROR(SEARCH("On Track to be Achieved",E89)))</formula>
    </cfRule>
    <cfRule type="containsText" dxfId="187" priority="389" operator="containsText" text="Fully Achieved">
      <formula>NOT(ISERROR(SEARCH("Fully Achieved",E89)))</formula>
    </cfRule>
    <cfRule type="containsText" dxfId="186" priority="390" operator="containsText" text="Fully Achieved">
      <formula>NOT(ISERROR(SEARCH("Fully Achieved",E89)))</formula>
    </cfRule>
    <cfRule type="containsText" dxfId="185" priority="391" operator="containsText" text="Fully Achieved">
      <formula>NOT(ISERROR(SEARCH("Fully Achieved",E89)))</formula>
    </cfRule>
    <cfRule type="containsText" dxfId="184" priority="392" operator="containsText" text="Deferred">
      <formula>NOT(ISERROR(SEARCH("Deferred",E89)))</formula>
    </cfRule>
    <cfRule type="containsText" dxfId="183" priority="393" operator="containsText" text="Deleted">
      <formula>NOT(ISERROR(SEARCH("Deleted",E89)))</formula>
    </cfRule>
    <cfRule type="containsText" dxfId="182" priority="394" operator="containsText" text="In Danger of Falling Behind Target">
      <formula>NOT(ISERROR(SEARCH("In Danger of Falling Behind Target",E89)))</formula>
    </cfRule>
    <cfRule type="containsText" dxfId="181" priority="395" operator="containsText" text="Not yet due">
      <formula>NOT(ISERROR(SEARCH("Not yet due",E89)))</formula>
    </cfRule>
    <cfRule type="containsText" dxfId="180" priority="396" operator="containsText" text="Update not Provided">
      <formula>NOT(ISERROR(SEARCH("Update not Provided",E89)))</formula>
    </cfRule>
  </conditionalFormatting>
  <conditionalFormatting sqref="E91">
    <cfRule type="containsText" dxfId="179" priority="325" operator="containsText" text="On track to be achieved">
      <formula>NOT(ISERROR(SEARCH("On track to be achieved",E91)))</formula>
    </cfRule>
    <cfRule type="containsText" dxfId="178" priority="326" operator="containsText" text="Deferred">
      <formula>NOT(ISERROR(SEARCH("Deferred",E91)))</formula>
    </cfRule>
    <cfRule type="containsText" dxfId="177" priority="327" operator="containsText" text="Deleted">
      <formula>NOT(ISERROR(SEARCH("Deleted",E91)))</formula>
    </cfRule>
    <cfRule type="containsText" dxfId="176" priority="328" operator="containsText" text="In Danger of Falling Behind Target">
      <formula>NOT(ISERROR(SEARCH("In Danger of Falling Behind Target",E91)))</formula>
    </cfRule>
    <cfRule type="containsText" dxfId="175" priority="329" operator="containsText" text="Not yet due">
      <formula>NOT(ISERROR(SEARCH("Not yet due",E91)))</formula>
    </cfRule>
    <cfRule type="containsText" dxfId="174" priority="330" operator="containsText" text="Update not Provided">
      <formula>NOT(ISERROR(SEARCH("Update not Provided",E91)))</formula>
    </cfRule>
    <cfRule type="containsText" dxfId="173" priority="331" operator="containsText" text="Not yet due">
      <formula>NOT(ISERROR(SEARCH("Not yet due",E91)))</formula>
    </cfRule>
    <cfRule type="containsText" dxfId="172" priority="332" operator="containsText" text="Completed Behind Schedule">
      <formula>NOT(ISERROR(SEARCH("Completed Behind Schedule",E91)))</formula>
    </cfRule>
    <cfRule type="containsText" dxfId="171" priority="333" operator="containsText" text="Off Target">
      <formula>NOT(ISERROR(SEARCH("Off Target",E91)))</formula>
    </cfRule>
    <cfRule type="containsText" dxfId="170" priority="334" operator="containsText" text="On Track to be Achieved">
      <formula>NOT(ISERROR(SEARCH("On Track to be Achieved",E91)))</formula>
    </cfRule>
    <cfRule type="containsText" dxfId="169" priority="335" operator="containsText" text="Fully Achieved">
      <formula>NOT(ISERROR(SEARCH("Fully Achieved",E91)))</formula>
    </cfRule>
    <cfRule type="containsText" dxfId="168" priority="336" operator="containsText" text="Not yet due">
      <formula>NOT(ISERROR(SEARCH("Not yet due",E91)))</formula>
    </cfRule>
    <cfRule type="containsText" dxfId="167" priority="337" operator="containsText" text="Not Yet Due">
      <formula>NOT(ISERROR(SEARCH("Not Yet Due",E91)))</formula>
    </cfRule>
    <cfRule type="containsText" dxfId="166" priority="338" operator="containsText" text="Deferred">
      <formula>NOT(ISERROR(SEARCH("Deferred",E91)))</formula>
    </cfRule>
    <cfRule type="containsText" dxfId="165" priority="339" operator="containsText" text="Deleted">
      <formula>NOT(ISERROR(SEARCH("Deleted",E91)))</formula>
    </cfRule>
    <cfRule type="containsText" dxfId="164" priority="340" operator="containsText" text="In Danger of Falling Behind Target">
      <formula>NOT(ISERROR(SEARCH("In Danger of Falling Behind Target",E91)))</formula>
    </cfRule>
    <cfRule type="containsText" dxfId="163" priority="341" operator="containsText" text="Not yet due">
      <formula>NOT(ISERROR(SEARCH("Not yet due",E91)))</formula>
    </cfRule>
    <cfRule type="containsText" dxfId="162" priority="342" operator="containsText" text="Completed Behind Schedule">
      <formula>NOT(ISERROR(SEARCH("Completed Behind Schedule",E91)))</formula>
    </cfRule>
    <cfRule type="containsText" dxfId="161" priority="343" operator="containsText" text="Off Target">
      <formula>NOT(ISERROR(SEARCH("Off Target",E91)))</formula>
    </cfRule>
    <cfRule type="containsText" dxfId="160" priority="344" operator="containsText" text="In Danger of Falling Behind Target">
      <formula>NOT(ISERROR(SEARCH("In Danger of Falling Behind Target",E91)))</formula>
    </cfRule>
    <cfRule type="containsText" dxfId="159" priority="345" operator="containsText" text="On Track to be Achieved">
      <formula>NOT(ISERROR(SEARCH("On Track to be Achieved",E91)))</formula>
    </cfRule>
    <cfRule type="containsText" dxfId="158" priority="346" operator="containsText" text="Fully Achieved">
      <formula>NOT(ISERROR(SEARCH("Fully Achieved",E91)))</formula>
    </cfRule>
    <cfRule type="containsText" dxfId="157" priority="347" operator="containsText" text="Update not Provided">
      <formula>NOT(ISERROR(SEARCH("Update not Provided",E91)))</formula>
    </cfRule>
    <cfRule type="containsText" dxfId="156" priority="348" operator="containsText" text="Not yet due">
      <formula>NOT(ISERROR(SEARCH("Not yet due",E91)))</formula>
    </cfRule>
    <cfRule type="containsText" dxfId="155" priority="349" operator="containsText" text="Completed Behind Schedule">
      <formula>NOT(ISERROR(SEARCH("Completed Behind Schedule",E91)))</formula>
    </cfRule>
    <cfRule type="containsText" dxfId="154" priority="350" operator="containsText" text="Off Target">
      <formula>NOT(ISERROR(SEARCH("Off Target",E91)))</formula>
    </cfRule>
    <cfRule type="containsText" dxfId="153" priority="351" operator="containsText" text="In Danger of Falling Behind Target">
      <formula>NOT(ISERROR(SEARCH("In Danger of Falling Behind Target",E91)))</formula>
    </cfRule>
    <cfRule type="containsText" dxfId="152" priority="352" operator="containsText" text="On Track to be Achieved">
      <formula>NOT(ISERROR(SEARCH("On Track to be Achieved",E91)))</formula>
    </cfRule>
    <cfRule type="containsText" dxfId="151" priority="353" operator="containsText" text="Fully Achieved">
      <formula>NOT(ISERROR(SEARCH("Fully Achieved",E91)))</formula>
    </cfRule>
    <cfRule type="containsText" dxfId="150" priority="354" operator="containsText" text="Fully Achieved">
      <formula>NOT(ISERROR(SEARCH("Fully Achieved",E91)))</formula>
    </cfRule>
    <cfRule type="containsText" dxfId="149" priority="355" operator="containsText" text="Fully Achieved">
      <formula>NOT(ISERROR(SEARCH("Fully Achieved",E91)))</formula>
    </cfRule>
    <cfRule type="containsText" dxfId="148" priority="356" operator="containsText" text="Deferred">
      <formula>NOT(ISERROR(SEARCH("Deferred",E91)))</formula>
    </cfRule>
    <cfRule type="containsText" dxfId="147" priority="357" operator="containsText" text="Deleted">
      <formula>NOT(ISERROR(SEARCH("Deleted",E91)))</formula>
    </cfRule>
    <cfRule type="containsText" dxfId="146" priority="358" operator="containsText" text="In Danger of Falling Behind Target">
      <formula>NOT(ISERROR(SEARCH("In Danger of Falling Behind Target",E91)))</formula>
    </cfRule>
    <cfRule type="containsText" dxfId="145" priority="359" operator="containsText" text="Not yet due">
      <formula>NOT(ISERROR(SEARCH("Not yet due",E91)))</formula>
    </cfRule>
    <cfRule type="containsText" dxfId="144" priority="360" operator="containsText" text="Update not Provided">
      <formula>NOT(ISERROR(SEARCH("Update not Provided",E91)))</formula>
    </cfRule>
  </conditionalFormatting>
  <conditionalFormatting sqref="E96:E97">
    <cfRule type="containsText" dxfId="143" priority="289" operator="containsText" text="On track to be achieved">
      <formula>NOT(ISERROR(SEARCH("On track to be achieved",E96)))</formula>
    </cfRule>
    <cfRule type="containsText" dxfId="142" priority="290" operator="containsText" text="Deferred">
      <formula>NOT(ISERROR(SEARCH("Deferred",E96)))</formula>
    </cfRule>
    <cfRule type="containsText" dxfId="141" priority="291" operator="containsText" text="Deleted">
      <formula>NOT(ISERROR(SEARCH("Deleted",E96)))</formula>
    </cfRule>
    <cfRule type="containsText" dxfId="140" priority="292" operator="containsText" text="In Danger of Falling Behind Target">
      <formula>NOT(ISERROR(SEARCH("In Danger of Falling Behind Target",E96)))</formula>
    </cfRule>
    <cfRule type="containsText" dxfId="139" priority="293" operator="containsText" text="Not yet due">
      <formula>NOT(ISERROR(SEARCH("Not yet due",E96)))</formula>
    </cfRule>
    <cfRule type="containsText" dxfId="138" priority="294" operator="containsText" text="Update not Provided">
      <formula>NOT(ISERROR(SEARCH("Update not Provided",E96)))</formula>
    </cfRule>
    <cfRule type="containsText" dxfId="137" priority="295" operator="containsText" text="Not yet due">
      <formula>NOT(ISERROR(SEARCH("Not yet due",E96)))</formula>
    </cfRule>
    <cfRule type="containsText" dxfId="136" priority="296" operator="containsText" text="Completed Behind Schedule">
      <formula>NOT(ISERROR(SEARCH("Completed Behind Schedule",E96)))</formula>
    </cfRule>
    <cfRule type="containsText" dxfId="135" priority="297" operator="containsText" text="Off Target">
      <formula>NOT(ISERROR(SEARCH("Off Target",E96)))</formula>
    </cfRule>
    <cfRule type="containsText" dxfId="134" priority="298" operator="containsText" text="On Track to be Achieved">
      <formula>NOT(ISERROR(SEARCH("On Track to be Achieved",E96)))</formula>
    </cfRule>
    <cfRule type="containsText" dxfId="133" priority="299" operator="containsText" text="Fully Achieved">
      <formula>NOT(ISERROR(SEARCH("Fully Achieved",E96)))</formula>
    </cfRule>
    <cfRule type="containsText" dxfId="132" priority="300" operator="containsText" text="Not yet due">
      <formula>NOT(ISERROR(SEARCH("Not yet due",E96)))</formula>
    </cfRule>
    <cfRule type="containsText" dxfId="131" priority="301" operator="containsText" text="Not Yet Due">
      <formula>NOT(ISERROR(SEARCH("Not Yet Due",E96)))</formula>
    </cfRule>
    <cfRule type="containsText" dxfId="130" priority="302" operator="containsText" text="Deferred">
      <formula>NOT(ISERROR(SEARCH("Deferred",E96)))</formula>
    </cfRule>
    <cfRule type="containsText" dxfId="129" priority="303" operator="containsText" text="Deleted">
      <formula>NOT(ISERROR(SEARCH("Deleted",E96)))</formula>
    </cfRule>
    <cfRule type="containsText" dxfId="128" priority="304" operator="containsText" text="In Danger of Falling Behind Target">
      <formula>NOT(ISERROR(SEARCH("In Danger of Falling Behind Target",E96)))</formula>
    </cfRule>
    <cfRule type="containsText" dxfId="127" priority="305" operator="containsText" text="Not yet due">
      <formula>NOT(ISERROR(SEARCH("Not yet due",E96)))</formula>
    </cfRule>
    <cfRule type="containsText" dxfId="126" priority="306" operator="containsText" text="Completed Behind Schedule">
      <formula>NOT(ISERROR(SEARCH("Completed Behind Schedule",E96)))</formula>
    </cfRule>
    <cfRule type="containsText" dxfId="125" priority="307" operator="containsText" text="Off Target">
      <formula>NOT(ISERROR(SEARCH("Off Target",E96)))</formula>
    </cfRule>
    <cfRule type="containsText" dxfId="124" priority="308" operator="containsText" text="In Danger of Falling Behind Target">
      <formula>NOT(ISERROR(SEARCH("In Danger of Falling Behind Target",E96)))</formula>
    </cfRule>
    <cfRule type="containsText" dxfId="123" priority="309" operator="containsText" text="On Track to be Achieved">
      <formula>NOT(ISERROR(SEARCH("On Track to be Achieved",E96)))</formula>
    </cfRule>
    <cfRule type="containsText" dxfId="122" priority="310" operator="containsText" text="Fully Achieved">
      <formula>NOT(ISERROR(SEARCH("Fully Achieved",E96)))</formula>
    </cfRule>
    <cfRule type="containsText" dxfId="121" priority="311" operator="containsText" text="Update not Provided">
      <formula>NOT(ISERROR(SEARCH("Update not Provided",E96)))</formula>
    </cfRule>
    <cfRule type="containsText" dxfId="120" priority="312" operator="containsText" text="Not yet due">
      <formula>NOT(ISERROR(SEARCH("Not yet due",E96)))</formula>
    </cfRule>
    <cfRule type="containsText" dxfId="119" priority="313" operator="containsText" text="Completed Behind Schedule">
      <formula>NOT(ISERROR(SEARCH("Completed Behind Schedule",E96)))</formula>
    </cfRule>
    <cfRule type="containsText" dxfId="118" priority="314" operator="containsText" text="Off Target">
      <formula>NOT(ISERROR(SEARCH("Off Target",E96)))</formula>
    </cfRule>
    <cfRule type="containsText" dxfId="117" priority="315" operator="containsText" text="In Danger of Falling Behind Target">
      <formula>NOT(ISERROR(SEARCH("In Danger of Falling Behind Target",E96)))</formula>
    </cfRule>
    <cfRule type="containsText" dxfId="116" priority="316" operator="containsText" text="On Track to be Achieved">
      <formula>NOT(ISERROR(SEARCH("On Track to be Achieved",E96)))</formula>
    </cfRule>
    <cfRule type="containsText" dxfId="115" priority="317" operator="containsText" text="Fully Achieved">
      <formula>NOT(ISERROR(SEARCH("Fully Achieved",E96)))</formula>
    </cfRule>
    <cfRule type="containsText" dxfId="114" priority="318" operator="containsText" text="Fully Achieved">
      <formula>NOT(ISERROR(SEARCH("Fully Achieved",E96)))</formula>
    </cfRule>
    <cfRule type="containsText" dxfId="113" priority="319" operator="containsText" text="Fully Achieved">
      <formula>NOT(ISERROR(SEARCH("Fully Achieved",E96)))</formula>
    </cfRule>
    <cfRule type="containsText" dxfId="112" priority="320" operator="containsText" text="Deferred">
      <formula>NOT(ISERROR(SEARCH("Deferred",E96)))</formula>
    </cfRule>
    <cfRule type="containsText" dxfId="111" priority="321" operator="containsText" text="Deleted">
      <formula>NOT(ISERROR(SEARCH("Deleted",E96)))</formula>
    </cfRule>
    <cfRule type="containsText" dxfId="110" priority="322" operator="containsText" text="In Danger of Falling Behind Target">
      <formula>NOT(ISERROR(SEARCH("In Danger of Falling Behind Target",E96)))</formula>
    </cfRule>
    <cfRule type="containsText" dxfId="109" priority="323" operator="containsText" text="Not yet due">
      <formula>NOT(ISERROR(SEARCH("Not yet due",E96)))</formula>
    </cfRule>
    <cfRule type="containsText" dxfId="108" priority="324" operator="containsText" text="Update not Provided">
      <formula>NOT(ISERROR(SEARCH("Update not Provided",E96)))</formula>
    </cfRule>
  </conditionalFormatting>
  <conditionalFormatting sqref="E99:E101">
    <cfRule type="containsText" dxfId="107" priority="253" operator="containsText" text="On track to be achieved">
      <formula>NOT(ISERROR(SEARCH("On track to be achieved",E99)))</formula>
    </cfRule>
    <cfRule type="containsText" dxfId="106" priority="254" operator="containsText" text="Deferred">
      <formula>NOT(ISERROR(SEARCH("Deferred",E99)))</formula>
    </cfRule>
    <cfRule type="containsText" dxfId="105" priority="255" operator="containsText" text="Deleted">
      <formula>NOT(ISERROR(SEARCH("Deleted",E99)))</formula>
    </cfRule>
    <cfRule type="containsText" dxfId="104" priority="256" operator="containsText" text="In Danger of Falling Behind Target">
      <formula>NOT(ISERROR(SEARCH("In Danger of Falling Behind Target",E99)))</formula>
    </cfRule>
    <cfRule type="containsText" dxfId="103" priority="257" operator="containsText" text="Not yet due">
      <formula>NOT(ISERROR(SEARCH("Not yet due",E99)))</formula>
    </cfRule>
    <cfRule type="containsText" dxfId="102" priority="258" operator="containsText" text="Update not Provided">
      <formula>NOT(ISERROR(SEARCH("Update not Provided",E99)))</formula>
    </cfRule>
    <cfRule type="containsText" dxfId="101" priority="259" operator="containsText" text="Not yet due">
      <formula>NOT(ISERROR(SEARCH("Not yet due",E99)))</formula>
    </cfRule>
    <cfRule type="containsText" dxfId="100" priority="260" operator="containsText" text="Completed Behind Schedule">
      <formula>NOT(ISERROR(SEARCH("Completed Behind Schedule",E99)))</formula>
    </cfRule>
    <cfRule type="containsText" dxfId="99" priority="261" operator="containsText" text="Off Target">
      <formula>NOT(ISERROR(SEARCH("Off Target",E99)))</formula>
    </cfRule>
    <cfRule type="containsText" dxfId="98" priority="262" operator="containsText" text="On Track to be Achieved">
      <formula>NOT(ISERROR(SEARCH("On Track to be Achieved",E99)))</formula>
    </cfRule>
    <cfRule type="containsText" dxfId="97" priority="263" operator="containsText" text="Fully Achieved">
      <formula>NOT(ISERROR(SEARCH("Fully Achieved",E99)))</formula>
    </cfRule>
    <cfRule type="containsText" dxfId="96" priority="264" operator="containsText" text="Not yet due">
      <formula>NOT(ISERROR(SEARCH("Not yet due",E99)))</formula>
    </cfRule>
    <cfRule type="containsText" dxfId="95" priority="265" operator="containsText" text="Not Yet Due">
      <formula>NOT(ISERROR(SEARCH("Not Yet Due",E99)))</formula>
    </cfRule>
    <cfRule type="containsText" dxfId="94" priority="266" operator="containsText" text="Deferred">
      <formula>NOT(ISERROR(SEARCH("Deferred",E99)))</formula>
    </cfRule>
    <cfRule type="containsText" dxfId="93" priority="267" operator="containsText" text="Deleted">
      <formula>NOT(ISERROR(SEARCH("Deleted",E99)))</formula>
    </cfRule>
    <cfRule type="containsText" dxfId="92" priority="268" operator="containsText" text="In Danger of Falling Behind Target">
      <formula>NOT(ISERROR(SEARCH("In Danger of Falling Behind Target",E99)))</formula>
    </cfRule>
    <cfRule type="containsText" dxfId="91" priority="269" operator="containsText" text="Not yet due">
      <formula>NOT(ISERROR(SEARCH("Not yet due",E99)))</formula>
    </cfRule>
    <cfRule type="containsText" dxfId="90" priority="270" operator="containsText" text="Completed Behind Schedule">
      <formula>NOT(ISERROR(SEARCH("Completed Behind Schedule",E99)))</formula>
    </cfRule>
    <cfRule type="containsText" dxfId="89" priority="271" operator="containsText" text="Off Target">
      <formula>NOT(ISERROR(SEARCH("Off Target",E99)))</formula>
    </cfRule>
    <cfRule type="containsText" dxfId="88" priority="272" operator="containsText" text="In Danger of Falling Behind Target">
      <formula>NOT(ISERROR(SEARCH("In Danger of Falling Behind Target",E99)))</formula>
    </cfRule>
    <cfRule type="containsText" dxfId="87" priority="273" operator="containsText" text="On Track to be Achieved">
      <formula>NOT(ISERROR(SEARCH("On Track to be Achieved",E99)))</formula>
    </cfRule>
    <cfRule type="containsText" dxfId="86" priority="274" operator="containsText" text="Fully Achieved">
      <formula>NOT(ISERROR(SEARCH("Fully Achieved",E99)))</formula>
    </cfRule>
    <cfRule type="containsText" dxfId="85" priority="275" operator="containsText" text="Update not Provided">
      <formula>NOT(ISERROR(SEARCH("Update not Provided",E99)))</formula>
    </cfRule>
    <cfRule type="containsText" dxfId="84" priority="276" operator="containsText" text="Not yet due">
      <formula>NOT(ISERROR(SEARCH("Not yet due",E99)))</formula>
    </cfRule>
    <cfRule type="containsText" dxfId="83" priority="277" operator="containsText" text="Completed Behind Schedule">
      <formula>NOT(ISERROR(SEARCH("Completed Behind Schedule",E99)))</formula>
    </cfRule>
    <cfRule type="containsText" dxfId="82" priority="278" operator="containsText" text="Off Target">
      <formula>NOT(ISERROR(SEARCH("Off Target",E99)))</formula>
    </cfRule>
    <cfRule type="containsText" dxfId="81" priority="279" operator="containsText" text="In Danger of Falling Behind Target">
      <formula>NOT(ISERROR(SEARCH("In Danger of Falling Behind Target",E99)))</formula>
    </cfRule>
    <cfRule type="containsText" dxfId="80" priority="280" operator="containsText" text="On Track to be Achieved">
      <formula>NOT(ISERROR(SEARCH("On Track to be Achieved",E99)))</formula>
    </cfRule>
    <cfRule type="containsText" dxfId="79" priority="281" operator="containsText" text="Fully Achieved">
      <formula>NOT(ISERROR(SEARCH("Fully Achieved",E99)))</formula>
    </cfRule>
    <cfRule type="containsText" dxfId="78" priority="282" operator="containsText" text="Fully Achieved">
      <formula>NOT(ISERROR(SEARCH("Fully Achieved",E99)))</formula>
    </cfRule>
    <cfRule type="containsText" dxfId="77" priority="283" operator="containsText" text="Fully Achieved">
      <formula>NOT(ISERROR(SEARCH("Fully Achieved",E99)))</formula>
    </cfRule>
    <cfRule type="containsText" dxfId="76" priority="284" operator="containsText" text="Deferred">
      <formula>NOT(ISERROR(SEARCH("Deferred",E99)))</formula>
    </cfRule>
    <cfRule type="containsText" dxfId="75" priority="285" operator="containsText" text="Deleted">
      <formula>NOT(ISERROR(SEARCH("Deleted",E99)))</formula>
    </cfRule>
    <cfRule type="containsText" dxfId="74" priority="286" operator="containsText" text="In Danger of Falling Behind Target">
      <formula>NOT(ISERROR(SEARCH("In Danger of Falling Behind Target",E99)))</formula>
    </cfRule>
    <cfRule type="containsText" dxfId="73" priority="287" operator="containsText" text="Not yet due">
      <formula>NOT(ISERROR(SEARCH("Not yet due",E99)))</formula>
    </cfRule>
    <cfRule type="containsText" dxfId="72" priority="288" operator="containsText" text="Update not Provided">
      <formula>NOT(ISERROR(SEARCH("Update not Provided",E99)))</formula>
    </cfRule>
  </conditionalFormatting>
  <conditionalFormatting sqref="E104:E109">
    <cfRule type="containsText" dxfId="71" priority="217" operator="containsText" text="On track to be achieved">
      <formula>NOT(ISERROR(SEARCH("On track to be achieved",E104)))</formula>
    </cfRule>
    <cfRule type="containsText" dxfId="70" priority="218" operator="containsText" text="Deferred">
      <formula>NOT(ISERROR(SEARCH("Deferred",E104)))</formula>
    </cfRule>
    <cfRule type="containsText" dxfId="69" priority="219" operator="containsText" text="Deleted">
      <formula>NOT(ISERROR(SEARCH("Deleted",E104)))</formula>
    </cfRule>
    <cfRule type="containsText" dxfId="68" priority="220" operator="containsText" text="In Danger of Falling Behind Target">
      <formula>NOT(ISERROR(SEARCH("In Danger of Falling Behind Target",E104)))</formula>
    </cfRule>
    <cfRule type="containsText" dxfId="67" priority="221" operator="containsText" text="Not yet due">
      <formula>NOT(ISERROR(SEARCH("Not yet due",E104)))</formula>
    </cfRule>
    <cfRule type="containsText" dxfId="66" priority="222" operator="containsText" text="Update not Provided">
      <formula>NOT(ISERROR(SEARCH("Update not Provided",E104)))</formula>
    </cfRule>
    <cfRule type="containsText" dxfId="65" priority="223" operator="containsText" text="Not yet due">
      <formula>NOT(ISERROR(SEARCH("Not yet due",E104)))</formula>
    </cfRule>
    <cfRule type="containsText" dxfId="64" priority="224" operator="containsText" text="Completed Behind Schedule">
      <formula>NOT(ISERROR(SEARCH("Completed Behind Schedule",E104)))</formula>
    </cfRule>
    <cfRule type="containsText" dxfId="63" priority="225" operator="containsText" text="Off Target">
      <formula>NOT(ISERROR(SEARCH("Off Target",E104)))</formula>
    </cfRule>
    <cfRule type="containsText" dxfId="62" priority="226" operator="containsText" text="On Track to be Achieved">
      <formula>NOT(ISERROR(SEARCH("On Track to be Achieved",E104)))</formula>
    </cfRule>
    <cfRule type="containsText" dxfId="61" priority="227" operator="containsText" text="Fully Achieved">
      <formula>NOT(ISERROR(SEARCH("Fully Achieved",E104)))</formula>
    </cfRule>
    <cfRule type="containsText" dxfId="60" priority="228" operator="containsText" text="Not yet due">
      <formula>NOT(ISERROR(SEARCH("Not yet due",E104)))</formula>
    </cfRule>
    <cfRule type="containsText" dxfId="59" priority="229" operator="containsText" text="Not Yet Due">
      <formula>NOT(ISERROR(SEARCH("Not Yet Due",E104)))</formula>
    </cfRule>
    <cfRule type="containsText" dxfId="58" priority="230" operator="containsText" text="Deferred">
      <formula>NOT(ISERROR(SEARCH("Deferred",E104)))</formula>
    </cfRule>
    <cfRule type="containsText" dxfId="57" priority="231" operator="containsText" text="Deleted">
      <formula>NOT(ISERROR(SEARCH("Deleted",E104)))</formula>
    </cfRule>
    <cfRule type="containsText" dxfId="56" priority="232" operator="containsText" text="In Danger of Falling Behind Target">
      <formula>NOT(ISERROR(SEARCH("In Danger of Falling Behind Target",E104)))</formula>
    </cfRule>
    <cfRule type="containsText" dxfId="55" priority="233" operator="containsText" text="Not yet due">
      <formula>NOT(ISERROR(SEARCH("Not yet due",E104)))</formula>
    </cfRule>
    <cfRule type="containsText" dxfId="54" priority="234" operator="containsText" text="Completed Behind Schedule">
      <formula>NOT(ISERROR(SEARCH("Completed Behind Schedule",E104)))</formula>
    </cfRule>
    <cfRule type="containsText" dxfId="53" priority="235" operator="containsText" text="Off Target">
      <formula>NOT(ISERROR(SEARCH("Off Target",E104)))</formula>
    </cfRule>
    <cfRule type="containsText" dxfId="52" priority="236" operator="containsText" text="In Danger of Falling Behind Target">
      <formula>NOT(ISERROR(SEARCH("In Danger of Falling Behind Target",E104)))</formula>
    </cfRule>
    <cfRule type="containsText" dxfId="51" priority="237" operator="containsText" text="On Track to be Achieved">
      <formula>NOT(ISERROR(SEARCH("On Track to be Achieved",E104)))</formula>
    </cfRule>
    <cfRule type="containsText" dxfId="50" priority="238" operator="containsText" text="Fully Achieved">
      <formula>NOT(ISERROR(SEARCH("Fully Achieved",E104)))</formula>
    </cfRule>
    <cfRule type="containsText" dxfId="49" priority="239" operator="containsText" text="Update not Provided">
      <formula>NOT(ISERROR(SEARCH("Update not Provided",E104)))</formula>
    </cfRule>
    <cfRule type="containsText" dxfId="48" priority="240" operator="containsText" text="Not yet due">
      <formula>NOT(ISERROR(SEARCH("Not yet due",E104)))</formula>
    </cfRule>
    <cfRule type="containsText" dxfId="47" priority="241" operator="containsText" text="Completed Behind Schedule">
      <formula>NOT(ISERROR(SEARCH("Completed Behind Schedule",E104)))</formula>
    </cfRule>
    <cfRule type="containsText" dxfId="46" priority="242" operator="containsText" text="Off Target">
      <formula>NOT(ISERROR(SEARCH("Off Target",E104)))</formula>
    </cfRule>
    <cfRule type="containsText" dxfId="45" priority="243" operator="containsText" text="In Danger of Falling Behind Target">
      <formula>NOT(ISERROR(SEARCH("In Danger of Falling Behind Target",E104)))</formula>
    </cfRule>
    <cfRule type="containsText" dxfId="44" priority="244" operator="containsText" text="On Track to be Achieved">
      <formula>NOT(ISERROR(SEARCH("On Track to be Achieved",E104)))</formula>
    </cfRule>
    <cfRule type="containsText" dxfId="43" priority="245" operator="containsText" text="Fully Achieved">
      <formula>NOT(ISERROR(SEARCH("Fully Achieved",E104)))</formula>
    </cfRule>
    <cfRule type="containsText" dxfId="42" priority="246" operator="containsText" text="Fully Achieved">
      <formula>NOT(ISERROR(SEARCH("Fully Achieved",E104)))</formula>
    </cfRule>
    <cfRule type="containsText" dxfId="41" priority="247" operator="containsText" text="Fully Achieved">
      <formula>NOT(ISERROR(SEARCH("Fully Achieved",E104)))</formula>
    </cfRule>
    <cfRule type="containsText" dxfId="40" priority="248" operator="containsText" text="Deferred">
      <formula>NOT(ISERROR(SEARCH("Deferred",E104)))</formula>
    </cfRule>
    <cfRule type="containsText" dxfId="39" priority="249" operator="containsText" text="Deleted">
      <formula>NOT(ISERROR(SEARCH("Deleted",E104)))</formula>
    </cfRule>
    <cfRule type="containsText" dxfId="38" priority="250" operator="containsText" text="In Danger of Falling Behind Target">
      <formula>NOT(ISERROR(SEARCH("In Danger of Falling Behind Target",E104)))</formula>
    </cfRule>
    <cfRule type="containsText" dxfId="37" priority="251" operator="containsText" text="Not yet due">
      <formula>NOT(ISERROR(SEARCH("Not yet due",E104)))</formula>
    </cfRule>
    <cfRule type="containsText" dxfId="36" priority="252" operator="containsText" text="Update not Provided">
      <formula>NOT(ISERROR(SEARCH("Update not Provided",E104)))</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A13" sqref="A13"/>
    </sheetView>
  </sheetViews>
  <sheetFormatPr defaultRowHeight="15"/>
  <cols>
    <col min="1" max="1" width="17" bestFit="1" customWidth="1"/>
  </cols>
  <sheetData>
    <row r="1" spans="1:3">
      <c r="A1" s="166"/>
      <c r="B1" s="167"/>
      <c r="C1" s="168"/>
    </row>
    <row r="2" spans="1:3">
      <c r="A2" s="169"/>
      <c r="B2" s="170"/>
      <c r="C2" s="171"/>
    </row>
    <row r="3" spans="1:3">
      <c r="A3" s="169"/>
      <c r="B3" s="170"/>
      <c r="C3" s="171"/>
    </row>
    <row r="4" spans="1:3">
      <c r="A4" s="169"/>
      <c r="B4" s="170"/>
      <c r="C4" s="171"/>
    </row>
    <row r="5" spans="1:3">
      <c r="A5" s="169"/>
      <c r="B5" s="170"/>
      <c r="C5" s="171"/>
    </row>
    <row r="6" spans="1:3">
      <c r="A6" s="169"/>
      <c r="B6" s="170"/>
      <c r="C6" s="171"/>
    </row>
    <row r="7" spans="1:3">
      <c r="A7" s="169"/>
      <c r="B7" s="170"/>
      <c r="C7" s="171"/>
    </row>
    <row r="8" spans="1:3">
      <c r="A8" s="169"/>
      <c r="B8" s="170"/>
      <c r="C8" s="171"/>
    </row>
    <row r="9" spans="1:3">
      <c r="A9" s="169"/>
      <c r="B9" s="170"/>
      <c r="C9" s="171"/>
    </row>
    <row r="10" spans="1:3">
      <c r="A10" s="169"/>
      <c r="B10" s="170"/>
      <c r="C10" s="171"/>
    </row>
    <row r="11" spans="1:3">
      <c r="A11" s="169"/>
      <c r="B11" s="170"/>
      <c r="C11" s="171"/>
    </row>
    <row r="12" spans="1:3">
      <c r="A12" s="169"/>
      <c r="B12" s="170"/>
      <c r="C12" s="171"/>
    </row>
    <row r="13" spans="1:3">
      <c r="A13" s="169"/>
      <c r="B13" s="170"/>
      <c r="C13" s="171"/>
    </row>
    <row r="14" spans="1:3">
      <c r="A14" s="169"/>
      <c r="B14" s="170"/>
      <c r="C14" s="171"/>
    </row>
    <row r="15" spans="1:3">
      <c r="A15" s="169"/>
      <c r="B15" s="170"/>
      <c r="C15" s="171"/>
    </row>
    <row r="16" spans="1:3">
      <c r="A16" s="169"/>
      <c r="B16" s="170"/>
      <c r="C16" s="171"/>
    </row>
    <row r="17" spans="1:3">
      <c r="A17" s="169"/>
      <c r="B17" s="170"/>
      <c r="C17" s="171"/>
    </row>
    <row r="18" spans="1:3">
      <c r="A18" s="172"/>
      <c r="B18" s="173"/>
      <c r="C18" s="17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F172"/>
  <sheetViews>
    <sheetView tabSelected="1" zoomScale="70" zoomScaleNormal="70" zoomScaleSheetLayoutView="50" workbookViewId="0">
      <pane xSplit="5" ySplit="2" topLeftCell="T56" activePane="bottomRight" state="frozen"/>
      <selection pane="topRight" activeCell="F1" sqref="F1"/>
      <selection pane="bottomLeft" activeCell="A3" sqref="A3"/>
      <selection pane="bottomRight" activeCell="A56" sqref="A56"/>
    </sheetView>
  </sheetViews>
  <sheetFormatPr defaultColWidth="9.140625" defaultRowHeight="15.75"/>
  <cols>
    <col min="1" max="1" width="20.42578125" style="146" customWidth="1"/>
    <col min="2" max="2" width="14.85546875" style="147" customWidth="1"/>
    <col min="3" max="3" width="49.5703125" style="148" customWidth="1"/>
    <col min="4" max="4" width="50" style="148" customWidth="1"/>
    <col min="5" max="5" width="19.28515625" style="147" customWidth="1"/>
    <col min="6" max="6" width="51.140625" style="354" hidden="1" customWidth="1"/>
    <col min="7" max="8" width="18.5703125" style="354" hidden="1" customWidth="1"/>
    <col min="9" max="9" width="22.7109375" style="354" hidden="1" customWidth="1"/>
    <col min="10" max="10" width="50.5703125" style="354" hidden="1" customWidth="1"/>
    <col min="11" max="12" width="18.42578125" style="354" hidden="1" customWidth="1"/>
    <col min="13" max="13" width="18.5703125" style="354" hidden="1" customWidth="1"/>
    <col min="14" max="14" width="50.42578125" style="354" hidden="1" customWidth="1"/>
    <col min="15" max="15" width="51" style="354" hidden="1" customWidth="1"/>
    <col min="16" max="16" width="18.42578125" style="354" hidden="1" customWidth="1"/>
    <col min="17" max="18" width="18.5703125" style="354" hidden="1" customWidth="1"/>
    <col min="19" max="19" width="62" style="354" hidden="1" customWidth="1"/>
    <col min="20" max="20" width="61.140625" style="192" customWidth="1"/>
    <col min="21" max="22" width="18.5703125" style="192" customWidth="1"/>
    <col min="23" max="23" width="40.5703125" style="192" customWidth="1"/>
    <col min="24" max="24" width="8.140625" style="147" customWidth="1"/>
    <col min="25" max="25" width="19.7109375" style="148" customWidth="1"/>
    <col min="26" max="27" width="20.42578125" style="146" customWidth="1"/>
    <col min="28" max="29" width="19.7109375" style="148" customWidth="1"/>
    <col min="30" max="30" width="19.7109375" style="148" hidden="1" customWidth="1"/>
    <col min="31" max="31" width="9.140625" style="151" hidden="1" customWidth="1"/>
    <col min="32" max="32" width="15.28515625" style="148" hidden="1" customWidth="1"/>
    <col min="33" max="33" width="18.140625" style="152" customWidth="1"/>
    <col min="34" max="16384" width="9.140625" style="152"/>
  </cols>
  <sheetData>
    <row r="1" spans="1:32" ht="27.75" customHeight="1">
      <c r="E1" s="149"/>
      <c r="F1" s="387" t="s">
        <v>527</v>
      </c>
      <c r="G1" s="387"/>
      <c r="H1" s="387"/>
      <c r="I1" s="387"/>
      <c r="J1" s="388" t="s">
        <v>530</v>
      </c>
      <c r="K1" s="388"/>
      <c r="L1" s="388"/>
      <c r="M1" s="388"/>
      <c r="N1" s="388"/>
      <c r="O1" s="388" t="s">
        <v>532</v>
      </c>
      <c r="P1" s="388"/>
      <c r="Q1" s="388"/>
      <c r="R1" s="388"/>
      <c r="S1" s="388"/>
      <c r="T1" s="389" t="s">
        <v>535</v>
      </c>
      <c r="U1" s="389"/>
      <c r="V1" s="389"/>
      <c r="W1" s="389"/>
      <c r="X1" s="150"/>
      <c r="AF1" s="308"/>
    </row>
    <row r="2" spans="1:32" s="159" customFormat="1" ht="103.5" customHeight="1" thickBot="1">
      <c r="A2" s="153" t="s">
        <v>124</v>
      </c>
      <c r="B2" s="154" t="s">
        <v>158</v>
      </c>
      <c r="C2" s="155" t="s">
        <v>0</v>
      </c>
      <c r="D2" s="155" t="s">
        <v>781</v>
      </c>
      <c r="E2" s="156" t="s">
        <v>154</v>
      </c>
      <c r="F2" s="309" t="s">
        <v>526</v>
      </c>
      <c r="G2" s="309" t="s">
        <v>155</v>
      </c>
      <c r="H2" s="309" t="s">
        <v>156</v>
      </c>
      <c r="I2" s="309" t="s">
        <v>157</v>
      </c>
      <c r="J2" s="310" t="s">
        <v>528</v>
      </c>
      <c r="K2" s="310" t="s">
        <v>529</v>
      </c>
      <c r="L2" s="310" t="s">
        <v>174</v>
      </c>
      <c r="M2" s="310" t="s">
        <v>175</v>
      </c>
      <c r="N2" s="310" t="s">
        <v>176</v>
      </c>
      <c r="O2" s="310" t="s">
        <v>531</v>
      </c>
      <c r="P2" s="310" t="s">
        <v>533</v>
      </c>
      <c r="Q2" s="310" t="s">
        <v>177</v>
      </c>
      <c r="R2" s="310" t="s">
        <v>178</v>
      </c>
      <c r="S2" s="310" t="s">
        <v>179</v>
      </c>
      <c r="T2" s="176" t="s">
        <v>534</v>
      </c>
      <c r="U2" s="176" t="s">
        <v>252</v>
      </c>
      <c r="V2" s="176" t="s">
        <v>253</v>
      </c>
      <c r="W2" s="176" t="s">
        <v>180</v>
      </c>
      <c r="X2" s="157" t="s">
        <v>118</v>
      </c>
      <c r="Y2" s="153" t="s">
        <v>112</v>
      </c>
      <c r="Z2" s="153" t="s">
        <v>123</v>
      </c>
      <c r="AA2" s="153" t="s">
        <v>214</v>
      </c>
      <c r="AB2" s="153" t="s">
        <v>109</v>
      </c>
      <c r="AC2" s="153" t="s">
        <v>937</v>
      </c>
      <c r="AD2" s="153"/>
      <c r="AE2" s="158" t="s">
        <v>150</v>
      </c>
      <c r="AF2" s="304" t="s">
        <v>728</v>
      </c>
    </row>
    <row r="3" spans="1:32" ht="146.25" hidden="1" customHeight="1" thickBot="1">
      <c r="A3" s="311" t="s">
        <v>130</v>
      </c>
      <c r="B3" s="198" t="s">
        <v>58</v>
      </c>
      <c r="C3" s="199" t="s">
        <v>257</v>
      </c>
      <c r="D3" s="200" t="s">
        <v>258</v>
      </c>
      <c r="E3" s="201"/>
      <c r="F3" s="312" t="s">
        <v>713</v>
      </c>
      <c r="G3" s="312"/>
      <c r="H3" s="312" t="s">
        <v>169</v>
      </c>
      <c r="I3" s="313"/>
      <c r="J3" s="318" t="s">
        <v>787</v>
      </c>
      <c r="K3" s="314"/>
      <c r="L3" s="315"/>
      <c r="M3" s="316" t="s">
        <v>169</v>
      </c>
      <c r="N3" s="317"/>
      <c r="O3" s="314" t="s">
        <v>968</v>
      </c>
      <c r="P3" s="314"/>
      <c r="Q3" s="315"/>
      <c r="R3" s="316" t="s">
        <v>169</v>
      </c>
      <c r="S3" s="317"/>
      <c r="T3" s="177" t="s">
        <v>979</v>
      </c>
      <c r="U3" s="178"/>
      <c r="V3" s="179" t="s">
        <v>160</v>
      </c>
      <c r="W3" s="180"/>
      <c r="X3" s="160"/>
      <c r="Y3" s="197" t="s">
        <v>114</v>
      </c>
      <c r="Z3" s="197" t="s">
        <v>149</v>
      </c>
      <c r="AA3" s="197" t="s">
        <v>116</v>
      </c>
      <c r="AB3" s="197" t="s">
        <v>184</v>
      </c>
      <c r="AC3" s="197" t="s">
        <v>184</v>
      </c>
      <c r="AD3" s="198" t="s">
        <v>424</v>
      </c>
      <c r="AE3" s="161" t="s">
        <v>559</v>
      </c>
      <c r="AF3" s="302" t="s">
        <v>556</v>
      </c>
    </row>
    <row r="4" spans="1:32" ht="99.95" hidden="1" customHeight="1" thickBot="1">
      <c r="A4" s="311" t="s">
        <v>422</v>
      </c>
      <c r="B4" s="198" t="s">
        <v>59</v>
      </c>
      <c r="C4" s="199" t="s">
        <v>257</v>
      </c>
      <c r="D4" s="200" t="s">
        <v>259</v>
      </c>
      <c r="E4" s="201" t="s">
        <v>260</v>
      </c>
      <c r="F4" s="312" t="s">
        <v>714</v>
      </c>
      <c r="G4" s="312"/>
      <c r="H4" s="312" t="s">
        <v>169</v>
      </c>
      <c r="I4" s="313"/>
      <c r="J4" s="318" t="s">
        <v>798</v>
      </c>
      <c r="K4" s="318"/>
      <c r="L4" s="319"/>
      <c r="M4" s="316" t="s">
        <v>169</v>
      </c>
      <c r="N4" s="317" t="s">
        <v>787</v>
      </c>
      <c r="O4" s="318" t="s">
        <v>936</v>
      </c>
      <c r="P4" s="318"/>
      <c r="Q4" s="319"/>
      <c r="R4" s="316" t="s">
        <v>169</v>
      </c>
      <c r="S4" s="320"/>
      <c r="T4" s="181" t="s">
        <v>980</v>
      </c>
      <c r="U4" s="182"/>
      <c r="V4" s="179" t="s">
        <v>160</v>
      </c>
      <c r="W4" s="183"/>
      <c r="X4" s="162"/>
      <c r="Y4" s="197" t="s">
        <v>114</v>
      </c>
      <c r="Z4" s="197" t="s">
        <v>149</v>
      </c>
      <c r="AA4" s="197" t="s">
        <v>116</v>
      </c>
      <c r="AB4" s="197" t="s">
        <v>184</v>
      </c>
      <c r="AC4" s="197" t="s">
        <v>184</v>
      </c>
      <c r="AD4" s="198" t="s">
        <v>425</v>
      </c>
      <c r="AE4" s="161" t="s">
        <v>560</v>
      </c>
      <c r="AF4" s="302" t="s">
        <v>556</v>
      </c>
    </row>
    <row r="5" spans="1:32" ht="99.95" hidden="1" customHeight="1" thickBot="1">
      <c r="A5" s="311" t="s">
        <v>128</v>
      </c>
      <c r="B5" s="198" t="s">
        <v>62</v>
      </c>
      <c r="C5" s="199" t="s">
        <v>22</v>
      </c>
      <c r="D5" s="200" t="s">
        <v>743</v>
      </c>
      <c r="E5" s="201"/>
      <c r="F5" s="312" t="s">
        <v>710</v>
      </c>
      <c r="G5" s="312" t="s">
        <v>711</v>
      </c>
      <c r="H5" s="312" t="s">
        <v>169</v>
      </c>
      <c r="I5" s="313" t="s">
        <v>769</v>
      </c>
      <c r="J5" s="356" t="s">
        <v>820</v>
      </c>
      <c r="K5" s="357" t="s">
        <v>821</v>
      </c>
      <c r="L5" s="356" t="s">
        <v>822</v>
      </c>
      <c r="M5" s="316" t="s">
        <v>169</v>
      </c>
      <c r="N5" s="317"/>
      <c r="O5" s="314" t="s">
        <v>960</v>
      </c>
      <c r="P5" s="314" t="s">
        <v>961</v>
      </c>
      <c r="Q5" s="315" t="s">
        <v>962</v>
      </c>
      <c r="R5" s="316" t="s">
        <v>169</v>
      </c>
      <c r="S5" s="317"/>
      <c r="T5" s="177" t="s">
        <v>1058</v>
      </c>
      <c r="U5" s="178" t="s">
        <v>1057</v>
      </c>
      <c r="V5" s="179" t="s">
        <v>160</v>
      </c>
      <c r="W5" s="180" t="s">
        <v>1062</v>
      </c>
      <c r="X5" s="162"/>
      <c r="Y5" s="197" t="s">
        <v>114</v>
      </c>
      <c r="Z5" s="197" t="s">
        <v>416</v>
      </c>
      <c r="AA5" s="197" t="s">
        <v>116</v>
      </c>
      <c r="AB5" s="197" t="s">
        <v>184</v>
      </c>
      <c r="AC5" s="197" t="s">
        <v>184</v>
      </c>
      <c r="AD5" s="198" t="s">
        <v>426</v>
      </c>
      <c r="AE5" s="161" t="s">
        <v>561</v>
      </c>
      <c r="AF5" s="302" t="s">
        <v>556</v>
      </c>
    </row>
    <row r="6" spans="1:32" ht="90" hidden="1" customHeight="1" thickBot="1">
      <c r="A6" s="311" t="s">
        <v>128</v>
      </c>
      <c r="B6" s="198" t="s">
        <v>64</v>
      </c>
      <c r="C6" s="199" t="s">
        <v>24</v>
      </c>
      <c r="D6" s="200" t="s">
        <v>744</v>
      </c>
      <c r="E6" s="201"/>
      <c r="F6" s="312" t="s">
        <v>684</v>
      </c>
      <c r="G6" s="312" t="s">
        <v>685</v>
      </c>
      <c r="H6" s="312" t="s">
        <v>169</v>
      </c>
      <c r="I6" s="313" t="s">
        <v>770</v>
      </c>
      <c r="J6" s="318" t="s">
        <v>685</v>
      </c>
      <c r="K6" s="318" t="s">
        <v>685</v>
      </c>
      <c r="L6" s="319" t="s">
        <v>685</v>
      </c>
      <c r="M6" s="316" t="s">
        <v>169</v>
      </c>
      <c r="N6" s="320"/>
      <c r="O6" s="318" t="s">
        <v>898</v>
      </c>
      <c r="P6" s="318" t="s">
        <v>684</v>
      </c>
      <c r="Q6" s="319" t="s">
        <v>684</v>
      </c>
      <c r="R6" s="316" t="s">
        <v>169</v>
      </c>
      <c r="S6" s="320"/>
      <c r="T6" s="181" t="s">
        <v>981</v>
      </c>
      <c r="U6" s="182" t="s">
        <v>685</v>
      </c>
      <c r="V6" s="179" t="s">
        <v>160</v>
      </c>
      <c r="W6" s="183"/>
      <c r="X6" s="162"/>
      <c r="Y6" s="197" t="s">
        <v>114</v>
      </c>
      <c r="Z6" s="197" t="s">
        <v>416</v>
      </c>
      <c r="AA6" s="197" t="s">
        <v>116</v>
      </c>
      <c r="AB6" s="197" t="s">
        <v>184</v>
      </c>
      <c r="AC6" s="197" t="s">
        <v>184</v>
      </c>
      <c r="AD6" s="198" t="s">
        <v>427</v>
      </c>
      <c r="AE6" s="161" t="s">
        <v>562</v>
      </c>
      <c r="AF6" s="302" t="s">
        <v>556</v>
      </c>
    </row>
    <row r="7" spans="1:32" ht="90" hidden="1" customHeight="1" thickBot="1">
      <c r="A7" s="311" t="s">
        <v>129</v>
      </c>
      <c r="B7" s="198" t="s">
        <v>66</v>
      </c>
      <c r="C7" s="199" t="s">
        <v>26</v>
      </c>
      <c r="D7" s="200" t="s">
        <v>261</v>
      </c>
      <c r="E7" s="201" t="s">
        <v>262</v>
      </c>
      <c r="F7" s="321"/>
      <c r="G7" s="312"/>
      <c r="H7" s="312" t="s">
        <v>173</v>
      </c>
      <c r="I7" s="322"/>
      <c r="J7" s="318" t="s">
        <v>840</v>
      </c>
      <c r="K7" s="318"/>
      <c r="L7" s="319"/>
      <c r="M7" s="316" t="s">
        <v>160</v>
      </c>
      <c r="N7" s="320"/>
      <c r="O7" s="318"/>
      <c r="P7" s="318"/>
      <c r="Q7" s="319"/>
      <c r="R7" s="316" t="s">
        <v>160</v>
      </c>
      <c r="S7" s="320"/>
      <c r="T7" s="318" t="s">
        <v>840</v>
      </c>
      <c r="U7" s="182"/>
      <c r="V7" s="179" t="s">
        <v>160</v>
      </c>
      <c r="W7" s="183"/>
      <c r="X7" s="162"/>
      <c r="Y7" s="197" t="s">
        <v>114</v>
      </c>
      <c r="Z7" s="197" t="s">
        <v>132</v>
      </c>
      <c r="AA7" s="197" t="s">
        <v>116</v>
      </c>
      <c r="AB7" s="197" t="s">
        <v>184</v>
      </c>
      <c r="AC7" s="197" t="s">
        <v>184</v>
      </c>
      <c r="AD7" s="198" t="s">
        <v>428</v>
      </c>
      <c r="AE7" s="161" t="s">
        <v>563</v>
      </c>
      <c r="AF7" s="302" t="s">
        <v>556</v>
      </c>
    </row>
    <row r="8" spans="1:32" ht="90" hidden="1" customHeight="1" thickBot="1">
      <c r="A8" s="311" t="s">
        <v>129</v>
      </c>
      <c r="B8" s="198" t="s">
        <v>67</v>
      </c>
      <c r="C8" s="199" t="s">
        <v>26</v>
      </c>
      <c r="D8" s="200" t="s">
        <v>263</v>
      </c>
      <c r="E8" s="201" t="s">
        <v>260</v>
      </c>
      <c r="F8" s="312"/>
      <c r="G8" s="312"/>
      <c r="H8" s="312" t="s">
        <v>173</v>
      </c>
      <c r="I8" s="313"/>
      <c r="J8" s="318"/>
      <c r="K8" s="318"/>
      <c r="L8" s="319"/>
      <c r="M8" s="316" t="s">
        <v>796</v>
      </c>
      <c r="N8" s="320"/>
      <c r="O8" s="318"/>
      <c r="P8" s="318"/>
      <c r="Q8" s="319"/>
      <c r="R8" s="316" t="s">
        <v>169</v>
      </c>
      <c r="S8" s="320"/>
      <c r="T8" s="181" t="s">
        <v>1042</v>
      </c>
      <c r="U8" s="182"/>
      <c r="V8" s="179" t="s">
        <v>163</v>
      </c>
      <c r="W8" s="183"/>
      <c r="X8" s="162"/>
      <c r="Y8" s="197" t="s">
        <v>114</v>
      </c>
      <c r="Z8" s="197" t="s">
        <v>132</v>
      </c>
      <c r="AA8" s="197" t="s">
        <v>116</v>
      </c>
      <c r="AB8" s="197" t="s">
        <v>184</v>
      </c>
      <c r="AC8" s="197" t="s">
        <v>184</v>
      </c>
      <c r="AD8" s="198" t="s">
        <v>429</v>
      </c>
      <c r="AE8" s="161" t="s">
        <v>564</v>
      </c>
      <c r="AF8" s="302" t="s">
        <v>556</v>
      </c>
    </row>
    <row r="9" spans="1:32" ht="90" hidden="1" customHeight="1" thickBot="1">
      <c r="A9" s="311" t="s">
        <v>133</v>
      </c>
      <c r="B9" s="198" t="s">
        <v>68</v>
      </c>
      <c r="C9" s="199" t="s">
        <v>264</v>
      </c>
      <c r="D9" s="200" t="s">
        <v>265</v>
      </c>
      <c r="E9" s="201" t="s">
        <v>266</v>
      </c>
      <c r="F9" s="312" t="s">
        <v>694</v>
      </c>
      <c r="G9" s="312"/>
      <c r="H9" s="312" t="s">
        <v>160</v>
      </c>
      <c r="I9" s="313"/>
      <c r="J9" s="318" t="s">
        <v>827</v>
      </c>
      <c r="K9" s="318"/>
      <c r="L9" s="319"/>
      <c r="M9" s="316" t="s">
        <v>160</v>
      </c>
      <c r="N9" s="320"/>
      <c r="O9" s="318"/>
      <c r="P9" s="318"/>
      <c r="Q9" s="319"/>
      <c r="R9" s="316" t="s">
        <v>160</v>
      </c>
      <c r="S9" s="320"/>
      <c r="T9" s="318" t="s">
        <v>827</v>
      </c>
      <c r="U9" s="182"/>
      <c r="V9" s="179" t="s">
        <v>160</v>
      </c>
      <c r="W9" s="183"/>
      <c r="X9" s="162"/>
      <c r="Y9" s="197" t="s">
        <v>115</v>
      </c>
      <c r="Z9" s="197" t="s">
        <v>417</v>
      </c>
      <c r="AA9" s="197" t="s">
        <v>116</v>
      </c>
      <c r="AB9" s="197" t="s">
        <v>938</v>
      </c>
      <c r="AC9" s="197" t="s">
        <v>215</v>
      </c>
      <c r="AD9" s="198" t="s">
        <v>430</v>
      </c>
      <c r="AE9" s="161" t="s">
        <v>565</v>
      </c>
      <c r="AF9" s="302" t="s">
        <v>556</v>
      </c>
    </row>
    <row r="10" spans="1:32" ht="105" hidden="1" customHeight="1" thickBot="1">
      <c r="A10" s="311" t="s">
        <v>133</v>
      </c>
      <c r="B10" s="198" t="s">
        <v>69</v>
      </c>
      <c r="C10" s="199" t="s">
        <v>267</v>
      </c>
      <c r="D10" s="200" t="s">
        <v>268</v>
      </c>
      <c r="E10" s="201" t="s">
        <v>260</v>
      </c>
      <c r="F10" s="323" t="s">
        <v>745</v>
      </c>
      <c r="G10" s="312"/>
      <c r="H10" s="312" t="s">
        <v>167</v>
      </c>
      <c r="I10" s="322"/>
      <c r="J10" s="358" t="s">
        <v>877</v>
      </c>
      <c r="K10" s="324" t="s">
        <v>788</v>
      </c>
      <c r="L10" s="324" t="s">
        <v>788</v>
      </c>
      <c r="M10" s="316" t="s">
        <v>167</v>
      </c>
      <c r="N10" s="320" t="s">
        <v>878</v>
      </c>
      <c r="O10" s="318" t="s">
        <v>883</v>
      </c>
      <c r="P10" s="325"/>
      <c r="Q10" s="324"/>
      <c r="R10" s="366" t="s">
        <v>167</v>
      </c>
      <c r="S10" s="320"/>
      <c r="T10" s="318" t="s">
        <v>1029</v>
      </c>
      <c r="U10" s="193"/>
      <c r="V10" s="179" t="s">
        <v>167</v>
      </c>
      <c r="W10" s="183"/>
      <c r="X10" s="162"/>
      <c r="Y10" s="197" t="s">
        <v>115</v>
      </c>
      <c r="Z10" s="197" t="s">
        <v>146</v>
      </c>
      <c r="AA10" s="197" t="s">
        <v>116</v>
      </c>
      <c r="AB10" s="197" t="s">
        <v>938</v>
      </c>
      <c r="AC10" s="197" t="s">
        <v>215</v>
      </c>
      <c r="AD10" s="198" t="s">
        <v>431</v>
      </c>
      <c r="AE10" s="161" t="s">
        <v>566</v>
      </c>
      <c r="AF10" s="302" t="s">
        <v>556</v>
      </c>
    </row>
    <row r="11" spans="1:32" ht="99" hidden="1" customHeight="1" thickBot="1">
      <c r="A11" s="311" t="s">
        <v>133</v>
      </c>
      <c r="B11" s="198" t="s">
        <v>70</v>
      </c>
      <c r="C11" s="199" t="s">
        <v>269</v>
      </c>
      <c r="D11" s="200" t="s">
        <v>746</v>
      </c>
      <c r="E11" s="201" t="s">
        <v>260</v>
      </c>
      <c r="F11" s="312" t="s">
        <v>747</v>
      </c>
      <c r="G11" s="312"/>
      <c r="H11" s="312" t="s">
        <v>169</v>
      </c>
      <c r="I11" s="313"/>
      <c r="J11" s="319" t="s">
        <v>823</v>
      </c>
      <c r="K11" s="318"/>
      <c r="L11" s="319"/>
      <c r="M11" s="316" t="s">
        <v>170</v>
      </c>
      <c r="N11" s="320"/>
      <c r="O11" s="318" t="s">
        <v>920</v>
      </c>
      <c r="P11" s="318"/>
      <c r="Q11" s="319"/>
      <c r="R11" s="366" t="s">
        <v>164</v>
      </c>
      <c r="S11" s="320"/>
      <c r="T11" s="181" t="s">
        <v>1043</v>
      </c>
      <c r="U11" s="182" t="s">
        <v>1028</v>
      </c>
      <c r="V11" s="179" t="s">
        <v>164</v>
      </c>
      <c r="W11" s="183"/>
      <c r="X11" s="162"/>
      <c r="Y11" s="197" t="s">
        <v>115</v>
      </c>
      <c r="Z11" s="197" t="s">
        <v>146</v>
      </c>
      <c r="AA11" s="197" t="s">
        <v>116</v>
      </c>
      <c r="AB11" s="197" t="s">
        <v>938</v>
      </c>
      <c r="AC11" s="197" t="s">
        <v>215</v>
      </c>
      <c r="AD11" s="198" t="s">
        <v>432</v>
      </c>
      <c r="AE11" s="161" t="s">
        <v>567</v>
      </c>
      <c r="AF11" s="302" t="s">
        <v>556</v>
      </c>
    </row>
    <row r="12" spans="1:32" ht="90" hidden="1" customHeight="1" thickBot="1">
      <c r="A12" s="311" t="s">
        <v>133</v>
      </c>
      <c r="B12" s="198" t="s">
        <v>71</v>
      </c>
      <c r="C12" s="199" t="s">
        <v>267</v>
      </c>
      <c r="D12" s="200" t="s">
        <v>270</v>
      </c>
      <c r="E12" s="201" t="s">
        <v>260</v>
      </c>
      <c r="F12" s="312" t="s">
        <v>785</v>
      </c>
      <c r="G12" s="312"/>
      <c r="H12" s="312" t="s">
        <v>169</v>
      </c>
      <c r="I12" s="313"/>
      <c r="J12" s="314" t="s">
        <v>824</v>
      </c>
      <c r="K12" s="314"/>
      <c r="L12" s="315"/>
      <c r="M12" s="316" t="s">
        <v>160</v>
      </c>
      <c r="N12" s="317"/>
      <c r="O12" s="314"/>
      <c r="P12" s="314"/>
      <c r="Q12" s="315"/>
      <c r="R12" s="316" t="s">
        <v>160</v>
      </c>
      <c r="S12" s="317"/>
      <c r="T12" s="177"/>
      <c r="U12" s="178"/>
      <c r="V12" s="179" t="s">
        <v>160</v>
      </c>
      <c r="W12" s="180"/>
      <c r="X12" s="160"/>
      <c r="Y12" s="197" t="s">
        <v>115</v>
      </c>
      <c r="Z12" s="197" t="s">
        <v>146</v>
      </c>
      <c r="AA12" s="197" t="s">
        <v>116</v>
      </c>
      <c r="AB12" s="197" t="s">
        <v>938</v>
      </c>
      <c r="AC12" s="197" t="s">
        <v>215</v>
      </c>
      <c r="AD12" s="198" t="s">
        <v>433</v>
      </c>
      <c r="AE12" s="161" t="s">
        <v>568</v>
      </c>
      <c r="AF12" s="302" t="s">
        <v>556</v>
      </c>
    </row>
    <row r="13" spans="1:32" ht="90" hidden="1" customHeight="1" thickBot="1">
      <c r="A13" s="311" t="s">
        <v>791</v>
      </c>
      <c r="B13" s="198" t="s">
        <v>72</v>
      </c>
      <c r="C13" s="199" t="s">
        <v>60</v>
      </c>
      <c r="D13" s="200" t="s">
        <v>61</v>
      </c>
      <c r="E13" s="201"/>
      <c r="F13" s="312" t="s">
        <v>716</v>
      </c>
      <c r="G13" s="312"/>
      <c r="H13" s="312" t="s">
        <v>169</v>
      </c>
      <c r="I13" s="313" t="s">
        <v>719</v>
      </c>
      <c r="J13" s="314" t="s">
        <v>855</v>
      </c>
      <c r="K13" s="359">
        <v>100</v>
      </c>
      <c r="L13" s="315"/>
      <c r="M13" s="316" t="s">
        <v>169</v>
      </c>
      <c r="N13" s="317" t="s">
        <v>858</v>
      </c>
      <c r="O13" s="314" t="s">
        <v>915</v>
      </c>
      <c r="P13" s="339">
        <v>1</v>
      </c>
      <c r="Q13" s="334">
        <v>1</v>
      </c>
      <c r="R13" s="316" t="s">
        <v>169</v>
      </c>
      <c r="S13" s="317" t="s">
        <v>858</v>
      </c>
      <c r="T13" s="177" t="s">
        <v>1015</v>
      </c>
      <c r="U13" s="196">
        <v>1</v>
      </c>
      <c r="V13" s="179" t="s">
        <v>160</v>
      </c>
      <c r="W13" s="180" t="s">
        <v>1018</v>
      </c>
      <c r="X13" s="160"/>
      <c r="Y13" s="197" t="s">
        <v>113</v>
      </c>
      <c r="Z13" s="197" t="s">
        <v>111</v>
      </c>
      <c r="AA13" s="197" t="s">
        <v>116</v>
      </c>
      <c r="AB13" s="197" t="s">
        <v>181</v>
      </c>
      <c r="AC13" s="197" t="s">
        <v>181</v>
      </c>
      <c r="AD13" s="198" t="s">
        <v>434</v>
      </c>
      <c r="AE13" s="161" t="s">
        <v>569</v>
      </c>
      <c r="AF13" s="302" t="s">
        <v>556</v>
      </c>
    </row>
    <row r="14" spans="1:32" ht="90" hidden="1" customHeight="1" thickBot="1">
      <c r="A14" s="311" t="s">
        <v>791</v>
      </c>
      <c r="B14" s="198" t="s">
        <v>73</v>
      </c>
      <c r="C14" s="199" t="s">
        <v>63</v>
      </c>
      <c r="D14" s="200" t="s">
        <v>61</v>
      </c>
      <c r="E14" s="201"/>
      <c r="F14" s="312" t="s">
        <v>717</v>
      </c>
      <c r="G14" s="312"/>
      <c r="H14" s="312" t="s">
        <v>169</v>
      </c>
      <c r="I14" s="313" t="s">
        <v>719</v>
      </c>
      <c r="J14" s="314" t="s">
        <v>856</v>
      </c>
      <c r="K14" s="359" t="s">
        <v>875</v>
      </c>
      <c r="L14" s="315"/>
      <c r="M14" s="316" t="s">
        <v>169</v>
      </c>
      <c r="N14" s="317" t="s">
        <v>858</v>
      </c>
      <c r="O14" s="314" t="s">
        <v>916</v>
      </c>
      <c r="P14" s="339">
        <v>0.93</v>
      </c>
      <c r="Q14" s="334">
        <v>0.92</v>
      </c>
      <c r="R14" s="316" t="s">
        <v>169</v>
      </c>
      <c r="S14" s="317" t="s">
        <v>918</v>
      </c>
      <c r="T14" s="177" t="s">
        <v>1016</v>
      </c>
      <c r="U14" s="196">
        <v>0.95</v>
      </c>
      <c r="V14" s="179" t="s">
        <v>160</v>
      </c>
      <c r="W14" s="180" t="s">
        <v>1019</v>
      </c>
      <c r="X14" s="160"/>
      <c r="Y14" s="197" t="s">
        <v>113</v>
      </c>
      <c r="Z14" s="197" t="s">
        <v>111</v>
      </c>
      <c r="AA14" s="197" t="s">
        <v>116</v>
      </c>
      <c r="AB14" s="197" t="s">
        <v>181</v>
      </c>
      <c r="AC14" s="197" t="s">
        <v>181</v>
      </c>
      <c r="AD14" s="198" t="s">
        <v>435</v>
      </c>
      <c r="AE14" s="161" t="s">
        <v>570</v>
      </c>
      <c r="AF14" s="302" t="s">
        <v>556</v>
      </c>
    </row>
    <row r="15" spans="1:32" ht="90" hidden="1" customHeight="1" thickBot="1">
      <c r="A15" s="311" t="s">
        <v>791</v>
      </c>
      <c r="B15" s="198" t="s">
        <v>74</v>
      </c>
      <c r="C15" s="199" t="s">
        <v>65</v>
      </c>
      <c r="D15" s="200" t="s">
        <v>61</v>
      </c>
      <c r="E15" s="201"/>
      <c r="F15" s="326" t="s">
        <v>718</v>
      </c>
      <c r="G15" s="326"/>
      <c r="H15" s="326" t="s">
        <v>169</v>
      </c>
      <c r="I15" s="327" t="s">
        <v>719</v>
      </c>
      <c r="J15" s="328" t="s">
        <v>857</v>
      </c>
      <c r="K15" s="359" t="s">
        <v>876</v>
      </c>
      <c r="L15" s="329"/>
      <c r="M15" s="316" t="s">
        <v>169</v>
      </c>
      <c r="N15" s="330" t="s">
        <v>858</v>
      </c>
      <c r="O15" s="328" t="s">
        <v>917</v>
      </c>
      <c r="P15" s="339">
        <v>0.98</v>
      </c>
      <c r="Q15" s="334">
        <v>0.98</v>
      </c>
      <c r="R15" s="367" t="s">
        <v>169</v>
      </c>
      <c r="S15" s="317" t="s">
        <v>858</v>
      </c>
      <c r="T15" s="184" t="s">
        <v>1017</v>
      </c>
      <c r="U15" s="196">
        <v>0.98</v>
      </c>
      <c r="V15" s="179" t="s">
        <v>160</v>
      </c>
      <c r="W15" s="180" t="s">
        <v>1020</v>
      </c>
      <c r="X15" s="163"/>
      <c r="Y15" s="197" t="s">
        <v>113</v>
      </c>
      <c r="Z15" s="197" t="s">
        <v>111</v>
      </c>
      <c r="AA15" s="197" t="s">
        <v>116</v>
      </c>
      <c r="AB15" s="197" t="s">
        <v>181</v>
      </c>
      <c r="AC15" s="197" t="s">
        <v>181</v>
      </c>
      <c r="AD15" s="198" t="s">
        <v>436</v>
      </c>
      <c r="AE15" s="161" t="s">
        <v>571</v>
      </c>
      <c r="AF15" s="302" t="s">
        <v>556</v>
      </c>
    </row>
    <row r="16" spans="1:32" ht="90" hidden="1" customHeight="1" thickBot="1">
      <c r="A16" s="311" t="s">
        <v>791</v>
      </c>
      <c r="B16" s="198" t="s">
        <v>75</v>
      </c>
      <c r="C16" s="199" t="s">
        <v>271</v>
      </c>
      <c r="D16" s="200" t="s">
        <v>272</v>
      </c>
      <c r="E16" s="306" t="s">
        <v>273</v>
      </c>
      <c r="F16" s="326" t="s">
        <v>748</v>
      </c>
      <c r="G16" s="326"/>
      <c r="H16" s="312" t="s">
        <v>167</v>
      </c>
      <c r="I16" s="327"/>
      <c r="J16" s="358" t="s">
        <v>789</v>
      </c>
      <c r="K16" s="324" t="s">
        <v>788</v>
      </c>
      <c r="L16" s="324" t="s">
        <v>788</v>
      </c>
      <c r="M16" s="316" t="s">
        <v>167</v>
      </c>
      <c r="N16" s="330"/>
      <c r="O16" s="358" t="s">
        <v>789</v>
      </c>
      <c r="P16" s="328"/>
      <c r="Q16" s="329"/>
      <c r="R16" s="367" t="s">
        <v>167</v>
      </c>
      <c r="S16" s="330"/>
      <c r="T16" s="184"/>
      <c r="U16" s="185"/>
      <c r="V16" s="179" t="s">
        <v>167</v>
      </c>
      <c r="W16" s="186" t="s">
        <v>1023</v>
      </c>
      <c r="X16" s="163"/>
      <c r="Y16" s="197" t="s">
        <v>113</v>
      </c>
      <c r="Z16" s="197" t="s">
        <v>111</v>
      </c>
      <c r="AA16" s="197" t="s">
        <v>116</v>
      </c>
      <c r="AB16" s="197" t="s">
        <v>181</v>
      </c>
      <c r="AC16" s="197" t="s">
        <v>181</v>
      </c>
      <c r="AD16" s="198" t="s">
        <v>437</v>
      </c>
      <c r="AE16" s="161" t="s">
        <v>572</v>
      </c>
      <c r="AF16" s="302" t="s">
        <v>556</v>
      </c>
    </row>
    <row r="17" spans="1:32" ht="90" hidden="1" customHeight="1" thickBot="1">
      <c r="A17" s="311" t="s">
        <v>791</v>
      </c>
      <c r="B17" s="198" t="s">
        <v>76</v>
      </c>
      <c r="C17" s="199" t="s">
        <v>274</v>
      </c>
      <c r="D17" s="200" t="s">
        <v>275</v>
      </c>
      <c r="E17" s="201" t="s">
        <v>276</v>
      </c>
      <c r="F17" s="312" t="s">
        <v>677</v>
      </c>
      <c r="G17" s="312"/>
      <c r="H17" s="312" t="s">
        <v>169</v>
      </c>
      <c r="I17" s="313"/>
      <c r="J17" s="315" t="s">
        <v>848</v>
      </c>
      <c r="K17" s="314"/>
      <c r="L17" s="315"/>
      <c r="M17" s="316" t="s">
        <v>169</v>
      </c>
      <c r="N17" s="317"/>
      <c r="O17" s="368" t="s">
        <v>942</v>
      </c>
      <c r="P17" s="314"/>
      <c r="Q17" s="315"/>
      <c r="R17" s="316" t="s">
        <v>160</v>
      </c>
      <c r="S17" s="317"/>
      <c r="T17" s="368" t="s">
        <v>942</v>
      </c>
      <c r="U17" s="178"/>
      <c r="V17" s="179" t="s">
        <v>160</v>
      </c>
      <c r="W17" s="180"/>
      <c r="X17" s="164"/>
      <c r="Y17" s="197" t="s">
        <v>113</v>
      </c>
      <c r="Z17" s="197" t="s">
        <v>111</v>
      </c>
      <c r="AA17" s="197" t="s">
        <v>116</v>
      </c>
      <c r="AB17" s="197" t="s">
        <v>181</v>
      </c>
      <c r="AC17" s="197" t="s">
        <v>181</v>
      </c>
      <c r="AD17" s="198" t="s">
        <v>438</v>
      </c>
      <c r="AE17" s="161" t="s">
        <v>573</v>
      </c>
      <c r="AF17" s="302" t="s">
        <v>556</v>
      </c>
    </row>
    <row r="18" spans="1:32" ht="90" hidden="1" customHeight="1" thickBot="1">
      <c r="A18" s="311" t="s">
        <v>791</v>
      </c>
      <c r="B18" s="198" t="s">
        <v>78</v>
      </c>
      <c r="C18" s="199" t="s">
        <v>274</v>
      </c>
      <c r="D18" s="200" t="s">
        <v>277</v>
      </c>
      <c r="E18" s="201" t="s">
        <v>260</v>
      </c>
      <c r="F18" s="312" t="s">
        <v>677</v>
      </c>
      <c r="G18" s="312"/>
      <c r="H18" s="312" t="s">
        <v>169</v>
      </c>
      <c r="I18" s="313"/>
      <c r="J18" s="315" t="s">
        <v>849</v>
      </c>
      <c r="K18" s="314"/>
      <c r="L18" s="315"/>
      <c r="M18" s="316" t="s">
        <v>169</v>
      </c>
      <c r="N18" s="317"/>
      <c r="O18" s="314" t="s">
        <v>963</v>
      </c>
      <c r="P18" s="314"/>
      <c r="Q18" s="315"/>
      <c r="R18" s="316" t="s">
        <v>160</v>
      </c>
      <c r="S18" s="317"/>
      <c r="T18" s="314" t="s">
        <v>963</v>
      </c>
      <c r="U18" s="178"/>
      <c r="V18" s="179" t="s">
        <v>160</v>
      </c>
      <c r="W18" s="180"/>
      <c r="X18" s="164"/>
      <c r="Y18" s="197" t="s">
        <v>113</v>
      </c>
      <c r="Z18" s="197" t="s">
        <v>111</v>
      </c>
      <c r="AA18" s="197" t="s">
        <v>116</v>
      </c>
      <c r="AB18" s="197" t="s">
        <v>181</v>
      </c>
      <c r="AC18" s="197" t="s">
        <v>181</v>
      </c>
      <c r="AD18" s="198" t="s">
        <v>439</v>
      </c>
      <c r="AE18" s="161" t="s">
        <v>574</v>
      </c>
      <c r="AF18" s="302" t="s">
        <v>556</v>
      </c>
    </row>
    <row r="19" spans="1:32" ht="90" hidden="1" customHeight="1" thickBot="1">
      <c r="A19" s="311" t="s">
        <v>791</v>
      </c>
      <c r="B19" s="198" t="s">
        <v>79</v>
      </c>
      <c r="C19" s="199" t="s">
        <v>274</v>
      </c>
      <c r="D19" s="200" t="s">
        <v>278</v>
      </c>
      <c r="E19" s="201" t="s">
        <v>276</v>
      </c>
      <c r="F19" s="326" t="s">
        <v>678</v>
      </c>
      <c r="G19" s="326"/>
      <c r="H19" s="326" t="s">
        <v>169</v>
      </c>
      <c r="I19" s="327"/>
      <c r="J19" s="315" t="s">
        <v>850</v>
      </c>
      <c r="K19" s="328"/>
      <c r="L19" s="329"/>
      <c r="M19" s="316" t="s">
        <v>169</v>
      </c>
      <c r="N19" s="330"/>
      <c r="O19" s="329" t="s">
        <v>943</v>
      </c>
      <c r="P19" s="328"/>
      <c r="Q19" s="329"/>
      <c r="R19" s="367" t="s">
        <v>160</v>
      </c>
      <c r="S19" s="330"/>
      <c r="T19" s="329" t="s">
        <v>943</v>
      </c>
      <c r="U19" s="185"/>
      <c r="V19" s="179" t="s">
        <v>160</v>
      </c>
      <c r="W19" s="186"/>
      <c r="X19" s="163"/>
      <c r="Y19" s="197" t="s">
        <v>113</v>
      </c>
      <c r="Z19" s="197" t="s">
        <v>111</v>
      </c>
      <c r="AA19" s="197" t="s">
        <v>116</v>
      </c>
      <c r="AB19" s="197" t="s">
        <v>181</v>
      </c>
      <c r="AC19" s="197" t="s">
        <v>181</v>
      </c>
      <c r="AD19" s="198" t="s">
        <v>440</v>
      </c>
      <c r="AE19" s="161" t="s">
        <v>575</v>
      </c>
      <c r="AF19" s="303"/>
    </row>
    <row r="20" spans="1:32" ht="90" hidden="1" customHeight="1" thickBot="1">
      <c r="A20" s="311" t="s">
        <v>791</v>
      </c>
      <c r="B20" s="198" t="s">
        <v>80</v>
      </c>
      <c r="C20" s="199" t="s">
        <v>274</v>
      </c>
      <c r="D20" s="200" t="s">
        <v>279</v>
      </c>
      <c r="E20" s="201" t="s">
        <v>276</v>
      </c>
      <c r="F20" s="312" t="s">
        <v>677</v>
      </c>
      <c r="G20" s="312"/>
      <c r="H20" s="312" t="s">
        <v>169</v>
      </c>
      <c r="I20" s="313"/>
      <c r="J20" s="315" t="s">
        <v>848</v>
      </c>
      <c r="K20" s="314"/>
      <c r="L20" s="315"/>
      <c r="M20" s="316" t="s">
        <v>169</v>
      </c>
      <c r="N20" s="365"/>
      <c r="O20" s="368" t="s">
        <v>944</v>
      </c>
      <c r="P20" s="314"/>
      <c r="Q20" s="315"/>
      <c r="R20" s="316" t="s">
        <v>160</v>
      </c>
      <c r="S20" s="317"/>
      <c r="T20" s="368" t="s">
        <v>944</v>
      </c>
      <c r="U20" s="178"/>
      <c r="V20" s="179" t="s">
        <v>160</v>
      </c>
      <c r="W20" s="180"/>
      <c r="X20" s="160"/>
      <c r="Y20" s="197" t="s">
        <v>113</v>
      </c>
      <c r="Z20" s="197" t="s">
        <v>111</v>
      </c>
      <c r="AA20" s="197" t="s">
        <v>116</v>
      </c>
      <c r="AB20" s="197" t="s">
        <v>181</v>
      </c>
      <c r="AC20" s="197" t="s">
        <v>181</v>
      </c>
      <c r="AD20" s="198" t="s">
        <v>441</v>
      </c>
      <c r="AE20" s="161" t="s">
        <v>576</v>
      </c>
      <c r="AF20" s="302" t="s">
        <v>556</v>
      </c>
    </row>
    <row r="21" spans="1:32" ht="170.25" hidden="1" customHeight="1" thickBot="1">
      <c r="A21" s="311" t="s">
        <v>145</v>
      </c>
      <c r="B21" s="198" t="s">
        <v>81</v>
      </c>
      <c r="C21" s="199" t="s">
        <v>280</v>
      </c>
      <c r="D21" s="200" t="s">
        <v>281</v>
      </c>
      <c r="E21" s="201" t="s">
        <v>276</v>
      </c>
      <c r="F21" s="312" t="s">
        <v>675</v>
      </c>
      <c r="G21" s="312"/>
      <c r="H21" s="312" t="s">
        <v>169</v>
      </c>
      <c r="I21" s="313"/>
      <c r="J21" s="315" t="s">
        <v>797</v>
      </c>
      <c r="K21" s="314"/>
      <c r="L21" s="315"/>
      <c r="M21" s="316" t="s">
        <v>169</v>
      </c>
      <c r="N21" s="317"/>
      <c r="O21" s="314" t="s">
        <v>904</v>
      </c>
      <c r="P21" s="314"/>
      <c r="Q21" s="315"/>
      <c r="R21" s="316" t="s">
        <v>160</v>
      </c>
      <c r="S21" s="317"/>
      <c r="T21" s="314" t="s">
        <v>1030</v>
      </c>
      <c r="U21" s="178"/>
      <c r="V21" s="179" t="s">
        <v>160</v>
      </c>
      <c r="W21" s="180"/>
      <c r="X21" s="162"/>
      <c r="Y21" s="197" t="s">
        <v>114</v>
      </c>
      <c r="Z21" s="197" t="s">
        <v>144</v>
      </c>
      <c r="AA21" s="197" t="s">
        <v>116</v>
      </c>
      <c r="AB21" s="197" t="s">
        <v>181</v>
      </c>
      <c r="AC21" s="197" t="s">
        <v>181</v>
      </c>
      <c r="AD21" s="198" t="s">
        <v>442</v>
      </c>
      <c r="AE21" s="161" t="s">
        <v>577</v>
      </c>
      <c r="AF21" s="303"/>
    </row>
    <row r="22" spans="1:32" ht="159.75" hidden="1" customHeight="1" thickBot="1">
      <c r="A22" s="311" t="s">
        <v>145</v>
      </c>
      <c r="B22" s="198" t="s">
        <v>282</v>
      </c>
      <c r="C22" s="199" t="s">
        <v>283</v>
      </c>
      <c r="D22" s="200" t="s">
        <v>284</v>
      </c>
      <c r="E22" s="201" t="s">
        <v>260</v>
      </c>
      <c r="F22" s="312" t="s">
        <v>698</v>
      </c>
      <c r="G22" s="312"/>
      <c r="H22" s="312" t="s">
        <v>169</v>
      </c>
      <c r="I22" s="313"/>
      <c r="J22" s="318" t="s">
        <v>874</v>
      </c>
      <c r="K22" s="318"/>
      <c r="L22" s="319"/>
      <c r="M22" s="316" t="s">
        <v>169</v>
      </c>
      <c r="N22" s="320"/>
      <c r="O22" s="318" t="s">
        <v>905</v>
      </c>
      <c r="P22" s="318"/>
      <c r="Q22" s="319"/>
      <c r="R22" s="366" t="s">
        <v>169</v>
      </c>
      <c r="S22" s="320"/>
      <c r="T22" s="181" t="s">
        <v>982</v>
      </c>
      <c r="U22" s="182"/>
      <c r="V22" s="179" t="s">
        <v>163</v>
      </c>
      <c r="W22" s="183"/>
      <c r="X22" s="162"/>
      <c r="Y22" s="197" t="s">
        <v>114</v>
      </c>
      <c r="Z22" s="197" t="s">
        <v>144</v>
      </c>
      <c r="AA22" s="197" t="s">
        <v>116</v>
      </c>
      <c r="AB22" s="197" t="s">
        <v>181</v>
      </c>
      <c r="AC22" s="197" t="s">
        <v>181</v>
      </c>
      <c r="AD22" s="198" t="s">
        <v>443</v>
      </c>
      <c r="AE22" s="161" t="s">
        <v>578</v>
      </c>
      <c r="AF22" s="302" t="s">
        <v>556</v>
      </c>
    </row>
    <row r="23" spans="1:32" ht="90" hidden="1" customHeight="1" thickBot="1">
      <c r="A23" s="311" t="s">
        <v>145</v>
      </c>
      <c r="B23" s="198" t="s">
        <v>285</v>
      </c>
      <c r="C23" s="199" t="s">
        <v>286</v>
      </c>
      <c r="D23" s="200" t="s">
        <v>287</v>
      </c>
      <c r="E23" s="201" t="s">
        <v>260</v>
      </c>
      <c r="F23" s="321" t="s">
        <v>699</v>
      </c>
      <c r="G23" s="312"/>
      <c r="H23" s="312" t="s">
        <v>169</v>
      </c>
      <c r="I23" s="313"/>
      <c r="J23" s="321" t="s">
        <v>699</v>
      </c>
      <c r="K23" s="318"/>
      <c r="L23" s="319"/>
      <c r="M23" s="316" t="s">
        <v>169</v>
      </c>
      <c r="N23" s="320"/>
      <c r="O23" s="318" t="s">
        <v>906</v>
      </c>
      <c r="P23" s="318"/>
      <c r="Q23" s="319"/>
      <c r="R23" s="316" t="s">
        <v>169</v>
      </c>
      <c r="S23" s="320"/>
      <c r="T23" s="181" t="s">
        <v>983</v>
      </c>
      <c r="U23" s="182"/>
      <c r="V23" s="179" t="s">
        <v>160</v>
      </c>
      <c r="W23" s="183"/>
      <c r="X23" s="162"/>
      <c r="Y23" s="197" t="s">
        <v>114</v>
      </c>
      <c r="Z23" s="197" t="s">
        <v>144</v>
      </c>
      <c r="AA23" s="197" t="s">
        <v>116</v>
      </c>
      <c r="AB23" s="197" t="s">
        <v>181</v>
      </c>
      <c r="AC23" s="197" t="s">
        <v>181</v>
      </c>
      <c r="AD23" s="198" t="s">
        <v>444</v>
      </c>
      <c r="AE23" s="161" t="s">
        <v>579</v>
      </c>
      <c r="AF23" s="302" t="s">
        <v>556</v>
      </c>
    </row>
    <row r="24" spans="1:32" ht="90" hidden="1" customHeight="1" thickBot="1">
      <c r="A24" s="311" t="s">
        <v>145</v>
      </c>
      <c r="B24" s="198" t="s">
        <v>288</v>
      </c>
      <c r="C24" s="199" t="s">
        <v>289</v>
      </c>
      <c r="D24" s="200" t="s">
        <v>290</v>
      </c>
      <c r="E24" s="201" t="s">
        <v>276</v>
      </c>
      <c r="F24" s="321"/>
      <c r="G24" s="312"/>
      <c r="H24" s="312" t="s">
        <v>173</v>
      </c>
      <c r="I24" s="322"/>
      <c r="J24" s="318" t="s">
        <v>841</v>
      </c>
      <c r="K24" s="318"/>
      <c r="L24" s="319"/>
      <c r="M24" s="316" t="s">
        <v>169</v>
      </c>
      <c r="N24" s="320"/>
      <c r="O24" s="318" t="s">
        <v>907</v>
      </c>
      <c r="P24" s="318"/>
      <c r="Q24" s="319"/>
      <c r="R24" s="316" t="s">
        <v>160</v>
      </c>
      <c r="S24" s="320"/>
      <c r="T24" s="318" t="s">
        <v>907</v>
      </c>
      <c r="U24" s="182"/>
      <c r="V24" s="179" t="s">
        <v>160</v>
      </c>
      <c r="W24" s="183"/>
      <c r="X24" s="162"/>
      <c r="Y24" s="197" t="s">
        <v>114</v>
      </c>
      <c r="Z24" s="197" t="s">
        <v>144</v>
      </c>
      <c r="AA24" s="197" t="s">
        <v>116</v>
      </c>
      <c r="AB24" s="197" t="s">
        <v>181</v>
      </c>
      <c r="AC24" s="197" t="s">
        <v>181</v>
      </c>
      <c r="AD24" s="198" t="s">
        <v>445</v>
      </c>
      <c r="AE24" s="161" t="s">
        <v>580</v>
      </c>
      <c r="AF24" s="303"/>
    </row>
    <row r="25" spans="1:32" ht="108.75" hidden="1" customHeight="1" thickBot="1">
      <c r="A25" s="311" t="s">
        <v>145</v>
      </c>
      <c r="B25" s="198" t="s">
        <v>291</v>
      </c>
      <c r="C25" s="199" t="s">
        <v>292</v>
      </c>
      <c r="D25" s="200" t="s">
        <v>293</v>
      </c>
      <c r="E25" s="201" t="s">
        <v>266</v>
      </c>
      <c r="F25" s="321" t="s">
        <v>676</v>
      </c>
      <c r="G25" s="312"/>
      <c r="H25" s="312" t="s">
        <v>169</v>
      </c>
      <c r="I25" s="313"/>
      <c r="J25" s="318" t="s">
        <v>864</v>
      </c>
      <c r="K25" s="318"/>
      <c r="L25" s="319"/>
      <c r="M25" s="316" t="s">
        <v>169</v>
      </c>
      <c r="N25" s="320"/>
      <c r="O25" s="318" t="s">
        <v>908</v>
      </c>
      <c r="P25" s="318"/>
      <c r="Q25" s="319"/>
      <c r="R25" s="316" t="s">
        <v>160</v>
      </c>
      <c r="S25" s="320"/>
      <c r="T25" s="318" t="s">
        <v>908</v>
      </c>
      <c r="U25" s="182"/>
      <c r="V25" s="179" t="s">
        <v>160</v>
      </c>
      <c r="W25" s="183"/>
      <c r="X25" s="160"/>
      <c r="Y25" s="197" t="s">
        <v>114</v>
      </c>
      <c r="Z25" s="197" t="s">
        <v>144</v>
      </c>
      <c r="AA25" s="197" t="s">
        <v>116</v>
      </c>
      <c r="AB25" s="197" t="s">
        <v>181</v>
      </c>
      <c r="AC25" s="197" t="s">
        <v>181</v>
      </c>
      <c r="AD25" s="198" t="s">
        <v>446</v>
      </c>
      <c r="AE25" s="161" t="s">
        <v>581</v>
      </c>
      <c r="AF25" s="302" t="s">
        <v>556</v>
      </c>
    </row>
    <row r="26" spans="1:32" ht="122.25" hidden="1" customHeight="1" thickBot="1">
      <c r="A26" s="311" t="s">
        <v>145</v>
      </c>
      <c r="B26" s="198" t="s">
        <v>294</v>
      </c>
      <c r="C26" s="199" t="s">
        <v>77</v>
      </c>
      <c r="D26" s="200" t="s">
        <v>295</v>
      </c>
      <c r="E26" s="201" t="s">
        <v>260</v>
      </c>
      <c r="F26" s="312" t="s">
        <v>700</v>
      </c>
      <c r="G26" s="312"/>
      <c r="H26" s="312" t="s">
        <v>170</v>
      </c>
      <c r="I26" s="313"/>
      <c r="J26" s="318" t="s">
        <v>842</v>
      </c>
      <c r="K26" s="360" t="s">
        <v>863</v>
      </c>
      <c r="L26" s="319"/>
      <c r="M26" s="316" t="s">
        <v>169</v>
      </c>
      <c r="N26" s="320"/>
      <c r="O26" s="318" t="s">
        <v>842</v>
      </c>
      <c r="P26" s="318" t="s">
        <v>909</v>
      </c>
      <c r="Q26" s="319"/>
      <c r="R26" s="366" t="s">
        <v>169</v>
      </c>
      <c r="S26" s="320"/>
      <c r="T26" s="181" t="s">
        <v>985</v>
      </c>
      <c r="U26" s="182" t="s">
        <v>984</v>
      </c>
      <c r="V26" s="179" t="s">
        <v>160</v>
      </c>
      <c r="W26" s="183"/>
      <c r="X26" s="162"/>
      <c r="Y26" s="197" t="s">
        <v>114</v>
      </c>
      <c r="Z26" s="197" t="s">
        <v>144</v>
      </c>
      <c r="AA26" s="197" t="s">
        <v>116</v>
      </c>
      <c r="AB26" s="197" t="s">
        <v>181</v>
      </c>
      <c r="AC26" s="197" t="s">
        <v>181</v>
      </c>
      <c r="AD26" s="198" t="s">
        <v>447</v>
      </c>
      <c r="AE26" s="161" t="s">
        <v>582</v>
      </c>
      <c r="AF26" s="302" t="s">
        <v>556</v>
      </c>
    </row>
    <row r="27" spans="1:32" ht="149.25" hidden="1" customHeight="1" thickBot="1">
      <c r="A27" s="311" t="s">
        <v>145</v>
      </c>
      <c r="B27" s="198" t="s">
        <v>296</v>
      </c>
      <c r="C27" s="199" t="s">
        <v>297</v>
      </c>
      <c r="D27" s="200" t="s">
        <v>298</v>
      </c>
      <c r="E27" s="201" t="s">
        <v>260</v>
      </c>
      <c r="F27" s="312"/>
      <c r="G27" s="312"/>
      <c r="H27" s="312" t="s">
        <v>173</v>
      </c>
      <c r="I27" s="322"/>
      <c r="J27" s="318" t="s">
        <v>843</v>
      </c>
      <c r="K27" s="318"/>
      <c r="L27" s="319"/>
      <c r="M27" s="316" t="s">
        <v>169</v>
      </c>
      <c r="N27" s="320"/>
      <c r="O27" s="314" t="s">
        <v>911</v>
      </c>
      <c r="P27" s="318"/>
      <c r="Q27" s="319"/>
      <c r="R27" s="366" t="s">
        <v>167</v>
      </c>
      <c r="S27" s="320" t="s">
        <v>910</v>
      </c>
      <c r="T27" s="181"/>
      <c r="U27" s="182"/>
      <c r="V27" s="179" t="s">
        <v>167</v>
      </c>
      <c r="W27" s="183"/>
      <c r="X27" s="162"/>
      <c r="Y27" s="197" t="s">
        <v>114</v>
      </c>
      <c r="Z27" s="197" t="s">
        <v>144</v>
      </c>
      <c r="AA27" s="197" t="s">
        <v>116</v>
      </c>
      <c r="AB27" s="197" t="s">
        <v>181</v>
      </c>
      <c r="AC27" s="197" t="s">
        <v>181</v>
      </c>
      <c r="AD27" s="198" t="s">
        <v>448</v>
      </c>
      <c r="AE27" s="161" t="s">
        <v>583</v>
      </c>
      <c r="AF27" s="302" t="s">
        <v>556</v>
      </c>
    </row>
    <row r="28" spans="1:32" ht="140.25" hidden="1" customHeight="1" thickBot="1">
      <c r="A28" s="311" t="s">
        <v>145</v>
      </c>
      <c r="B28" s="198" t="s">
        <v>299</v>
      </c>
      <c r="C28" s="199" t="s">
        <v>297</v>
      </c>
      <c r="D28" s="200" t="s">
        <v>300</v>
      </c>
      <c r="E28" s="201" t="s">
        <v>260</v>
      </c>
      <c r="F28" s="312" t="s">
        <v>701</v>
      </c>
      <c r="G28" s="312"/>
      <c r="H28" s="312" t="s">
        <v>169</v>
      </c>
      <c r="I28" s="313"/>
      <c r="J28" s="312" t="s">
        <v>701</v>
      </c>
      <c r="K28" s="318"/>
      <c r="L28" s="319"/>
      <c r="M28" s="316" t="s">
        <v>169</v>
      </c>
      <c r="N28" s="320"/>
      <c r="O28" s="318" t="s">
        <v>912</v>
      </c>
      <c r="P28" s="369"/>
      <c r="Q28" s="370">
        <v>24</v>
      </c>
      <c r="R28" s="366" t="s">
        <v>160</v>
      </c>
      <c r="S28" s="320"/>
      <c r="T28" s="181" t="s">
        <v>1044</v>
      </c>
      <c r="U28" s="182"/>
      <c r="V28" s="179" t="s">
        <v>160</v>
      </c>
      <c r="W28" s="183"/>
      <c r="X28" s="160"/>
      <c r="Y28" s="197" t="s">
        <v>114</v>
      </c>
      <c r="Z28" s="197" t="s">
        <v>144</v>
      </c>
      <c r="AA28" s="197" t="s">
        <v>116</v>
      </c>
      <c r="AB28" s="197" t="s">
        <v>181</v>
      </c>
      <c r="AC28" s="197" t="s">
        <v>181</v>
      </c>
      <c r="AD28" s="198" t="s">
        <v>449</v>
      </c>
      <c r="AE28" s="161" t="s">
        <v>584</v>
      </c>
      <c r="AF28" s="302" t="s">
        <v>556</v>
      </c>
    </row>
    <row r="29" spans="1:32" ht="137.25" hidden="1" customHeight="1" thickBot="1">
      <c r="A29" s="311" t="s">
        <v>145</v>
      </c>
      <c r="B29" s="198" t="s">
        <v>301</v>
      </c>
      <c r="C29" s="199" t="s">
        <v>302</v>
      </c>
      <c r="D29" s="200" t="s">
        <v>303</v>
      </c>
      <c r="E29" s="201" t="s">
        <v>260</v>
      </c>
      <c r="F29" s="312" t="s">
        <v>702</v>
      </c>
      <c r="G29" s="312"/>
      <c r="H29" s="312" t="s">
        <v>169</v>
      </c>
      <c r="I29" s="322" t="s">
        <v>729</v>
      </c>
      <c r="J29" s="312" t="s">
        <v>844</v>
      </c>
      <c r="K29" s="318"/>
      <c r="L29" s="319"/>
      <c r="M29" s="316" t="s">
        <v>169</v>
      </c>
      <c r="N29" s="320"/>
      <c r="O29" s="318" t="s">
        <v>913</v>
      </c>
      <c r="P29" s="318"/>
      <c r="Q29" s="319"/>
      <c r="R29" s="366" t="s">
        <v>169</v>
      </c>
      <c r="S29" s="320"/>
      <c r="T29" s="181" t="s">
        <v>986</v>
      </c>
      <c r="U29" s="182"/>
      <c r="V29" s="179" t="s">
        <v>160</v>
      </c>
      <c r="W29" s="183"/>
      <c r="X29" s="162"/>
      <c r="Y29" s="197" t="s">
        <v>114</v>
      </c>
      <c r="Z29" s="197" t="s">
        <v>144</v>
      </c>
      <c r="AA29" s="197" t="s">
        <v>116</v>
      </c>
      <c r="AB29" s="197" t="s">
        <v>181</v>
      </c>
      <c r="AC29" s="197" t="s">
        <v>181</v>
      </c>
      <c r="AD29" s="198" t="s">
        <v>450</v>
      </c>
      <c r="AE29" s="161" t="s">
        <v>585</v>
      </c>
      <c r="AF29" s="302" t="s">
        <v>556</v>
      </c>
    </row>
    <row r="30" spans="1:32" ht="122.25" hidden="1" customHeight="1" thickBot="1">
      <c r="A30" s="311" t="s">
        <v>148</v>
      </c>
      <c r="B30" s="198" t="s">
        <v>82</v>
      </c>
      <c r="C30" s="199" t="s">
        <v>93</v>
      </c>
      <c r="D30" s="200" t="s">
        <v>304</v>
      </c>
      <c r="E30" s="201" t="s">
        <v>305</v>
      </c>
      <c r="F30" s="312" t="s">
        <v>730</v>
      </c>
      <c r="G30" s="312"/>
      <c r="H30" s="312" t="s">
        <v>169</v>
      </c>
      <c r="I30" s="313"/>
      <c r="J30" s="314" t="s">
        <v>865</v>
      </c>
      <c r="K30" s="314"/>
      <c r="L30" s="315"/>
      <c r="M30" s="316" t="s">
        <v>169</v>
      </c>
      <c r="N30" s="317"/>
      <c r="O30" s="314" t="s">
        <v>945</v>
      </c>
      <c r="P30" s="314"/>
      <c r="Q30" s="315"/>
      <c r="R30" s="316" t="s">
        <v>169</v>
      </c>
      <c r="S30" s="317"/>
      <c r="T30" s="177" t="s">
        <v>987</v>
      </c>
      <c r="U30" s="178"/>
      <c r="V30" s="179" t="s">
        <v>160</v>
      </c>
      <c r="W30" s="180"/>
      <c r="X30" s="162"/>
      <c r="Y30" s="197" t="s">
        <v>113</v>
      </c>
      <c r="Z30" s="197" t="s">
        <v>147</v>
      </c>
      <c r="AA30" s="197" t="s">
        <v>558</v>
      </c>
      <c r="AB30" s="197" t="s">
        <v>183</v>
      </c>
      <c r="AC30" s="197" t="s">
        <v>183</v>
      </c>
      <c r="AD30" s="198" t="s">
        <v>451</v>
      </c>
      <c r="AE30" s="161" t="s">
        <v>586</v>
      </c>
      <c r="AF30" s="303"/>
    </row>
    <row r="31" spans="1:32" ht="163.5" hidden="1" customHeight="1" thickBot="1">
      <c r="A31" s="311" t="s">
        <v>148</v>
      </c>
      <c r="B31" s="198" t="s">
        <v>83</v>
      </c>
      <c r="C31" s="199" t="s">
        <v>93</v>
      </c>
      <c r="D31" s="200" t="s">
        <v>306</v>
      </c>
      <c r="E31" s="201" t="s">
        <v>307</v>
      </c>
      <c r="F31" s="312" t="s">
        <v>726</v>
      </c>
      <c r="G31" s="312"/>
      <c r="H31" s="312" t="s">
        <v>169</v>
      </c>
      <c r="I31" s="313"/>
      <c r="J31" s="314" t="s">
        <v>811</v>
      </c>
      <c r="K31" s="314"/>
      <c r="L31" s="315"/>
      <c r="M31" s="316" t="s">
        <v>169</v>
      </c>
      <c r="N31" s="317"/>
      <c r="O31" s="314" t="s">
        <v>926</v>
      </c>
      <c r="P31" s="314"/>
      <c r="Q31" s="315"/>
      <c r="R31" s="316" t="s">
        <v>169</v>
      </c>
      <c r="S31" s="317"/>
      <c r="T31" s="177" t="s">
        <v>988</v>
      </c>
      <c r="U31" s="178"/>
      <c r="V31" s="179" t="s">
        <v>160</v>
      </c>
      <c r="W31" s="180"/>
      <c r="X31" s="162"/>
      <c r="Y31" s="197" t="s">
        <v>113</v>
      </c>
      <c r="Z31" s="197" t="s">
        <v>147</v>
      </c>
      <c r="AA31" s="197" t="s">
        <v>558</v>
      </c>
      <c r="AB31" s="197" t="s">
        <v>183</v>
      </c>
      <c r="AC31" s="197" t="s">
        <v>183</v>
      </c>
      <c r="AD31" s="198" t="s">
        <v>452</v>
      </c>
      <c r="AE31" s="161" t="s">
        <v>587</v>
      </c>
      <c r="AF31" s="303"/>
    </row>
    <row r="32" spans="1:32" ht="117" hidden="1" customHeight="1" thickBot="1">
      <c r="A32" s="311" t="s">
        <v>148</v>
      </c>
      <c r="B32" s="198" t="s">
        <v>84</v>
      </c>
      <c r="C32" s="199" t="s">
        <v>308</v>
      </c>
      <c r="D32" s="200" t="s">
        <v>309</v>
      </c>
      <c r="E32" s="201" t="s">
        <v>260</v>
      </c>
      <c r="F32" s="312" t="s">
        <v>722</v>
      </c>
      <c r="G32" s="312"/>
      <c r="H32" s="312" t="s">
        <v>169</v>
      </c>
      <c r="I32" s="313"/>
      <c r="J32" s="314" t="s">
        <v>813</v>
      </c>
      <c r="K32" s="314"/>
      <c r="L32" s="315"/>
      <c r="M32" s="316" t="s">
        <v>169</v>
      </c>
      <c r="N32" s="317"/>
      <c r="O32" s="314" t="s">
        <v>969</v>
      </c>
      <c r="P32" s="314"/>
      <c r="Q32" s="315"/>
      <c r="R32" s="316" t="s">
        <v>169</v>
      </c>
      <c r="S32" s="317"/>
      <c r="T32" s="177" t="s">
        <v>989</v>
      </c>
      <c r="U32" s="178"/>
      <c r="V32" s="179" t="s">
        <v>160</v>
      </c>
      <c r="W32" s="180"/>
      <c r="X32" s="160"/>
      <c r="Y32" s="197" t="s">
        <v>113</v>
      </c>
      <c r="Z32" s="197" t="s">
        <v>147</v>
      </c>
      <c r="AA32" s="197" t="s">
        <v>558</v>
      </c>
      <c r="AB32" s="197" t="s">
        <v>183</v>
      </c>
      <c r="AC32" s="197" t="s">
        <v>183</v>
      </c>
      <c r="AD32" s="198" t="s">
        <v>453</v>
      </c>
      <c r="AE32" s="161" t="s">
        <v>588</v>
      </c>
      <c r="AF32" s="303"/>
    </row>
    <row r="33" spans="1:32" ht="90" hidden="1" customHeight="1" thickBot="1">
      <c r="A33" s="311" t="s">
        <v>148</v>
      </c>
      <c r="B33" s="198" t="s">
        <v>85</v>
      </c>
      <c r="C33" s="199" t="s">
        <v>93</v>
      </c>
      <c r="D33" s="200" t="s">
        <v>310</v>
      </c>
      <c r="E33" s="201"/>
      <c r="F33" s="312" t="s">
        <v>723</v>
      </c>
      <c r="G33" s="312" t="s">
        <v>724</v>
      </c>
      <c r="H33" s="312" t="s">
        <v>169</v>
      </c>
      <c r="I33" s="313"/>
      <c r="J33" s="318" t="s">
        <v>830</v>
      </c>
      <c r="K33" s="318" t="s">
        <v>831</v>
      </c>
      <c r="L33" s="319" t="s">
        <v>832</v>
      </c>
      <c r="M33" s="316" t="s">
        <v>169</v>
      </c>
      <c r="N33" s="320"/>
      <c r="O33" s="318" t="s">
        <v>930</v>
      </c>
      <c r="P33" s="318" t="s">
        <v>931</v>
      </c>
      <c r="Q33" s="319" t="s">
        <v>832</v>
      </c>
      <c r="R33" s="366" t="s">
        <v>169</v>
      </c>
      <c r="S33" s="320"/>
      <c r="T33" s="181" t="s">
        <v>1009</v>
      </c>
      <c r="U33" s="182" t="s">
        <v>1010</v>
      </c>
      <c r="V33" s="179" t="s">
        <v>160</v>
      </c>
      <c r="W33" s="183"/>
      <c r="X33" s="162"/>
      <c r="Y33" s="197" t="s">
        <v>113</v>
      </c>
      <c r="Z33" s="197" t="s">
        <v>147</v>
      </c>
      <c r="AA33" s="197" t="s">
        <v>558</v>
      </c>
      <c r="AB33" s="197" t="s">
        <v>183</v>
      </c>
      <c r="AC33" s="197" t="s">
        <v>183</v>
      </c>
      <c r="AD33" s="198" t="s">
        <v>454</v>
      </c>
      <c r="AE33" s="161" t="s">
        <v>589</v>
      </c>
      <c r="AF33" s="302" t="s">
        <v>556</v>
      </c>
    </row>
    <row r="34" spans="1:32" ht="124.5" hidden="1" customHeight="1" thickBot="1">
      <c r="A34" s="311" t="s">
        <v>148</v>
      </c>
      <c r="B34" s="198" t="s">
        <v>87</v>
      </c>
      <c r="C34" s="199" t="s">
        <v>95</v>
      </c>
      <c r="D34" s="200" t="s">
        <v>96</v>
      </c>
      <c r="E34" s="201"/>
      <c r="F34" s="312" t="s">
        <v>727</v>
      </c>
      <c r="G34" s="312" t="s">
        <v>707</v>
      </c>
      <c r="H34" s="312" t="s">
        <v>169</v>
      </c>
      <c r="I34" s="313"/>
      <c r="J34" s="314" t="s">
        <v>828</v>
      </c>
      <c r="K34" s="314" t="s">
        <v>829</v>
      </c>
      <c r="L34" s="315" t="s">
        <v>707</v>
      </c>
      <c r="M34" s="316" t="s">
        <v>169</v>
      </c>
      <c r="N34" s="317"/>
      <c r="O34" s="314" t="s">
        <v>946</v>
      </c>
      <c r="P34" s="314" t="s">
        <v>929</v>
      </c>
      <c r="Q34" s="315" t="s">
        <v>707</v>
      </c>
      <c r="R34" s="316" t="s">
        <v>169</v>
      </c>
      <c r="S34" s="317"/>
      <c r="T34" s="177" t="s">
        <v>1045</v>
      </c>
      <c r="U34" s="178" t="s">
        <v>991</v>
      </c>
      <c r="V34" s="179" t="s">
        <v>160</v>
      </c>
      <c r="W34" s="180" t="s">
        <v>990</v>
      </c>
      <c r="X34" s="162"/>
      <c r="Y34" s="197" t="s">
        <v>113</v>
      </c>
      <c r="Z34" s="197" t="s">
        <v>147</v>
      </c>
      <c r="AA34" s="197" t="s">
        <v>558</v>
      </c>
      <c r="AB34" s="197" t="s">
        <v>183</v>
      </c>
      <c r="AC34" s="197" t="s">
        <v>183</v>
      </c>
      <c r="AD34" s="198" t="s">
        <v>455</v>
      </c>
      <c r="AE34" s="161" t="s">
        <v>590</v>
      </c>
      <c r="AF34" s="303"/>
    </row>
    <row r="35" spans="1:32" ht="90" hidden="1" customHeight="1" thickBot="1">
      <c r="A35" s="311" t="s">
        <v>148</v>
      </c>
      <c r="B35" s="198" t="s">
        <v>88</v>
      </c>
      <c r="C35" s="199" t="s">
        <v>311</v>
      </c>
      <c r="D35" s="200" t="s">
        <v>312</v>
      </c>
      <c r="E35" s="201" t="s">
        <v>266</v>
      </c>
      <c r="F35" s="321" t="s">
        <v>725</v>
      </c>
      <c r="G35" s="312"/>
      <c r="H35" s="312" t="s">
        <v>169</v>
      </c>
      <c r="I35" s="313"/>
      <c r="J35" s="314" t="s">
        <v>812</v>
      </c>
      <c r="K35" s="314"/>
      <c r="L35" s="315"/>
      <c r="M35" s="316" t="s">
        <v>169</v>
      </c>
      <c r="N35" s="361"/>
      <c r="O35" s="314" t="s">
        <v>927</v>
      </c>
      <c r="P35" s="314"/>
      <c r="Q35" s="315"/>
      <c r="R35" s="316" t="s">
        <v>160</v>
      </c>
      <c r="S35" s="317"/>
      <c r="T35" s="314" t="s">
        <v>927</v>
      </c>
      <c r="U35" s="178"/>
      <c r="V35" s="179" t="s">
        <v>160</v>
      </c>
      <c r="W35" s="180"/>
      <c r="X35" s="162"/>
      <c r="Y35" s="197" t="s">
        <v>113</v>
      </c>
      <c r="Z35" s="197" t="s">
        <v>147</v>
      </c>
      <c r="AA35" s="197" t="s">
        <v>558</v>
      </c>
      <c r="AB35" s="197" t="s">
        <v>183</v>
      </c>
      <c r="AC35" s="197" t="s">
        <v>183</v>
      </c>
      <c r="AD35" s="198" t="s">
        <v>456</v>
      </c>
      <c r="AE35" s="161" t="s">
        <v>591</v>
      </c>
      <c r="AF35" s="303"/>
    </row>
    <row r="36" spans="1:32" ht="135" hidden="1" customHeight="1" thickBot="1">
      <c r="A36" s="311" t="s">
        <v>148</v>
      </c>
      <c r="B36" s="198" t="s">
        <v>89</v>
      </c>
      <c r="C36" s="199" t="s">
        <v>313</v>
      </c>
      <c r="D36" s="200" t="s">
        <v>314</v>
      </c>
      <c r="E36" s="201" t="s">
        <v>266</v>
      </c>
      <c r="F36" s="326" t="s">
        <v>736</v>
      </c>
      <c r="G36" s="326"/>
      <c r="H36" s="326" t="s">
        <v>169</v>
      </c>
      <c r="I36" s="327"/>
      <c r="J36" s="328" t="s">
        <v>866</v>
      </c>
      <c r="K36" s="328"/>
      <c r="L36" s="329"/>
      <c r="M36" s="316" t="s">
        <v>169</v>
      </c>
      <c r="N36" s="330"/>
      <c r="O36" s="328" t="s">
        <v>928</v>
      </c>
      <c r="P36" s="328"/>
      <c r="Q36" s="329"/>
      <c r="R36" s="367" t="s">
        <v>160</v>
      </c>
      <c r="S36" s="330"/>
      <c r="T36" s="328" t="s">
        <v>928</v>
      </c>
      <c r="U36" s="185"/>
      <c r="V36" s="179" t="s">
        <v>160</v>
      </c>
      <c r="W36" s="186"/>
      <c r="X36" s="163"/>
      <c r="Y36" s="197" t="s">
        <v>113</v>
      </c>
      <c r="Z36" s="197" t="s">
        <v>147</v>
      </c>
      <c r="AA36" s="197" t="s">
        <v>558</v>
      </c>
      <c r="AB36" s="197" t="s">
        <v>183</v>
      </c>
      <c r="AC36" s="197" t="s">
        <v>183</v>
      </c>
      <c r="AD36" s="198" t="s">
        <v>457</v>
      </c>
      <c r="AE36" s="161" t="s">
        <v>592</v>
      </c>
      <c r="AF36" s="302" t="s">
        <v>556</v>
      </c>
    </row>
    <row r="37" spans="1:32" ht="90" hidden="1" customHeight="1" thickBot="1">
      <c r="A37" s="311" t="s">
        <v>135</v>
      </c>
      <c r="B37" s="198" t="s">
        <v>90</v>
      </c>
      <c r="C37" s="199" t="s">
        <v>315</v>
      </c>
      <c r="D37" s="200" t="s">
        <v>86</v>
      </c>
      <c r="E37" s="201"/>
      <c r="F37" s="331" t="s">
        <v>683</v>
      </c>
      <c r="G37" s="332"/>
      <c r="H37" s="326" t="s">
        <v>173</v>
      </c>
      <c r="I37" s="327"/>
      <c r="J37" s="333" t="s">
        <v>809</v>
      </c>
      <c r="K37" s="333"/>
      <c r="L37" s="334"/>
      <c r="M37" s="316" t="s">
        <v>169</v>
      </c>
      <c r="N37" s="330"/>
      <c r="O37" s="333" t="s">
        <v>895</v>
      </c>
      <c r="P37" s="333"/>
      <c r="Q37" s="334"/>
      <c r="R37" s="367" t="s">
        <v>169</v>
      </c>
      <c r="S37" s="330"/>
      <c r="T37" s="194" t="s">
        <v>994</v>
      </c>
      <c r="U37" s="377">
        <v>0</v>
      </c>
      <c r="V37" s="179" t="s">
        <v>160</v>
      </c>
      <c r="W37" s="186"/>
      <c r="X37" s="163"/>
      <c r="Y37" s="197" t="s">
        <v>113</v>
      </c>
      <c r="Z37" s="197" t="s">
        <v>110</v>
      </c>
      <c r="AA37" s="197" t="s">
        <v>558</v>
      </c>
      <c r="AB37" s="197" t="s">
        <v>183</v>
      </c>
      <c r="AC37" s="197" t="s">
        <v>183</v>
      </c>
      <c r="AD37" s="198" t="s">
        <v>458</v>
      </c>
      <c r="AE37" s="161" t="s">
        <v>593</v>
      </c>
      <c r="AF37" s="302" t="s">
        <v>556</v>
      </c>
    </row>
    <row r="38" spans="1:32" ht="90" hidden="1" customHeight="1" thickBot="1">
      <c r="A38" s="311" t="s">
        <v>135</v>
      </c>
      <c r="B38" s="198" t="s">
        <v>91</v>
      </c>
      <c r="C38" s="199" t="s">
        <v>316</v>
      </c>
      <c r="D38" s="200" t="s">
        <v>86</v>
      </c>
      <c r="E38" s="201"/>
      <c r="F38" s="331" t="s">
        <v>683</v>
      </c>
      <c r="G38" s="332"/>
      <c r="H38" s="326" t="s">
        <v>173</v>
      </c>
      <c r="I38" s="327"/>
      <c r="J38" s="333" t="s">
        <v>809</v>
      </c>
      <c r="K38" s="333"/>
      <c r="L38" s="334"/>
      <c r="M38" s="316" t="s">
        <v>169</v>
      </c>
      <c r="N38" s="330"/>
      <c r="O38" s="333" t="s">
        <v>896</v>
      </c>
      <c r="P38" s="333"/>
      <c r="Q38" s="334"/>
      <c r="R38" s="367" t="s">
        <v>169</v>
      </c>
      <c r="S38" s="330"/>
      <c r="T38" s="194" t="s">
        <v>995</v>
      </c>
      <c r="U38" s="377">
        <v>0</v>
      </c>
      <c r="V38" s="179" t="s">
        <v>160</v>
      </c>
      <c r="W38" s="186"/>
      <c r="X38" s="163"/>
      <c r="Y38" s="197" t="s">
        <v>113</v>
      </c>
      <c r="Z38" s="197" t="s">
        <v>110</v>
      </c>
      <c r="AA38" s="197" t="s">
        <v>558</v>
      </c>
      <c r="AB38" s="197" t="s">
        <v>183</v>
      </c>
      <c r="AC38" s="197" t="s">
        <v>183</v>
      </c>
      <c r="AD38" s="198" t="s">
        <v>459</v>
      </c>
      <c r="AE38" s="161" t="s">
        <v>594</v>
      </c>
      <c r="AF38" s="302" t="s">
        <v>556</v>
      </c>
    </row>
    <row r="39" spans="1:32" ht="90" hidden="1" customHeight="1" thickBot="1">
      <c r="A39" s="311" t="s">
        <v>135</v>
      </c>
      <c r="B39" s="198" t="s">
        <v>92</v>
      </c>
      <c r="C39" s="199" t="s">
        <v>317</v>
      </c>
      <c r="D39" s="200" t="s">
        <v>86</v>
      </c>
      <c r="E39" s="201"/>
      <c r="F39" s="335" t="s">
        <v>683</v>
      </c>
      <c r="G39" s="336"/>
      <c r="H39" s="326" t="s">
        <v>173</v>
      </c>
      <c r="I39" s="327"/>
      <c r="J39" s="337" t="s">
        <v>809</v>
      </c>
      <c r="K39" s="337"/>
      <c r="L39" s="338"/>
      <c r="M39" s="316" t="s">
        <v>169</v>
      </c>
      <c r="N39" s="330"/>
      <c r="O39" s="337" t="s">
        <v>895</v>
      </c>
      <c r="P39" s="337"/>
      <c r="Q39" s="338"/>
      <c r="R39" s="367" t="s">
        <v>169</v>
      </c>
      <c r="S39" s="330"/>
      <c r="T39" s="195" t="s">
        <v>995</v>
      </c>
      <c r="U39" s="377">
        <v>0</v>
      </c>
      <c r="V39" s="179" t="s">
        <v>160</v>
      </c>
      <c r="W39" s="186"/>
      <c r="X39" s="163"/>
      <c r="Y39" s="197" t="s">
        <v>113</v>
      </c>
      <c r="Z39" s="197" t="s">
        <v>110</v>
      </c>
      <c r="AA39" s="197" t="s">
        <v>558</v>
      </c>
      <c r="AB39" s="197" t="s">
        <v>183</v>
      </c>
      <c r="AC39" s="197" t="s">
        <v>183</v>
      </c>
      <c r="AD39" s="198" t="s">
        <v>460</v>
      </c>
      <c r="AE39" s="161" t="s">
        <v>595</v>
      </c>
      <c r="AF39" s="302" t="s">
        <v>556</v>
      </c>
    </row>
    <row r="40" spans="1:32" ht="90" hidden="1" customHeight="1" thickBot="1">
      <c r="A40" s="311" t="s">
        <v>135</v>
      </c>
      <c r="B40" s="198" t="s">
        <v>94</v>
      </c>
      <c r="C40" s="199" t="s">
        <v>318</v>
      </c>
      <c r="D40" s="200" t="s">
        <v>86</v>
      </c>
      <c r="E40" s="201"/>
      <c r="F40" s="335" t="s">
        <v>683</v>
      </c>
      <c r="G40" s="336"/>
      <c r="H40" s="326" t="s">
        <v>173</v>
      </c>
      <c r="I40" s="327"/>
      <c r="J40" s="337" t="s">
        <v>809</v>
      </c>
      <c r="K40" s="337"/>
      <c r="L40" s="338"/>
      <c r="M40" s="316" t="s">
        <v>169</v>
      </c>
      <c r="N40" s="330"/>
      <c r="O40" s="337" t="s">
        <v>895</v>
      </c>
      <c r="P40" s="337"/>
      <c r="Q40" s="338"/>
      <c r="R40" s="367" t="s">
        <v>169</v>
      </c>
      <c r="S40" s="330"/>
      <c r="T40" s="195" t="s">
        <v>995</v>
      </c>
      <c r="U40" s="377">
        <v>0</v>
      </c>
      <c r="V40" s="179" t="s">
        <v>160</v>
      </c>
      <c r="W40" s="186"/>
      <c r="X40" s="163"/>
      <c r="Y40" s="197" t="s">
        <v>113</v>
      </c>
      <c r="Z40" s="197" t="s">
        <v>110</v>
      </c>
      <c r="AA40" s="197" t="s">
        <v>558</v>
      </c>
      <c r="AB40" s="197" t="s">
        <v>183</v>
      </c>
      <c r="AC40" s="197" t="s">
        <v>183</v>
      </c>
      <c r="AD40" s="198" t="s">
        <v>461</v>
      </c>
      <c r="AE40" s="161" t="s">
        <v>596</v>
      </c>
      <c r="AF40" s="302" t="s">
        <v>556</v>
      </c>
    </row>
    <row r="41" spans="1:32" ht="90" hidden="1" customHeight="1" thickBot="1">
      <c r="A41" s="311" t="s">
        <v>135</v>
      </c>
      <c r="B41" s="198" t="s">
        <v>97</v>
      </c>
      <c r="C41" s="199" t="s">
        <v>319</v>
      </c>
      <c r="D41" s="200" t="s">
        <v>320</v>
      </c>
      <c r="E41" s="201"/>
      <c r="F41" s="336" t="s">
        <v>712</v>
      </c>
      <c r="G41" s="336"/>
      <c r="H41" s="326" t="s">
        <v>169</v>
      </c>
      <c r="I41" s="327"/>
      <c r="J41" s="337" t="s">
        <v>814</v>
      </c>
      <c r="K41" s="333" t="s">
        <v>816</v>
      </c>
      <c r="L41" s="338" t="s">
        <v>818</v>
      </c>
      <c r="M41" s="316" t="s">
        <v>169</v>
      </c>
      <c r="N41" s="330"/>
      <c r="O41" s="337" t="s">
        <v>899</v>
      </c>
      <c r="P41" s="337"/>
      <c r="Q41" s="338" t="s">
        <v>901</v>
      </c>
      <c r="R41" s="367" t="s">
        <v>169</v>
      </c>
      <c r="S41" s="330"/>
      <c r="T41" s="184" t="s">
        <v>1005</v>
      </c>
      <c r="U41" s="378" t="s">
        <v>1006</v>
      </c>
      <c r="V41" s="179" t="s">
        <v>160</v>
      </c>
      <c r="W41" s="186"/>
      <c r="X41" s="163"/>
      <c r="Y41" s="197" t="s">
        <v>113</v>
      </c>
      <c r="Z41" s="197" t="s">
        <v>110</v>
      </c>
      <c r="AA41" s="197" t="s">
        <v>558</v>
      </c>
      <c r="AB41" s="197" t="s">
        <v>183</v>
      </c>
      <c r="AC41" s="197" t="s">
        <v>183</v>
      </c>
      <c r="AD41" s="198" t="s">
        <v>462</v>
      </c>
      <c r="AE41" s="161" t="s">
        <v>597</v>
      </c>
      <c r="AF41" s="302" t="s">
        <v>556</v>
      </c>
    </row>
    <row r="42" spans="1:32" ht="90" hidden="1" customHeight="1" thickBot="1">
      <c r="A42" s="311" t="s">
        <v>135</v>
      </c>
      <c r="B42" s="198" t="s">
        <v>98</v>
      </c>
      <c r="C42" s="199" t="s">
        <v>321</v>
      </c>
      <c r="D42" s="200" t="s">
        <v>322</v>
      </c>
      <c r="E42" s="201"/>
      <c r="F42" s="332" t="s">
        <v>737</v>
      </c>
      <c r="G42" s="332"/>
      <c r="H42" s="326" t="s">
        <v>169</v>
      </c>
      <c r="I42" s="327"/>
      <c r="J42" s="339" t="s">
        <v>815</v>
      </c>
      <c r="K42" s="339" t="s">
        <v>817</v>
      </c>
      <c r="L42" s="334" t="s">
        <v>819</v>
      </c>
      <c r="M42" s="316" t="s">
        <v>169</v>
      </c>
      <c r="N42" s="330"/>
      <c r="O42" s="339" t="s">
        <v>900</v>
      </c>
      <c r="P42" s="339" t="s">
        <v>970</v>
      </c>
      <c r="Q42" s="334" t="s">
        <v>902</v>
      </c>
      <c r="R42" s="367" t="s">
        <v>169</v>
      </c>
      <c r="S42" s="330"/>
      <c r="T42" s="195" t="s">
        <v>1007</v>
      </c>
      <c r="U42" s="196" t="s">
        <v>1008</v>
      </c>
      <c r="V42" s="179" t="s">
        <v>160</v>
      </c>
      <c r="W42" s="186"/>
      <c r="X42" s="163"/>
      <c r="Y42" s="197" t="s">
        <v>113</v>
      </c>
      <c r="Z42" s="197" t="s">
        <v>110</v>
      </c>
      <c r="AA42" s="197" t="s">
        <v>558</v>
      </c>
      <c r="AB42" s="197" t="s">
        <v>183</v>
      </c>
      <c r="AC42" s="197" t="s">
        <v>183</v>
      </c>
      <c r="AD42" s="198" t="s">
        <v>463</v>
      </c>
      <c r="AE42" s="161" t="s">
        <v>598</v>
      </c>
      <c r="AF42" s="302" t="s">
        <v>556</v>
      </c>
    </row>
    <row r="43" spans="1:32" ht="90" hidden="1" customHeight="1" thickBot="1">
      <c r="A43" s="311" t="s">
        <v>133</v>
      </c>
      <c r="B43" s="198" t="s">
        <v>99</v>
      </c>
      <c r="C43" s="199" t="s">
        <v>323</v>
      </c>
      <c r="D43" s="200" t="s">
        <v>324</v>
      </c>
      <c r="E43" s="201" t="s">
        <v>266</v>
      </c>
      <c r="F43" s="332"/>
      <c r="G43" s="332"/>
      <c r="H43" s="326" t="s">
        <v>173</v>
      </c>
      <c r="I43" s="340"/>
      <c r="J43" s="339"/>
      <c r="K43" s="339"/>
      <c r="L43" s="334"/>
      <c r="M43" s="316" t="s">
        <v>173</v>
      </c>
      <c r="N43" s="330"/>
      <c r="O43" s="339" t="s">
        <v>919</v>
      </c>
      <c r="P43" s="339"/>
      <c r="Q43" s="334"/>
      <c r="R43" s="367" t="s">
        <v>160</v>
      </c>
      <c r="S43" s="330"/>
      <c r="T43" s="339" t="s">
        <v>1040</v>
      </c>
      <c r="U43" s="196"/>
      <c r="V43" s="179" t="s">
        <v>160</v>
      </c>
      <c r="W43" s="186"/>
      <c r="X43" s="163"/>
      <c r="Y43" s="197" t="s">
        <v>115</v>
      </c>
      <c r="Z43" s="197" t="s">
        <v>417</v>
      </c>
      <c r="AA43" s="197" t="s">
        <v>558</v>
      </c>
      <c r="AB43" s="197" t="s">
        <v>938</v>
      </c>
      <c r="AC43" s="197" t="s">
        <v>215</v>
      </c>
      <c r="AD43" s="198" t="s">
        <v>464</v>
      </c>
      <c r="AE43" s="161" t="s">
        <v>599</v>
      </c>
      <c r="AF43" s="303"/>
    </row>
    <row r="44" spans="1:32" ht="90" hidden="1" customHeight="1" thickBot="1">
      <c r="A44" s="311" t="s">
        <v>133</v>
      </c>
      <c r="B44" s="198" t="s">
        <v>100</v>
      </c>
      <c r="C44" s="199" t="s">
        <v>323</v>
      </c>
      <c r="D44" s="200" t="s">
        <v>325</v>
      </c>
      <c r="E44" s="201" t="s">
        <v>262</v>
      </c>
      <c r="F44" s="332" t="s">
        <v>749</v>
      </c>
      <c r="G44" s="341"/>
      <c r="H44" s="341" t="s">
        <v>167</v>
      </c>
      <c r="I44" s="327"/>
      <c r="J44" s="358" t="s">
        <v>789</v>
      </c>
      <c r="K44" s="324" t="s">
        <v>788</v>
      </c>
      <c r="L44" s="324" t="s">
        <v>788</v>
      </c>
      <c r="M44" s="316" t="s">
        <v>167</v>
      </c>
      <c r="N44" s="342"/>
      <c r="O44" s="358" t="s">
        <v>789</v>
      </c>
      <c r="P44" s="343"/>
      <c r="Q44" s="344"/>
      <c r="R44" s="316" t="s">
        <v>167</v>
      </c>
      <c r="S44" s="345"/>
      <c r="T44" s="358" t="s">
        <v>1031</v>
      </c>
      <c r="U44" s="364"/>
      <c r="V44" s="179" t="s">
        <v>167</v>
      </c>
      <c r="W44" s="187"/>
      <c r="X44" s="163"/>
      <c r="Y44" s="197" t="s">
        <v>115</v>
      </c>
      <c r="Z44" s="197" t="s">
        <v>417</v>
      </c>
      <c r="AA44" s="197" t="s">
        <v>558</v>
      </c>
      <c r="AB44" s="197" t="s">
        <v>938</v>
      </c>
      <c r="AC44" s="197" t="s">
        <v>215</v>
      </c>
      <c r="AD44" s="198" t="s">
        <v>465</v>
      </c>
      <c r="AE44" s="161" t="s">
        <v>600</v>
      </c>
      <c r="AF44" s="302" t="s">
        <v>556</v>
      </c>
    </row>
    <row r="45" spans="1:32" ht="90" hidden="1" customHeight="1" thickBot="1">
      <c r="A45" s="311" t="s">
        <v>133</v>
      </c>
      <c r="B45" s="198" t="s">
        <v>101</v>
      </c>
      <c r="C45" s="199" t="s">
        <v>323</v>
      </c>
      <c r="D45" s="200" t="s">
        <v>326</v>
      </c>
      <c r="E45" s="201" t="s">
        <v>262</v>
      </c>
      <c r="F45" s="332" t="s">
        <v>749</v>
      </c>
      <c r="G45" s="341"/>
      <c r="H45" s="341" t="s">
        <v>167</v>
      </c>
      <c r="I45" s="327"/>
      <c r="J45" s="358" t="s">
        <v>789</v>
      </c>
      <c r="K45" s="324" t="s">
        <v>788</v>
      </c>
      <c r="L45" s="324" t="s">
        <v>788</v>
      </c>
      <c r="M45" s="316" t="s">
        <v>167</v>
      </c>
      <c r="N45" s="342"/>
      <c r="O45" s="358" t="s">
        <v>789</v>
      </c>
      <c r="P45" s="344"/>
      <c r="Q45" s="344"/>
      <c r="R45" s="371" t="s">
        <v>167</v>
      </c>
      <c r="S45" s="330"/>
      <c r="T45" s="358" t="s">
        <v>1031</v>
      </c>
      <c r="U45" s="379"/>
      <c r="V45" s="179" t="s">
        <v>167</v>
      </c>
      <c r="W45" s="380"/>
      <c r="X45" s="163"/>
      <c r="Y45" s="197" t="s">
        <v>115</v>
      </c>
      <c r="Z45" s="197" t="s">
        <v>417</v>
      </c>
      <c r="AA45" s="197" t="s">
        <v>558</v>
      </c>
      <c r="AB45" s="197" t="s">
        <v>938</v>
      </c>
      <c r="AC45" s="197" t="s">
        <v>215</v>
      </c>
      <c r="AD45" s="198" t="s">
        <v>466</v>
      </c>
      <c r="AE45" s="161" t="s">
        <v>601</v>
      </c>
      <c r="AF45" s="302" t="s">
        <v>556</v>
      </c>
    </row>
    <row r="46" spans="1:32" ht="90" hidden="1" customHeight="1" thickBot="1">
      <c r="A46" s="311" t="s">
        <v>133</v>
      </c>
      <c r="B46" s="198" t="s">
        <v>102</v>
      </c>
      <c r="C46" s="199" t="s">
        <v>327</v>
      </c>
      <c r="D46" s="200" t="s">
        <v>328</v>
      </c>
      <c r="E46" s="201" t="s">
        <v>262</v>
      </c>
      <c r="F46" s="332" t="s">
        <v>749</v>
      </c>
      <c r="G46" s="326"/>
      <c r="H46" s="341" t="s">
        <v>167</v>
      </c>
      <c r="I46" s="327"/>
      <c r="J46" s="358" t="s">
        <v>789</v>
      </c>
      <c r="K46" s="324" t="s">
        <v>788</v>
      </c>
      <c r="L46" s="324" t="s">
        <v>788</v>
      </c>
      <c r="M46" s="316" t="s">
        <v>167</v>
      </c>
      <c r="N46" s="345"/>
      <c r="O46" s="358" t="s">
        <v>789</v>
      </c>
      <c r="P46" s="372"/>
      <c r="Q46" s="373"/>
      <c r="R46" s="374" t="s">
        <v>167</v>
      </c>
      <c r="S46" s="345"/>
      <c r="T46" s="358" t="s">
        <v>1031</v>
      </c>
      <c r="U46" s="379"/>
      <c r="V46" s="179" t="s">
        <v>167</v>
      </c>
      <c r="W46" s="187"/>
      <c r="X46" s="163"/>
      <c r="Y46" s="197" t="s">
        <v>115</v>
      </c>
      <c r="Z46" s="197" t="s">
        <v>417</v>
      </c>
      <c r="AA46" s="197" t="s">
        <v>558</v>
      </c>
      <c r="AB46" s="197" t="s">
        <v>938</v>
      </c>
      <c r="AC46" s="197" t="s">
        <v>215</v>
      </c>
      <c r="AD46" s="198" t="s">
        <v>467</v>
      </c>
      <c r="AE46" s="161" t="s">
        <v>602</v>
      </c>
      <c r="AF46" s="302" t="s">
        <v>556</v>
      </c>
    </row>
    <row r="47" spans="1:32" ht="90" hidden="1" customHeight="1" thickBot="1">
      <c r="A47" s="311" t="s">
        <v>133</v>
      </c>
      <c r="B47" s="198" t="s">
        <v>103</v>
      </c>
      <c r="C47" s="199" t="s">
        <v>329</v>
      </c>
      <c r="D47" s="200" t="s">
        <v>330</v>
      </c>
      <c r="E47" s="201" t="s">
        <v>276</v>
      </c>
      <c r="F47" s="332" t="s">
        <v>738</v>
      </c>
      <c r="G47" s="332"/>
      <c r="H47" s="326" t="s">
        <v>169</v>
      </c>
      <c r="I47" s="327"/>
      <c r="J47" s="333" t="s">
        <v>825</v>
      </c>
      <c r="K47" s="333"/>
      <c r="L47" s="334"/>
      <c r="M47" s="316" t="s">
        <v>169</v>
      </c>
      <c r="N47" s="330"/>
      <c r="O47" s="333" t="s">
        <v>947</v>
      </c>
      <c r="P47" s="333"/>
      <c r="Q47" s="334"/>
      <c r="R47" s="367" t="s">
        <v>160</v>
      </c>
      <c r="S47" s="330"/>
      <c r="T47" s="333" t="s">
        <v>947</v>
      </c>
      <c r="U47" s="377"/>
      <c r="V47" s="179" t="s">
        <v>160</v>
      </c>
      <c r="W47" s="186"/>
      <c r="X47" s="163"/>
      <c r="Y47" s="197" t="s">
        <v>115</v>
      </c>
      <c r="Z47" s="197" t="s">
        <v>417</v>
      </c>
      <c r="AA47" s="197" t="s">
        <v>558</v>
      </c>
      <c r="AB47" s="197" t="s">
        <v>938</v>
      </c>
      <c r="AC47" s="197" t="s">
        <v>215</v>
      </c>
      <c r="AD47" s="198" t="s">
        <v>468</v>
      </c>
      <c r="AE47" s="161" t="s">
        <v>603</v>
      </c>
      <c r="AF47" s="303"/>
    </row>
    <row r="48" spans="1:32" ht="105.75" hidden="1" customHeight="1" thickBot="1">
      <c r="A48" s="311" t="s">
        <v>143</v>
      </c>
      <c r="B48" s="198" t="s">
        <v>104</v>
      </c>
      <c r="C48" s="199" t="s">
        <v>331</v>
      </c>
      <c r="D48" s="200" t="s">
        <v>332</v>
      </c>
      <c r="E48" s="201" t="s">
        <v>260</v>
      </c>
      <c r="F48" s="331" t="s">
        <v>689</v>
      </c>
      <c r="G48" s="332"/>
      <c r="H48" s="326" t="s">
        <v>169</v>
      </c>
      <c r="I48" s="327"/>
      <c r="J48" s="333" t="s">
        <v>834</v>
      </c>
      <c r="K48" s="333"/>
      <c r="L48" s="334"/>
      <c r="M48" s="316" t="s">
        <v>169</v>
      </c>
      <c r="N48" s="330"/>
      <c r="O48" s="333" t="s">
        <v>971</v>
      </c>
      <c r="P48" s="333"/>
      <c r="Q48" s="334"/>
      <c r="R48" s="367" t="s">
        <v>169</v>
      </c>
      <c r="S48" s="330"/>
      <c r="T48" s="195" t="s">
        <v>1046</v>
      </c>
      <c r="U48" s="377"/>
      <c r="V48" s="179" t="s">
        <v>160</v>
      </c>
      <c r="W48" s="186"/>
      <c r="X48" s="163"/>
      <c r="Y48" s="197" t="s">
        <v>115</v>
      </c>
      <c r="Z48" s="197" t="s">
        <v>142</v>
      </c>
      <c r="AA48" s="197" t="s">
        <v>558</v>
      </c>
      <c r="AB48" s="197" t="s">
        <v>939</v>
      </c>
      <c r="AC48" s="197" t="s">
        <v>182</v>
      </c>
      <c r="AD48" s="198" t="s">
        <v>469</v>
      </c>
      <c r="AE48" s="161" t="s">
        <v>604</v>
      </c>
      <c r="AF48" s="302" t="s">
        <v>556</v>
      </c>
    </row>
    <row r="49" spans="1:32" ht="148.5" hidden="1" customHeight="1" thickBot="1">
      <c r="A49" s="311" t="s">
        <v>423</v>
      </c>
      <c r="B49" s="198" t="s">
        <v>105</v>
      </c>
      <c r="C49" s="199" t="s">
        <v>333</v>
      </c>
      <c r="D49" s="200" t="s">
        <v>334</v>
      </c>
      <c r="E49" s="201" t="s">
        <v>260</v>
      </c>
      <c r="F49" s="312" t="s">
        <v>692</v>
      </c>
      <c r="G49" s="312"/>
      <c r="H49" s="312" t="s">
        <v>170</v>
      </c>
      <c r="I49" s="313" t="s">
        <v>693</v>
      </c>
      <c r="J49" s="318" t="s">
        <v>879</v>
      </c>
      <c r="K49" s="318"/>
      <c r="L49" s="319"/>
      <c r="M49" s="316" t="s">
        <v>170</v>
      </c>
      <c r="N49" s="320"/>
      <c r="O49" s="318" t="s">
        <v>887</v>
      </c>
      <c r="P49" s="318"/>
      <c r="Q49" s="319"/>
      <c r="R49" s="316" t="s">
        <v>169</v>
      </c>
      <c r="S49" s="320"/>
      <c r="T49" s="181" t="s">
        <v>1047</v>
      </c>
      <c r="U49" s="182"/>
      <c r="V49" s="179" t="s">
        <v>160</v>
      </c>
      <c r="W49" s="183"/>
      <c r="X49" s="160"/>
      <c r="Y49" s="197" t="s">
        <v>115</v>
      </c>
      <c r="Z49" s="197" t="s">
        <v>418</v>
      </c>
      <c r="AA49" s="197" t="s">
        <v>558</v>
      </c>
      <c r="AB49" s="197" t="s">
        <v>939</v>
      </c>
      <c r="AC49" s="197" t="s">
        <v>182</v>
      </c>
      <c r="AD49" s="198" t="s">
        <v>470</v>
      </c>
      <c r="AE49" s="161" t="s">
        <v>605</v>
      </c>
      <c r="AF49" s="302" t="s">
        <v>556</v>
      </c>
    </row>
    <row r="50" spans="1:32" ht="90" hidden="1" customHeight="1" thickBot="1">
      <c r="A50" s="311" t="s">
        <v>143</v>
      </c>
      <c r="B50" s="198" t="s">
        <v>106</v>
      </c>
      <c r="C50" s="199" t="s">
        <v>335</v>
      </c>
      <c r="D50" s="200" t="s">
        <v>336</v>
      </c>
      <c r="E50" s="306" t="s">
        <v>273</v>
      </c>
      <c r="F50" s="312" t="s">
        <v>750</v>
      </c>
      <c r="G50" s="312"/>
      <c r="H50" s="341" t="s">
        <v>167</v>
      </c>
      <c r="I50" s="313"/>
      <c r="J50" s="358" t="s">
        <v>789</v>
      </c>
      <c r="K50" s="324" t="s">
        <v>788</v>
      </c>
      <c r="L50" s="324" t="s">
        <v>788</v>
      </c>
      <c r="M50" s="316" t="s">
        <v>167</v>
      </c>
      <c r="N50" s="320"/>
      <c r="O50" s="358" t="s">
        <v>789</v>
      </c>
      <c r="P50" s="318"/>
      <c r="Q50" s="319"/>
      <c r="R50" s="366" t="s">
        <v>167</v>
      </c>
      <c r="S50" s="320"/>
      <c r="T50" s="358" t="s">
        <v>1031</v>
      </c>
      <c r="U50" s="182"/>
      <c r="V50" s="179" t="s">
        <v>167</v>
      </c>
      <c r="W50" s="183"/>
      <c r="X50" s="162"/>
      <c r="Y50" s="197" t="s">
        <v>115</v>
      </c>
      <c r="Z50" s="197" t="s">
        <v>142</v>
      </c>
      <c r="AA50" s="197" t="s">
        <v>558</v>
      </c>
      <c r="AB50" s="197" t="s">
        <v>939</v>
      </c>
      <c r="AC50" s="197" t="s">
        <v>182</v>
      </c>
      <c r="AD50" s="198" t="s">
        <v>471</v>
      </c>
      <c r="AE50" s="161" t="s">
        <v>606</v>
      </c>
      <c r="AF50" s="302" t="s">
        <v>556</v>
      </c>
    </row>
    <row r="51" spans="1:32" ht="90" hidden="1" customHeight="1" thickBot="1">
      <c r="A51" s="311" t="s">
        <v>143</v>
      </c>
      <c r="B51" s="198" t="s">
        <v>107</v>
      </c>
      <c r="C51" s="199" t="s">
        <v>335</v>
      </c>
      <c r="D51" s="200" t="s">
        <v>337</v>
      </c>
      <c r="E51" s="201" t="s">
        <v>338</v>
      </c>
      <c r="F51" s="312" t="s">
        <v>686</v>
      </c>
      <c r="G51" s="312"/>
      <c r="H51" s="312" t="s">
        <v>169</v>
      </c>
      <c r="I51" s="313"/>
      <c r="J51" s="318" t="s">
        <v>833</v>
      </c>
      <c r="K51" s="318"/>
      <c r="L51" s="319"/>
      <c r="M51" s="316" t="s">
        <v>169</v>
      </c>
      <c r="N51" s="320"/>
      <c r="O51" s="318" t="s">
        <v>922</v>
      </c>
      <c r="P51" s="318"/>
      <c r="Q51" s="319"/>
      <c r="R51" s="366" t="s">
        <v>160</v>
      </c>
      <c r="S51" s="320"/>
      <c r="T51" s="181" t="s">
        <v>999</v>
      </c>
      <c r="U51" s="182"/>
      <c r="V51" s="179" t="s">
        <v>160</v>
      </c>
      <c r="W51" s="183"/>
      <c r="X51" s="162"/>
      <c r="Y51" s="197" t="s">
        <v>115</v>
      </c>
      <c r="Z51" s="197" t="s">
        <v>142</v>
      </c>
      <c r="AA51" s="197" t="s">
        <v>558</v>
      </c>
      <c r="AB51" s="197" t="s">
        <v>939</v>
      </c>
      <c r="AC51" s="197" t="s">
        <v>182</v>
      </c>
      <c r="AD51" s="198" t="s">
        <v>472</v>
      </c>
      <c r="AE51" s="161" t="s">
        <v>607</v>
      </c>
      <c r="AF51" s="302" t="s">
        <v>556</v>
      </c>
    </row>
    <row r="52" spans="1:32" ht="90" hidden="1" customHeight="1" thickBot="1">
      <c r="A52" s="311" t="s">
        <v>143</v>
      </c>
      <c r="B52" s="198" t="s">
        <v>108</v>
      </c>
      <c r="C52" s="199" t="s">
        <v>339</v>
      </c>
      <c r="D52" s="200" t="s">
        <v>340</v>
      </c>
      <c r="E52" s="201" t="s">
        <v>260</v>
      </c>
      <c r="F52" s="326" t="s">
        <v>687</v>
      </c>
      <c r="G52" s="326"/>
      <c r="H52" s="326" t="s">
        <v>169</v>
      </c>
      <c r="I52" s="327"/>
      <c r="J52" s="328" t="s">
        <v>867</v>
      </c>
      <c r="K52" s="328"/>
      <c r="L52" s="329"/>
      <c r="M52" s="316" t="s">
        <v>173</v>
      </c>
      <c r="N52" s="330"/>
      <c r="O52" s="328" t="s">
        <v>948</v>
      </c>
      <c r="P52" s="328"/>
      <c r="Q52" s="329"/>
      <c r="R52" s="367" t="s">
        <v>169</v>
      </c>
      <c r="S52" s="330"/>
      <c r="T52" s="184" t="s">
        <v>1000</v>
      </c>
      <c r="U52" s="185"/>
      <c r="V52" s="179" t="s">
        <v>163</v>
      </c>
      <c r="W52" s="186"/>
      <c r="X52" s="163"/>
      <c r="Y52" s="197" t="s">
        <v>115</v>
      </c>
      <c r="Z52" s="197" t="s">
        <v>142</v>
      </c>
      <c r="AA52" s="197" t="s">
        <v>558</v>
      </c>
      <c r="AB52" s="197" t="s">
        <v>939</v>
      </c>
      <c r="AC52" s="197" t="s">
        <v>182</v>
      </c>
      <c r="AD52" s="198" t="s">
        <v>473</v>
      </c>
      <c r="AE52" s="161" t="s">
        <v>608</v>
      </c>
      <c r="AF52" s="302" t="s">
        <v>556</v>
      </c>
    </row>
    <row r="53" spans="1:32" ht="90" hidden="1" customHeight="1" thickBot="1">
      <c r="A53" s="311" t="s">
        <v>143</v>
      </c>
      <c r="B53" s="198" t="s">
        <v>341</v>
      </c>
      <c r="C53" s="199" t="s">
        <v>342</v>
      </c>
      <c r="D53" s="200" t="s">
        <v>343</v>
      </c>
      <c r="E53" s="201" t="s">
        <v>266</v>
      </c>
      <c r="F53" s="312" t="s">
        <v>686</v>
      </c>
      <c r="G53" s="312"/>
      <c r="H53" s="312" t="s">
        <v>169</v>
      </c>
      <c r="I53" s="313"/>
      <c r="J53" s="315" t="s">
        <v>835</v>
      </c>
      <c r="K53" s="314"/>
      <c r="L53" s="315"/>
      <c r="M53" s="316" t="s">
        <v>169</v>
      </c>
      <c r="N53" s="317"/>
      <c r="O53" s="314" t="s">
        <v>921</v>
      </c>
      <c r="P53" s="314"/>
      <c r="Q53" s="315"/>
      <c r="R53" s="316" t="s">
        <v>160</v>
      </c>
      <c r="S53" s="317"/>
      <c r="T53" s="177" t="s">
        <v>998</v>
      </c>
      <c r="U53" s="178"/>
      <c r="V53" s="179" t="s">
        <v>160</v>
      </c>
      <c r="W53" s="180"/>
      <c r="X53" s="160"/>
      <c r="Y53" s="197" t="s">
        <v>115</v>
      </c>
      <c r="Z53" s="197" t="s">
        <v>142</v>
      </c>
      <c r="AA53" s="197" t="s">
        <v>558</v>
      </c>
      <c r="AB53" s="197" t="s">
        <v>939</v>
      </c>
      <c r="AC53" s="197" t="s">
        <v>182</v>
      </c>
      <c r="AD53" s="198" t="s">
        <v>474</v>
      </c>
      <c r="AE53" s="161" t="s">
        <v>609</v>
      </c>
      <c r="AF53" s="302" t="s">
        <v>556</v>
      </c>
    </row>
    <row r="54" spans="1:32" ht="90" hidden="1" customHeight="1" thickBot="1">
      <c r="A54" s="311" t="s">
        <v>143</v>
      </c>
      <c r="B54" s="198" t="s">
        <v>344</v>
      </c>
      <c r="C54" s="199" t="s">
        <v>345</v>
      </c>
      <c r="D54" s="200" t="s">
        <v>346</v>
      </c>
      <c r="E54" s="307" t="s">
        <v>751</v>
      </c>
      <c r="F54" s="312" t="s">
        <v>688</v>
      </c>
      <c r="G54" s="312"/>
      <c r="H54" s="312" t="s">
        <v>169</v>
      </c>
      <c r="I54" s="313"/>
      <c r="J54" s="315" t="s">
        <v>836</v>
      </c>
      <c r="K54" s="314"/>
      <c r="L54" s="315"/>
      <c r="M54" s="316" t="s">
        <v>160</v>
      </c>
      <c r="N54" s="317"/>
      <c r="O54" s="314" t="s">
        <v>923</v>
      </c>
      <c r="P54" s="314"/>
      <c r="Q54" s="315"/>
      <c r="R54" s="316" t="s">
        <v>160</v>
      </c>
      <c r="S54" s="317"/>
      <c r="T54" s="177" t="s">
        <v>996</v>
      </c>
      <c r="U54" s="178"/>
      <c r="V54" s="179" t="s">
        <v>160</v>
      </c>
      <c r="W54" s="180"/>
      <c r="X54" s="160"/>
      <c r="Y54" s="197" t="s">
        <v>115</v>
      </c>
      <c r="Z54" s="197" t="s">
        <v>142</v>
      </c>
      <c r="AA54" s="197" t="s">
        <v>558</v>
      </c>
      <c r="AB54" s="197" t="s">
        <v>939</v>
      </c>
      <c r="AC54" s="197" t="s">
        <v>182</v>
      </c>
      <c r="AD54" s="198" t="s">
        <v>475</v>
      </c>
      <c r="AE54" s="161" t="s">
        <v>610</v>
      </c>
      <c r="AF54" s="302" t="s">
        <v>556</v>
      </c>
    </row>
    <row r="55" spans="1:32" ht="135.75" hidden="1" thickBot="1">
      <c r="A55" s="311" t="s">
        <v>143</v>
      </c>
      <c r="B55" s="198" t="s">
        <v>347</v>
      </c>
      <c r="C55" s="199" t="s">
        <v>348</v>
      </c>
      <c r="D55" s="200" t="s">
        <v>752</v>
      </c>
      <c r="E55" s="201" t="s">
        <v>260</v>
      </c>
      <c r="F55" s="312" t="s">
        <v>771</v>
      </c>
      <c r="G55" s="312"/>
      <c r="H55" s="312" t="s">
        <v>169</v>
      </c>
      <c r="I55" s="313"/>
      <c r="J55" s="318" t="s">
        <v>847</v>
      </c>
      <c r="K55" s="318"/>
      <c r="L55" s="319"/>
      <c r="M55" s="316" t="s">
        <v>169</v>
      </c>
      <c r="N55" s="320"/>
      <c r="O55" s="318" t="s">
        <v>972</v>
      </c>
      <c r="P55" s="318"/>
      <c r="Q55" s="319"/>
      <c r="R55" s="366" t="s">
        <v>169</v>
      </c>
      <c r="S55" s="320"/>
      <c r="T55" s="181" t="s">
        <v>997</v>
      </c>
      <c r="U55" s="182"/>
      <c r="V55" s="179" t="s">
        <v>160</v>
      </c>
      <c r="W55" s="183"/>
      <c r="X55" s="162"/>
      <c r="Y55" s="197" t="s">
        <v>115</v>
      </c>
      <c r="Z55" s="197" t="s">
        <v>142</v>
      </c>
      <c r="AA55" s="197" t="s">
        <v>558</v>
      </c>
      <c r="AB55" s="197" t="s">
        <v>939</v>
      </c>
      <c r="AC55" s="197" t="s">
        <v>182</v>
      </c>
      <c r="AD55" s="198" t="s">
        <v>476</v>
      </c>
      <c r="AE55" s="161" t="s">
        <v>611</v>
      </c>
      <c r="AF55" s="302" t="s">
        <v>556</v>
      </c>
    </row>
    <row r="56" spans="1:32" ht="90" customHeight="1" thickBot="1">
      <c r="A56" s="311" t="s">
        <v>127</v>
      </c>
      <c r="B56" s="198" t="s">
        <v>2</v>
      </c>
      <c r="C56" s="199" t="s">
        <v>349</v>
      </c>
      <c r="D56" s="200" t="s">
        <v>350</v>
      </c>
      <c r="E56" s="201" t="s">
        <v>753</v>
      </c>
      <c r="F56" s="312" t="s">
        <v>868</v>
      </c>
      <c r="G56" s="312"/>
      <c r="H56" s="312" t="s">
        <v>169</v>
      </c>
      <c r="I56" s="313"/>
      <c r="J56" s="318" t="s">
        <v>792</v>
      </c>
      <c r="K56" s="318"/>
      <c r="L56" s="319"/>
      <c r="M56" s="316" t="s">
        <v>169</v>
      </c>
      <c r="N56" s="320"/>
      <c r="O56" s="314" t="s">
        <v>890</v>
      </c>
      <c r="P56" s="314"/>
      <c r="Q56" s="319"/>
      <c r="R56" s="366" t="s">
        <v>160</v>
      </c>
      <c r="S56" s="320"/>
      <c r="T56" s="314" t="s">
        <v>1032</v>
      </c>
      <c r="U56" s="182"/>
      <c r="V56" s="179" t="s">
        <v>160</v>
      </c>
      <c r="W56" s="183"/>
      <c r="X56" s="160"/>
      <c r="Y56" s="197" t="s">
        <v>113</v>
      </c>
      <c r="Z56" s="197" t="s">
        <v>419</v>
      </c>
      <c r="AA56" s="197" t="s">
        <v>117</v>
      </c>
      <c r="AB56" s="197" t="s">
        <v>184</v>
      </c>
      <c r="AC56" s="197" t="s">
        <v>184</v>
      </c>
      <c r="AD56" s="198" t="s">
        <v>477</v>
      </c>
      <c r="AE56" s="161" t="s">
        <v>612</v>
      </c>
      <c r="AF56" s="302" t="s">
        <v>556</v>
      </c>
    </row>
    <row r="57" spans="1:32" ht="90" customHeight="1" thickBot="1">
      <c r="A57" s="311" t="s">
        <v>127</v>
      </c>
      <c r="B57" s="198" t="s">
        <v>4</v>
      </c>
      <c r="C57" s="199" t="s">
        <v>349</v>
      </c>
      <c r="D57" s="200" t="s">
        <v>351</v>
      </c>
      <c r="E57" s="201" t="s">
        <v>266</v>
      </c>
      <c r="F57" s="312"/>
      <c r="G57" s="312"/>
      <c r="H57" s="312" t="s">
        <v>173</v>
      </c>
      <c r="I57" s="322"/>
      <c r="J57" s="318"/>
      <c r="K57" s="318"/>
      <c r="L57" s="319"/>
      <c r="M57" s="316" t="s">
        <v>173</v>
      </c>
      <c r="N57" s="320"/>
      <c r="O57" s="318" t="s">
        <v>925</v>
      </c>
      <c r="P57" s="318"/>
      <c r="Q57" s="319"/>
      <c r="R57" s="316" t="s">
        <v>164</v>
      </c>
      <c r="S57" s="320"/>
      <c r="T57" s="181" t="s">
        <v>1041</v>
      </c>
      <c r="U57" s="182"/>
      <c r="V57" s="179" t="s">
        <v>164</v>
      </c>
      <c r="W57" s="183"/>
      <c r="X57" s="162"/>
      <c r="Y57" s="197" t="s">
        <v>113</v>
      </c>
      <c r="Z57" s="197" t="s">
        <v>419</v>
      </c>
      <c r="AA57" s="197" t="s">
        <v>117</v>
      </c>
      <c r="AB57" s="197" t="s">
        <v>184</v>
      </c>
      <c r="AC57" s="197" t="s">
        <v>184</v>
      </c>
      <c r="AD57" s="198" t="s">
        <v>478</v>
      </c>
      <c r="AE57" s="161" t="s">
        <v>613</v>
      </c>
      <c r="AF57" s="303"/>
    </row>
    <row r="58" spans="1:32" ht="90" customHeight="1" thickBot="1">
      <c r="A58" s="311" t="s">
        <v>127</v>
      </c>
      <c r="B58" s="198" t="s">
        <v>6</v>
      </c>
      <c r="C58" s="199" t="s">
        <v>349</v>
      </c>
      <c r="D58" s="200" t="s">
        <v>352</v>
      </c>
      <c r="E58" s="201" t="s">
        <v>260</v>
      </c>
      <c r="F58" s="312"/>
      <c r="G58" s="312"/>
      <c r="H58" s="312" t="s">
        <v>173</v>
      </c>
      <c r="I58" s="313"/>
      <c r="J58" s="318"/>
      <c r="K58" s="318"/>
      <c r="L58" s="319"/>
      <c r="M58" s="316" t="s">
        <v>173</v>
      </c>
      <c r="N58" s="320"/>
      <c r="O58" s="318" t="s">
        <v>976</v>
      </c>
      <c r="P58" s="318"/>
      <c r="Q58" s="319"/>
      <c r="R58" s="316" t="s">
        <v>173</v>
      </c>
      <c r="S58" s="320"/>
      <c r="T58" s="181" t="s">
        <v>1014</v>
      </c>
      <c r="U58" s="182"/>
      <c r="V58" s="179" t="s">
        <v>167</v>
      </c>
      <c r="W58" s="183"/>
      <c r="X58" s="162"/>
      <c r="Y58" s="197" t="s">
        <v>113</v>
      </c>
      <c r="Z58" s="197" t="s">
        <v>419</v>
      </c>
      <c r="AA58" s="197" t="s">
        <v>117</v>
      </c>
      <c r="AB58" s="197" t="s">
        <v>184</v>
      </c>
      <c r="AC58" s="197" t="s">
        <v>184</v>
      </c>
      <c r="AD58" s="198" t="s">
        <v>479</v>
      </c>
      <c r="AE58" s="161" t="s">
        <v>614</v>
      </c>
      <c r="AF58" s="303"/>
    </row>
    <row r="59" spans="1:32" ht="90" customHeight="1" thickBot="1">
      <c r="A59" s="311" t="s">
        <v>127</v>
      </c>
      <c r="B59" s="198" t="s">
        <v>8</v>
      </c>
      <c r="C59" s="199" t="s">
        <v>349</v>
      </c>
      <c r="D59" s="200" t="s">
        <v>353</v>
      </c>
      <c r="E59" s="201" t="s">
        <v>260</v>
      </c>
      <c r="F59" s="312"/>
      <c r="G59" s="312"/>
      <c r="H59" s="312" t="s">
        <v>173</v>
      </c>
      <c r="I59" s="313"/>
      <c r="J59" s="318"/>
      <c r="K59" s="318"/>
      <c r="L59" s="319"/>
      <c r="M59" s="316" t="s">
        <v>173</v>
      </c>
      <c r="N59" s="320"/>
      <c r="O59" s="318" t="s">
        <v>924</v>
      </c>
      <c r="P59" s="318"/>
      <c r="Q59" s="319"/>
      <c r="R59" s="366" t="s">
        <v>173</v>
      </c>
      <c r="S59" s="320"/>
      <c r="T59" s="181" t="s">
        <v>1014</v>
      </c>
      <c r="U59" s="182"/>
      <c r="V59" s="179" t="s">
        <v>167</v>
      </c>
      <c r="W59" s="183"/>
      <c r="X59" s="162"/>
      <c r="Y59" s="197" t="s">
        <v>113</v>
      </c>
      <c r="Z59" s="197" t="s">
        <v>419</v>
      </c>
      <c r="AA59" s="197" t="s">
        <v>117</v>
      </c>
      <c r="AB59" s="197" t="s">
        <v>184</v>
      </c>
      <c r="AC59" s="197" t="s">
        <v>184</v>
      </c>
      <c r="AD59" s="198" t="s">
        <v>480</v>
      </c>
      <c r="AE59" s="161" t="s">
        <v>615</v>
      </c>
      <c r="AF59" s="303"/>
    </row>
    <row r="60" spans="1:32" ht="90" customHeight="1" thickBot="1">
      <c r="A60" s="311" t="s">
        <v>127</v>
      </c>
      <c r="B60" s="198" t="s">
        <v>11</v>
      </c>
      <c r="C60" s="199" t="s">
        <v>349</v>
      </c>
      <c r="D60" s="200" t="s">
        <v>354</v>
      </c>
      <c r="E60" s="201" t="s">
        <v>276</v>
      </c>
      <c r="F60" s="312" t="s">
        <v>668</v>
      </c>
      <c r="G60" s="312"/>
      <c r="H60" s="312" t="s">
        <v>169</v>
      </c>
      <c r="I60" s="313"/>
      <c r="J60" s="318" t="s">
        <v>793</v>
      </c>
      <c r="K60" s="318"/>
      <c r="L60" s="319"/>
      <c r="M60" s="316" t="s">
        <v>160</v>
      </c>
      <c r="N60" s="320"/>
      <c r="O60" s="318"/>
      <c r="P60" s="318"/>
      <c r="Q60" s="319"/>
      <c r="R60" s="366" t="s">
        <v>160</v>
      </c>
      <c r="S60" s="320"/>
      <c r="T60" s="318" t="s">
        <v>793</v>
      </c>
      <c r="U60" s="182"/>
      <c r="V60" s="179" t="s">
        <v>160</v>
      </c>
      <c r="W60" s="183"/>
      <c r="X60" s="160"/>
      <c r="Y60" s="197" t="s">
        <v>113</v>
      </c>
      <c r="Z60" s="197" t="s">
        <v>419</v>
      </c>
      <c r="AA60" s="197" t="s">
        <v>117</v>
      </c>
      <c r="AB60" s="197" t="s">
        <v>184</v>
      </c>
      <c r="AC60" s="197" t="s">
        <v>184</v>
      </c>
      <c r="AD60" s="198" t="s">
        <v>481</v>
      </c>
      <c r="AE60" s="161" t="s">
        <v>616</v>
      </c>
      <c r="AF60" s="303"/>
    </row>
    <row r="61" spans="1:32" ht="135" customHeight="1" thickBot="1">
      <c r="A61" s="311" t="s">
        <v>130</v>
      </c>
      <c r="B61" s="198" t="s">
        <v>12</v>
      </c>
      <c r="C61" s="199" t="s">
        <v>349</v>
      </c>
      <c r="D61" s="200" t="s">
        <v>355</v>
      </c>
      <c r="E61" s="201" t="s">
        <v>356</v>
      </c>
      <c r="F61" s="312" t="s">
        <v>780</v>
      </c>
      <c r="G61" s="312"/>
      <c r="H61" s="312" t="s">
        <v>164</v>
      </c>
      <c r="I61" s="313"/>
      <c r="J61" s="318" t="s">
        <v>869</v>
      </c>
      <c r="K61" s="318"/>
      <c r="L61" s="319"/>
      <c r="M61" s="316" t="s">
        <v>171</v>
      </c>
      <c r="N61" s="320"/>
      <c r="O61" s="318"/>
      <c r="P61" s="318"/>
      <c r="Q61" s="319"/>
      <c r="R61" s="366" t="s">
        <v>171</v>
      </c>
      <c r="S61" s="320"/>
      <c r="T61" s="181" t="s">
        <v>978</v>
      </c>
      <c r="U61" s="182"/>
      <c r="V61" s="179" t="s">
        <v>165</v>
      </c>
      <c r="W61" s="183"/>
      <c r="X61" s="160"/>
      <c r="Y61" s="197" t="s">
        <v>113</v>
      </c>
      <c r="Z61" s="197" t="s">
        <v>420</v>
      </c>
      <c r="AA61" s="197" t="s">
        <v>117</v>
      </c>
      <c r="AB61" s="197" t="s">
        <v>184</v>
      </c>
      <c r="AC61" s="197" t="s">
        <v>184</v>
      </c>
      <c r="AD61" s="198" t="s">
        <v>482</v>
      </c>
      <c r="AE61" s="161" t="s">
        <v>617</v>
      </c>
      <c r="AF61" s="302" t="s">
        <v>556</v>
      </c>
    </row>
    <row r="62" spans="1:32" ht="153.75" customHeight="1" thickBot="1">
      <c r="A62" s="311" t="s">
        <v>127</v>
      </c>
      <c r="B62" s="198" t="s">
        <v>13</v>
      </c>
      <c r="C62" s="199" t="s">
        <v>9</v>
      </c>
      <c r="D62" s="200" t="s">
        <v>10</v>
      </c>
      <c r="E62" s="201" t="s">
        <v>260</v>
      </c>
      <c r="F62" s="312" t="s">
        <v>669</v>
      </c>
      <c r="G62" s="312"/>
      <c r="H62" s="312" t="s">
        <v>169</v>
      </c>
      <c r="I62" s="313"/>
      <c r="J62" s="314" t="s">
        <v>795</v>
      </c>
      <c r="K62" s="314"/>
      <c r="L62" s="315"/>
      <c r="M62" s="316" t="s">
        <v>169</v>
      </c>
      <c r="N62" s="317"/>
      <c r="O62" s="314" t="s">
        <v>891</v>
      </c>
      <c r="P62" s="314"/>
      <c r="Q62" s="315"/>
      <c r="R62" s="316" t="s">
        <v>169</v>
      </c>
      <c r="S62" s="317"/>
      <c r="T62" s="177" t="s">
        <v>1012</v>
      </c>
      <c r="U62" s="178"/>
      <c r="V62" s="179" t="s">
        <v>160</v>
      </c>
      <c r="W62" s="180"/>
      <c r="X62" s="160"/>
      <c r="Y62" s="197" t="s">
        <v>113</v>
      </c>
      <c r="Z62" s="197" t="s">
        <v>419</v>
      </c>
      <c r="AA62" s="197" t="s">
        <v>117</v>
      </c>
      <c r="AB62" s="197" t="s">
        <v>184</v>
      </c>
      <c r="AC62" s="197" t="s">
        <v>184</v>
      </c>
      <c r="AD62" s="198" t="s">
        <v>483</v>
      </c>
      <c r="AE62" s="161" t="s">
        <v>618</v>
      </c>
      <c r="AF62" s="303"/>
    </row>
    <row r="63" spans="1:32" ht="90" customHeight="1" thickBot="1">
      <c r="A63" s="311" t="s">
        <v>127</v>
      </c>
      <c r="B63" s="198" t="s">
        <v>15</v>
      </c>
      <c r="C63" s="199" t="s">
        <v>357</v>
      </c>
      <c r="D63" s="200" t="s">
        <v>3</v>
      </c>
      <c r="E63" s="201" t="s">
        <v>358</v>
      </c>
      <c r="F63" s="312" t="s">
        <v>670</v>
      </c>
      <c r="G63" s="312"/>
      <c r="H63" s="312" t="s">
        <v>173</v>
      </c>
      <c r="I63" s="313"/>
      <c r="J63" s="318" t="s">
        <v>794</v>
      </c>
      <c r="K63" s="318"/>
      <c r="L63" s="319"/>
      <c r="M63" s="316" t="s">
        <v>169</v>
      </c>
      <c r="N63" s="320"/>
      <c r="O63" s="318" t="s">
        <v>949</v>
      </c>
      <c r="P63" s="318"/>
      <c r="Q63" s="319"/>
      <c r="R63" s="316" t="s">
        <v>169</v>
      </c>
      <c r="S63" s="320"/>
      <c r="T63" s="181" t="s">
        <v>1011</v>
      </c>
      <c r="U63" s="182"/>
      <c r="V63" s="179" t="s">
        <v>160</v>
      </c>
      <c r="W63" s="183"/>
      <c r="X63" s="160"/>
      <c r="Y63" s="197" t="s">
        <v>113</v>
      </c>
      <c r="Z63" s="197" t="s">
        <v>419</v>
      </c>
      <c r="AA63" s="197" t="s">
        <v>117</v>
      </c>
      <c r="AB63" s="197" t="s">
        <v>184</v>
      </c>
      <c r="AC63" s="197" t="s">
        <v>184</v>
      </c>
      <c r="AD63" s="198" t="s">
        <v>484</v>
      </c>
      <c r="AE63" s="161" t="s">
        <v>619</v>
      </c>
      <c r="AF63" s="303"/>
    </row>
    <row r="64" spans="1:32" ht="90" customHeight="1" thickBot="1">
      <c r="A64" s="311" t="s">
        <v>127</v>
      </c>
      <c r="B64" s="198" t="s">
        <v>16</v>
      </c>
      <c r="C64" s="199" t="s">
        <v>359</v>
      </c>
      <c r="D64" s="200" t="s">
        <v>5</v>
      </c>
      <c r="E64" s="201" t="s">
        <v>260</v>
      </c>
      <c r="F64" s="312" t="s">
        <v>754</v>
      </c>
      <c r="G64" s="312"/>
      <c r="H64" s="312" t="s">
        <v>168</v>
      </c>
      <c r="I64" s="313"/>
      <c r="J64" s="358" t="s">
        <v>790</v>
      </c>
      <c r="K64" s="324" t="s">
        <v>788</v>
      </c>
      <c r="L64" s="324" t="s">
        <v>788</v>
      </c>
      <c r="M64" s="316" t="s">
        <v>168</v>
      </c>
      <c r="N64" s="320"/>
      <c r="O64" s="318"/>
      <c r="P64" s="318"/>
      <c r="Q64" s="318"/>
      <c r="R64" s="366" t="s">
        <v>168</v>
      </c>
      <c r="S64" s="320"/>
      <c r="T64" s="358" t="s">
        <v>1033</v>
      </c>
      <c r="U64" s="182"/>
      <c r="V64" s="179" t="s">
        <v>168</v>
      </c>
      <c r="W64" s="183"/>
      <c r="X64" s="160"/>
      <c r="Y64" s="197" t="s">
        <v>113</v>
      </c>
      <c r="Z64" s="197" t="s">
        <v>419</v>
      </c>
      <c r="AA64" s="197" t="s">
        <v>117</v>
      </c>
      <c r="AB64" s="197" t="s">
        <v>184</v>
      </c>
      <c r="AC64" s="197" t="s">
        <v>184</v>
      </c>
      <c r="AD64" s="198" t="s">
        <v>485</v>
      </c>
      <c r="AE64" s="161" t="s">
        <v>620</v>
      </c>
      <c r="AF64" s="302" t="s">
        <v>556</v>
      </c>
    </row>
    <row r="65" spans="1:32" ht="90" customHeight="1" thickBot="1">
      <c r="A65" s="311" t="s">
        <v>127</v>
      </c>
      <c r="B65" s="198" t="s">
        <v>17</v>
      </c>
      <c r="C65" s="199" t="s">
        <v>7</v>
      </c>
      <c r="D65" s="200" t="s">
        <v>360</v>
      </c>
      <c r="E65" s="201" t="s">
        <v>767</v>
      </c>
      <c r="F65" s="321" t="s">
        <v>671</v>
      </c>
      <c r="G65" s="312"/>
      <c r="H65" s="312" t="s">
        <v>169</v>
      </c>
      <c r="I65" s="313"/>
      <c r="J65" s="314" t="s">
        <v>870</v>
      </c>
      <c r="K65" s="314"/>
      <c r="L65" s="315"/>
      <c r="M65" s="316" t="s">
        <v>169</v>
      </c>
      <c r="N65" s="317"/>
      <c r="O65" s="314" t="s">
        <v>973</v>
      </c>
      <c r="P65" s="314"/>
      <c r="Q65" s="315"/>
      <c r="R65" s="316" t="s">
        <v>160</v>
      </c>
      <c r="S65" s="317"/>
      <c r="T65" s="314" t="s">
        <v>973</v>
      </c>
      <c r="U65" s="178"/>
      <c r="V65" s="179" t="s">
        <v>160</v>
      </c>
      <c r="W65" s="180"/>
      <c r="X65" s="160"/>
      <c r="Y65" s="197" t="s">
        <v>113</v>
      </c>
      <c r="Z65" s="197" t="s">
        <v>419</v>
      </c>
      <c r="AA65" s="197" t="s">
        <v>117</v>
      </c>
      <c r="AB65" s="197" t="s">
        <v>184</v>
      </c>
      <c r="AC65" s="197" t="s">
        <v>184</v>
      </c>
      <c r="AD65" s="198" t="s">
        <v>486</v>
      </c>
      <c r="AE65" s="161" t="s">
        <v>621</v>
      </c>
      <c r="AF65" s="302" t="s">
        <v>556</v>
      </c>
    </row>
    <row r="66" spans="1:32" ht="90" customHeight="1" thickBot="1">
      <c r="A66" s="311" t="s">
        <v>126</v>
      </c>
      <c r="B66" s="198" t="s">
        <v>18</v>
      </c>
      <c r="C66" s="199" t="s">
        <v>361</v>
      </c>
      <c r="D66" s="200" t="s">
        <v>362</v>
      </c>
      <c r="E66" s="201" t="s">
        <v>356</v>
      </c>
      <c r="F66" s="321" t="s">
        <v>731</v>
      </c>
      <c r="G66" s="312"/>
      <c r="H66" s="312" t="s">
        <v>160</v>
      </c>
      <c r="I66" s="313"/>
      <c r="J66" s="318"/>
      <c r="K66" s="318"/>
      <c r="L66" s="319"/>
      <c r="M66" s="316" t="s">
        <v>160</v>
      </c>
      <c r="N66" s="320"/>
      <c r="O66" s="318"/>
      <c r="P66" s="318"/>
      <c r="Q66" s="319"/>
      <c r="R66" s="316" t="s">
        <v>160</v>
      </c>
      <c r="S66" s="320"/>
      <c r="T66" s="181"/>
      <c r="U66" s="182"/>
      <c r="V66" s="179" t="s">
        <v>160</v>
      </c>
      <c r="W66" s="183"/>
      <c r="X66" s="160"/>
      <c r="Y66" s="197" t="s">
        <v>113</v>
      </c>
      <c r="Z66" s="197" t="s">
        <v>125</v>
      </c>
      <c r="AA66" s="197" t="s">
        <v>117</v>
      </c>
      <c r="AB66" s="197" t="s">
        <v>184</v>
      </c>
      <c r="AC66" s="197" t="s">
        <v>184</v>
      </c>
      <c r="AD66" s="198" t="s">
        <v>487</v>
      </c>
      <c r="AE66" s="161" t="s">
        <v>622</v>
      </c>
      <c r="AF66" s="302" t="s">
        <v>556</v>
      </c>
    </row>
    <row r="67" spans="1:32" ht="114.75" customHeight="1" thickBot="1">
      <c r="A67" s="311" t="s">
        <v>126</v>
      </c>
      <c r="B67" s="198" t="s">
        <v>19</v>
      </c>
      <c r="C67" s="199" t="s">
        <v>363</v>
      </c>
      <c r="D67" s="200" t="s">
        <v>364</v>
      </c>
      <c r="E67" s="201" t="s">
        <v>356</v>
      </c>
      <c r="F67" s="312" t="s">
        <v>786</v>
      </c>
      <c r="G67" s="312"/>
      <c r="H67" s="312" t="s">
        <v>164</v>
      </c>
      <c r="I67" s="313"/>
      <c r="J67" s="318" t="s">
        <v>880</v>
      </c>
      <c r="K67" s="318"/>
      <c r="L67" s="319"/>
      <c r="M67" s="316" t="s">
        <v>164</v>
      </c>
      <c r="N67" s="320"/>
      <c r="O67" s="368" t="s">
        <v>977</v>
      </c>
      <c r="P67" s="318"/>
      <c r="Q67" s="319"/>
      <c r="R67" s="366" t="s">
        <v>164</v>
      </c>
      <c r="S67" s="320"/>
      <c r="T67" s="314" t="s">
        <v>1052</v>
      </c>
      <c r="U67" s="182"/>
      <c r="V67" s="179" t="s">
        <v>164</v>
      </c>
      <c r="W67" s="183"/>
      <c r="X67" s="160"/>
      <c r="Y67" s="197" t="s">
        <v>113</v>
      </c>
      <c r="Z67" s="197" t="s">
        <v>125</v>
      </c>
      <c r="AA67" s="197" t="s">
        <v>117</v>
      </c>
      <c r="AB67" s="197" t="s">
        <v>184</v>
      </c>
      <c r="AC67" s="197" t="s">
        <v>184</v>
      </c>
      <c r="AD67" s="198" t="s">
        <v>488</v>
      </c>
      <c r="AE67" s="161" t="s">
        <v>623</v>
      </c>
      <c r="AF67" s="302" t="s">
        <v>556</v>
      </c>
    </row>
    <row r="68" spans="1:32" ht="90" customHeight="1" thickBot="1">
      <c r="A68" s="311" t="s">
        <v>254</v>
      </c>
      <c r="B68" s="198" t="s">
        <v>20</v>
      </c>
      <c r="C68" s="199" t="s">
        <v>14</v>
      </c>
      <c r="D68" s="200" t="s">
        <v>365</v>
      </c>
      <c r="E68" s="201" t="s">
        <v>276</v>
      </c>
      <c r="F68" s="346" t="s">
        <v>755</v>
      </c>
      <c r="G68" s="347"/>
      <c r="H68" s="312" t="s">
        <v>169</v>
      </c>
      <c r="I68" s="313"/>
      <c r="J68" s="318" t="s">
        <v>837</v>
      </c>
      <c r="K68" s="348"/>
      <c r="L68" s="319"/>
      <c r="M68" s="316" t="s">
        <v>169</v>
      </c>
      <c r="N68" s="320"/>
      <c r="O68" s="318" t="s">
        <v>932</v>
      </c>
      <c r="P68" s="349"/>
      <c r="Q68" s="319"/>
      <c r="R68" s="366" t="s">
        <v>160</v>
      </c>
      <c r="S68" s="320"/>
      <c r="T68" s="181" t="s">
        <v>1021</v>
      </c>
      <c r="U68" s="381"/>
      <c r="V68" s="179" t="s">
        <v>160</v>
      </c>
      <c r="W68" s="183"/>
      <c r="X68" s="162"/>
      <c r="Y68" s="197" t="s">
        <v>113</v>
      </c>
      <c r="Z68" s="197" t="s">
        <v>420</v>
      </c>
      <c r="AA68" s="197" t="s">
        <v>117</v>
      </c>
      <c r="AB68" s="197" t="s">
        <v>184</v>
      </c>
      <c r="AC68" s="197" t="s">
        <v>184</v>
      </c>
      <c r="AD68" s="198" t="s">
        <v>489</v>
      </c>
      <c r="AE68" s="161" t="s">
        <v>624</v>
      </c>
      <c r="AF68" s="303"/>
    </row>
    <row r="69" spans="1:32" ht="90" customHeight="1" thickBot="1">
      <c r="A69" s="311" t="s">
        <v>254</v>
      </c>
      <c r="B69" s="198" t="s">
        <v>21</v>
      </c>
      <c r="C69" s="199" t="s">
        <v>14</v>
      </c>
      <c r="D69" s="200" t="s">
        <v>366</v>
      </c>
      <c r="E69" s="201" t="s">
        <v>260</v>
      </c>
      <c r="F69" s="346" t="s">
        <v>768</v>
      </c>
      <c r="G69" s="312"/>
      <c r="H69" s="312" t="s">
        <v>173</v>
      </c>
      <c r="I69" s="313"/>
      <c r="J69" s="318" t="s">
        <v>838</v>
      </c>
      <c r="K69" s="318"/>
      <c r="L69" s="319"/>
      <c r="M69" s="316" t="s">
        <v>173</v>
      </c>
      <c r="N69" s="320"/>
      <c r="O69" s="318" t="s">
        <v>889</v>
      </c>
      <c r="P69" s="318"/>
      <c r="Q69" s="319"/>
      <c r="R69" s="366" t="s">
        <v>169</v>
      </c>
      <c r="S69" s="320"/>
      <c r="T69" s="181"/>
      <c r="U69" s="193">
        <v>0.83</v>
      </c>
      <c r="V69" s="179" t="s">
        <v>160</v>
      </c>
      <c r="W69" s="183"/>
      <c r="X69" s="162"/>
      <c r="Y69" s="197" t="s">
        <v>113</v>
      </c>
      <c r="Z69" s="197" t="s">
        <v>420</v>
      </c>
      <c r="AA69" s="197" t="s">
        <v>117</v>
      </c>
      <c r="AB69" s="197" t="s">
        <v>184</v>
      </c>
      <c r="AC69" s="197" t="s">
        <v>184</v>
      </c>
      <c r="AD69" s="198" t="s">
        <v>490</v>
      </c>
      <c r="AE69" s="161" t="s">
        <v>625</v>
      </c>
      <c r="AF69" s="303"/>
    </row>
    <row r="70" spans="1:32" ht="130.5" customHeight="1" thickBot="1">
      <c r="A70" s="311" t="s">
        <v>254</v>
      </c>
      <c r="B70" s="198" t="s">
        <v>23</v>
      </c>
      <c r="C70" s="199" t="s">
        <v>14</v>
      </c>
      <c r="D70" s="200" t="s">
        <v>367</v>
      </c>
      <c r="E70" s="201" t="s">
        <v>260</v>
      </c>
      <c r="F70" s="326" t="s">
        <v>721</v>
      </c>
      <c r="G70" s="326"/>
      <c r="H70" s="326" t="s">
        <v>169</v>
      </c>
      <c r="I70" s="327"/>
      <c r="J70" s="328" t="s">
        <v>839</v>
      </c>
      <c r="K70" s="339"/>
      <c r="L70" s="329"/>
      <c r="M70" s="316" t="s">
        <v>169</v>
      </c>
      <c r="N70" s="330"/>
      <c r="O70" s="328" t="s">
        <v>888</v>
      </c>
      <c r="P70" s="339"/>
      <c r="Q70" s="329"/>
      <c r="R70" s="367" t="s">
        <v>169</v>
      </c>
      <c r="S70" s="330"/>
      <c r="T70" s="184" t="s">
        <v>1048</v>
      </c>
      <c r="U70" s="185"/>
      <c r="V70" s="179" t="s">
        <v>160</v>
      </c>
      <c r="W70" s="186"/>
      <c r="X70" s="163"/>
      <c r="Y70" s="197" t="s">
        <v>113</v>
      </c>
      <c r="Z70" s="197" t="s">
        <v>420</v>
      </c>
      <c r="AA70" s="197" t="s">
        <v>117</v>
      </c>
      <c r="AB70" s="197" t="s">
        <v>184</v>
      </c>
      <c r="AC70" s="197" t="s">
        <v>184</v>
      </c>
      <c r="AD70" s="198" t="s">
        <v>491</v>
      </c>
      <c r="AE70" s="161" t="s">
        <v>626</v>
      </c>
      <c r="AF70" s="303"/>
    </row>
    <row r="71" spans="1:32" ht="181.5" customHeight="1" thickBot="1">
      <c r="A71" s="311" t="s">
        <v>130</v>
      </c>
      <c r="B71" s="198" t="s">
        <v>25</v>
      </c>
      <c r="C71" s="199" t="s">
        <v>368</v>
      </c>
      <c r="D71" s="200" t="s">
        <v>369</v>
      </c>
      <c r="E71" s="201" t="s">
        <v>260</v>
      </c>
      <c r="F71" s="326"/>
      <c r="G71" s="326"/>
      <c r="H71" s="326" t="s">
        <v>173</v>
      </c>
      <c r="I71" s="327"/>
      <c r="J71" s="328" t="s">
        <v>845</v>
      </c>
      <c r="K71" s="339"/>
      <c r="L71" s="329"/>
      <c r="M71" s="316" t="s">
        <v>173</v>
      </c>
      <c r="N71" s="330"/>
      <c r="O71" s="328" t="s">
        <v>933</v>
      </c>
      <c r="P71" s="339"/>
      <c r="Q71" s="329"/>
      <c r="R71" s="367" t="s">
        <v>169</v>
      </c>
      <c r="S71" s="330"/>
      <c r="T71" s="184" t="s">
        <v>1049</v>
      </c>
      <c r="U71" s="185"/>
      <c r="V71" s="179" t="s">
        <v>160</v>
      </c>
      <c r="W71" s="186"/>
      <c r="X71" s="163"/>
      <c r="Y71" s="197" t="s">
        <v>113</v>
      </c>
      <c r="Z71" s="197" t="s">
        <v>421</v>
      </c>
      <c r="AA71" s="197" t="s">
        <v>117</v>
      </c>
      <c r="AB71" s="197" t="s">
        <v>184</v>
      </c>
      <c r="AC71" s="197" t="s">
        <v>184</v>
      </c>
      <c r="AD71" s="198" t="s">
        <v>492</v>
      </c>
      <c r="AE71" s="161" t="s">
        <v>627</v>
      </c>
      <c r="AF71" s="303"/>
    </row>
    <row r="72" spans="1:32" ht="90" customHeight="1" thickBot="1">
      <c r="A72" s="311" t="s">
        <v>130</v>
      </c>
      <c r="B72" s="198" t="s">
        <v>27</v>
      </c>
      <c r="C72" s="199" t="s">
        <v>370</v>
      </c>
      <c r="D72" s="200" t="s">
        <v>371</v>
      </c>
      <c r="E72" s="201" t="s">
        <v>276</v>
      </c>
      <c r="F72" s="326" t="s">
        <v>756</v>
      </c>
      <c r="G72" s="326"/>
      <c r="H72" s="326" t="s">
        <v>168</v>
      </c>
      <c r="I72" s="327"/>
      <c r="J72" s="358" t="s">
        <v>790</v>
      </c>
      <c r="K72" s="324" t="s">
        <v>788</v>
      </c>
      <c r="L72" s="324" t="s">
        <v>788</v>
      </c>
      <c r="M72" s="316" t="s">
        <v>168</v>
      </c>
      <c r="N72" s="330"/>
      <c r="O72" s="328"/>
      <c r="P72" s="339"/>
      <c r="Q72" s="329"/>
      <c r="R72" s="367" t="s">
        <v>168</v>
      </c>
      <c r="S72" s="330"/>
      <c r="T72" s="358" t="s">
        <v>1033</v>
      </c>
      <c r="U72" s="185"/>
      <c r="V72" s="179" t="s">
        <v>168</v>
      </c>
      <c r="W72" s="186"/>
      <c r="X72" s="163"/>
      <c r="Y72" s="197" t="s">
        <v>114</v>
      </c>
      <c r="Z72" s="197" t="s">
        <v>420</v>
      </c>
      <c r="AA72" s="197" t="s">
        <v>117</v>
      </c>
      <c r="AB72" s="197" t="s">
        <v>184</v>
      </c>
      <c r="AC72" s="197" t="s">
        <v>184</v>
      </c>
      <c r="AD72" s="198" t="s">
        <v>493</v>
      </c>
      <c r="AE72" s="161" t="s">
        <v>628</v>
      </c>
      <c r="AF72" s="302" t="s">
        <v>556</v>
      </c>
    </row>
    <row r="73" spans="1:32" ht="90" customHeight="1" thickBot="1">
      <c r="A73" s="311" t="s">
        <v>139</v>
      </c>
      <c r="B73" s="198" t="s">
        <v>542</v>
      </c>
      <c r="C73" s="199" t="s">
        <v>543</v>
      </c>
      <c r="D73" s="200" t="s">
        <v>546</v>
      </c>
      <c r="E73" s="201"/>
      <c r="F73" s="331">
        <v>0.28699999999999998</v>
      </c>
      <c r="G73" s="332">
        <v>0.98</v>
      </c>
      <c r="H73" s="312" t="s">
        <v>169</v>
      </c>
      <c r="I73" s="313" t="s">
        <v>704</v>
      </c>
      <c r="J73" s="362">
        <v>0.56620000000000004</v>
      </c>
      <c r="K73" s="362">
        <v>0.56620000000000004</v>
      </c>
      <c r="L73" s="324">
        <v>0.98</v>
      </c>
      <c r="M73" s="316" t="s">
        <v>170</v>
      </c>
      <c r="N73" s="320" t="s">
        <v>802</v>
      </c>
      <c r="O73" s="362">
        <v>0.83979999999999999</v>
      </c>
      <c r="P73" s="362">
        <v>0.83979999999999999</v>
      </c>
      <c r="Q73" s="324">
        <v>0.98</v>
      </c>
      <c r="R73" s="366" t="s">
        <v>169</v>
      </c>
      <c r="S73" s="320" t="s">
        <v>758</v>
      </c>
      <c r="T73" s="382">
        <v>0.96840000000000004</v>
      </c>
      <c r="U73" s="383">
        <v>0.98640000000000005</v>
      </c>
      <c r="V73" s="179" t="s">
        <v>160</v>
      </c>
      <c r="W73" s="385" t="s">
        <v>1051</v>
      </c>
      <c r="X73" s="160"/>
      <c r="Y73" s="197" t="s">
        <v>113</v>
      </c>
      <c r="Z73" s="197" t="s">
        <v>140</v>
      </c>
      <c r="AA73" s="197" t="s">
        <v>117</v>
      </c>
      <c r="AB73" s="197" t="s">
        <v>183</v>
      </c>
      <c r="AC73" s="197" t="s">
        <v>183</v>
      </c>
      <c r="AD73" s="198" t="s">
        <v>494</v>
      </c>
      <c r="AE73" s="161" t="s">
        <v>629</v>
      </c>
      <c r="AF73" s="302" t="s">
        <v>556</v>
      </c>
    </row>
    <row r="74" spans="1:32" ht="132" customHeight="1" thickBot="1">
      <c r="A74" s="311" t="s">
        <v>139</v>
      </c>
      <c r="B74" s="198" t="s">
        <v>541</v>
      </c>
      <c r="C74" s="199" t="s">
        <v>544</v>
      </c>
      <c r="D74" s="200" t="s">
        <v>545</v>
      </c>
      <c r="E74" s="201"/>
      <c r="F74" s="331">
        <v>0.25509999999999999</v>
      </c>
      <c r="G74" s="332">
        <v>0.99</v>
      </c>
      <c r="H74" s="312" t="s">
        <v>169</v>
      </c>
      <c r="I74" s="313" t="s">
        <v>703</v>
      </c>
      <c r="J74" s="362">
        <v>0.52690000000000003</v>
      </c>
      <c r="K74" s="362">
        <v>0.52690000000000003</v>
      </c>
      <c r="L74" s="324">
        <v>0.98</v>
      </c>
      <c r="M74" s="316" t="s">
        <v>169</v>
      </c>
      <c r="N74" s="320" t="s">
        <v>803</v>
      </c>
      <c r="O74" s="362" t="s">
        <v>950</v>
      </c>
      <c r="P74" s="362">
        <v>0.80969999999999998</v>
      </c>
      <c r="Q74" s="324">
        <v>0.96</v>
      </c>
      <c r="R74" s="366" t="s">
        <v>170</v>
      </c>
      <c r="S74" s="320"/>
      <c r="T74" s="382">
        <v>0.95089999999999997</v>
      </c>
      <c r="U74" s="383">
        <v>0.95089999999999997</v>
      </c>
      <c r="V74" s="179" t="s">
        <v>161</v>
      </c>
      <c r="W74" s="183" t="s">
        <v>1001</v>
      </c>
      <c r="X74" s="160"/>
      <c r="Y74" s="197" t="s">
        <v>113</v>
      </c>
      <c r="Z74" s="197" t="s">
        <v>140</v>
      </c>
      <c r="AA74" s="197" t="s">
        <v>117</v>
      </c>
      <c r="AB74" s="197" t="s">
        <v>183</v>
      </c>
      <c r="AC74" s="197" t="s">
        <v>183</v>
      </c>
      <c r="AD74" s="198" t="s">
        <v>494</v>
      </c>
      <c r="AE74" s="161" t="s">
        <v>630</v>
      </c>
      <c r="AF74" s="302" t="s">
        <v>556</v>
      </c>
    </row>
    <row r="75" spans="1:32" ht="147.75" customHeight="1" thickBot="1">
      <c r="A75" s="311" t="s">
        <v>139</v>
      </c>
      <c r="B75" s="198" t="s">
        <v>547</v>
      </c>
      <c r="C75" s="199" t="s">
        <v>372</v>
      </c>
      <c r="D75" s="200" t="s">
        <v>782</v>
      </c>
      <c r="E75" s="201"/>
      <c r="F75" s="335">
        <v>2220350.39</v>
      </c>
      <c r="G75" s="335">
        <v>2000000</v>
      </c>
      <c r="H75" s="312" t="s">
        <v>169</v>
      </c>
      <c r="I75" s="313" t="s">
        <v>757</v>
      </c>
      <c r="J75" s="363">
        <v>2220063.52</v>
      </c>
      <c r="K75" s="337">
        <v>2220063.52</v>
      </c>
      <c r="L75" s="338">
        <v>2500000</v>
      </c>
      <c r="M75" s="316" t="s">
        <v>169</v>
      </c>
      <c r="N75" s="317"/>
      <c r="O75" s="375" t="s">
        <v>951</v>
      </c>
      <c r="P75" s="375">
        <v>2190835</v>
      </c>
      <c r="Q75" s="338">
        <v>2100000</v>
      </c>
      <c r="R75" s="316" t="s">
        <v>169</v>
      </c>
      <c r="S75" s="317"/>
      <c r="T75" s="384">
        <v>2134290.88</v>
      </c>
      <c r="U75" s="384">
        <v>2134290.88</v>
      </c>
      <c r="V75" s="179" t="s">
        <v>160</v>
      </c>
      <c r="W75" s="180"/>
      <c r="X75" s="160"/>
      <c r="Y75" s="197" t="s">
        <v>113</v>
      </c>
      <c r="Z75" s="197" t="s">
        <v>140</v>
      </c>
      <c r="AA75" s="197" t="s">
        <v>117</v>
      </c>
      <c r="AB75" s="197" t="s">
        <v>183</v>
      </c>
      <c r="AC75" s="197" t="s">
        <v>183</v>
      </c>
      <c r="AD75" s="198" t="s">
        <v>495</v>
      </c>
      <c r="AE75" s="161" t="s">
        <v>631</v>
      </c>
      <c r="AF75" s="302" t="s">
        <v>556</v>
      </c>
    </row>
    <row r="76" spans="1:32" ht="128.25" customHeight="1" thickBot="1">
      <c r="A76" s="311" t="s">
        <v>139</v>
      </c>
      <c r="B76" s="198" t="s">
        <v>548</v>
      </c>
      <c r="C76" s="199" t="s">
        <v>372</v>
      </c>
      <c r="D76" s="200" t="s">
        <v>783</v>
      </c>
      <c r="E76" s="201"/>
      <c r="F76" s="335">
        <v>2155042.42</v>
      </c>
      <c r="G76" s="335">
        <v>2000000</v>
      </c>
      <c r="H76" s="312" t="s">
        <v>169</v>
      </c>
      <c r="I76" s="313" t="s">
        <v>757</v>
      </c>
      <c r="J76" s="363">
        <v>2434472.23</v>
      </c>
      <c r="K76" s="337">
        <v>2434472.23</v>
      </c>
      <c r="L76" s="338">
        <v>2000000</v>
      </c>
      <c r="M76" s="316" t="s">
        <v>169</v>
      </c>
      <c r="N76" s="317" t="s">
        <v>804</v>
      </c>
      <c r="O76" s="375" t="s">
        <v>952</v>
      </c>
      <c r="P76" s="375">
        <v>2140037</v>
      </c>
      <c r="Q76" s="338">
        <v>2000000</v>
      </c>
      <c r="R76" s="316" t="s">
        <v>169</v>
      </c>
      <c r="S76" s="317"/>
      <c r="T76" s="384">
        <v>1271987.3500000001</v>
      </c>
      <c r="U76" s="384">
        <v>1271987.3500000001</v>
      </c>
      <c r="V76" s="179" t="s">
        <v>160</v>
      </c>
      <c r="W76" s="180"/>
      <c r="X76" s="160"/>
      <c r="Y76" s="197" t="s">
        <v>113</v>
      </c>
      <c r="Z76" s="197" t="s">
        <v>140</v>
      </c>
      <c r="AA76" s="197" t="s">
        <v>117</v>
      </c>
      <c r="AB76" s="197" t="s">
        <v>183</v>
      </c>
      <c r="AC76" s="197" t="s">
        <v>183</v>
      </c>
      <c r="AD76" s="198" t="s">
        <v>495</v>
      </c>
      <c r="AE76" s="161" t="s">
        <v>632</v>
      </c>
      <c r="AF76" s="302" t="s">
        <v>556</v>
      </c>
    </row>
    <row r="77" spans="1:32" ht="90" customHeight="1" thickBot="1">
      <c r="A77" s="311" t="s">
        <v>139</v>
      </c>
      <c r="B77" s="198" t="s">
        <v>549</v>
      </c>
      <c r="C77" s="199" t="s">
        <v>372</v>
      </c>
      <c r="D77" s="200" t="s">
        <v>784</v>
      </c>
      <c r="E77" s="201"/>
      <c r="F77" s="336">
        <v>0</v>
      </c>
      <c r="G77" s="335">
        <v>40000</v>
      </c>
      <c r="H77" s="312" t="s">
        <v>169</v>
      </c>
      <c r="I77" s="313" t="s">
        <v>758</v>
      </c>
      <c r="J77" s="363">
        <v>34598.629999999997</v>
      </c>
      <c r="K77" s="337">
        <v>34598.629999999997</v>
      </c>
      <c r="L77" s="338">
        <v>80000</v>
      </c>
      <c r="M77" s="316" t="s">
        <v>169</v>
      </c>
      <c r="N77" s="317"/>
      <c r="O77" s="375" t="s">
        <v>953</v>
      </c>
      <c r="P77" s="375">
        <v>74606</v>
      </c>
      <c r="Q77" s="338">
        <v>80000</v>
      </c>
      <c r="R77" s="316" t="s">
        <v>169</v>
      </c>
      <c r="S77" s="317"/>
      <c r="T77" s="384">
        <v>83831.17</v>
      </c>
      <c r="U77" s="384">
        <v>83831.17</v>
      </c>
      <c r="V77" s="179" t="s">
        <v>161</v>
      </c>
      <c r="W77" s="180" t="s">
        <v>1053</v>
      </c>
      <c r="X77" s="160"/>
      <c r="Y77" s="197" t="s">
        <v>113</v>
      </c>
      <c r="Z77" s="197" t="s">
        <v>140</v>
      </c>
      <c r="AA77" s="197" t="s">
        <v>117</v>
      </c>
      <c r="AB77" s="197" t="s">
        <v>183</v>
      </c>
      <c r="AC77" s="197" t="s">
        <v>183</v>
      </c>
      <c r="AD77" s="198" t="s">
        <v>495</v>
      </c>
      <c r="AE77" s="161" t="s">
        <v>633</v>
      </c>
      <c r="AF77" s="302" t="s">
        <v>556</v>
      </c>
    </row>
    <row r="78" spans="1:32" ht="90" customHeight="1" thickBot="1">
      <c r="A78" s="311" t="s">
        <v>139</v>
      </c>
      <c r="B78" s="198" t="s">
        <v>550</v>
      </c>
      <c r="C78" s="199" t="s">
        <v>44</v>
      </c>
      <c r="D78" s="200" t="s">
        <v>552</v>
      </c>
      <c r="E78" s="201"/>
      <c r="F78" s="312" t="s">
        <v>705</v>
      </c>
      <c r="G78" s="312" t="s">
        <v>230</v>
      </c>
      <c r="H78" s="312" t="s">
        <v>173</v>
      </c>
      <c r="I78" s="313" t="s">
        <v>706</v>
      </c>
      <c r="J78" s="325">
        <v>0</v>
      </c>
      <c r="K78" s="325">
        <v>0</v>
      </c>
      <c r="L78" s="324">
        <v>0.99</v>
      </c>
      <c r="M78" s="316" t="s">
        <v>169</v>
      </c>
      <c r="N78" s="320" t="s">
        <v>805</v>
      </c>
      <c r="O78" s="325" t="s">
        <v>954</v>
      </c>
      <c r="P78" s="339">
        <v>1</v>
      </c>
      <c r="Q78" s="324">
        <v>1</v>
      </c>
      <c r="R78" s="366" t="s">
        <v>169</v>
      </c>
      <c r="S78" s="320"/>
      <c r="T78" s="382">
        <v>0</v>
      </c>
      <c r="U78" s="382">
        <v>1</v>
      </c>
      <c r="V78" s="179" t="s">
        <v>160</v>
      </c>
      <c r="W78" s="183" t="s">
        <v>1002</v>
      </c>
      <c r="X78" s="160"/>
      <c r="Y78" s="197" t="s">
        <v>113</v>
      </c>
      <c r="Z78" s="197" t="s">
        <v>140</v>
      </c>
      <c r="AA78" s="197" t="s">
        <v>117</v>
      </c>
      <c r="AB78" s="197" t="s">
        <v>183</v>
      </c>
      <c r="AC78" s="197" t="s">
        <v>183</v>
      </c>
      <c r="AD78" s="198" t="s">
        <v>496</v>
      </c>
      <c r="AE78" s="161" t="s">
        <v>634</v>
      </c>
      <c r="AF78" s="302" t="s">
        <v>556</v>
      </c>
    </row>
    <row r="79" spans="1:32" ht="180" customHeight="1" thickBot="1">
      <c r="A79" s="311" t="s">
        <v>139</v>
      </c>
      <c r="B79" s="198" t="s">
        <v>551</v>
      </c>
      <c r="C79" s="199" t="s">
        <v>44</v>
      </c>
      <c r="D79" s="200" t="s">
        <v>553</v>
      </c>
      <c r="E79" s="201"/>
      <c r="F79" s="332" t="s">
        <v>732</v>
      </c>
      <c r="G79" s="332">
        <v>0.75</v>
      </c>
      <c r="H79" s="312" t="s">
        <v>169</v>
      </c>
      <c r="I79" s="313"/>
      <c r="J79" s="325">
        <v>0.66</v>
      </c>
      <c r="K79" s="325">
        <v>0.68</v>
      </c>
      <c r="L79" s="324">
        <v>0.75</v>
      </c>
      <c r="M79" s="316" t="s">
        <v>169</v>
      </c>
      <c r="N79" s="320" t="s">
        <v>871</v>
      </c>
      <c r="O79" s="325" t="s">
        <v>955</v>
      </c>
      <c r="P79" s="339">
        <v>0.76</v>
      </c>
      <c r="Q79" s="324">
        <v>0.75</v>
      </c>
      <c r="R79" s="366" t="s">
        <v>169</v>
      </c>
      <c r="S79" s="320"/>
      <c r="T79" s="382">
        <v>0.84</v>
      </c>
      <c r="U79" s="382">
        <v>0.82</v>
      </c>
      <c r="V79" s="179" t="s">
        <v>160</v>
      </c>
      <c r="W79" s="183"/>
      <c r="X79" s="160"/>
      <c r="Y79" s="197" t="s">
        <v>113</v>
      </c>
      <c r="Z79" s="197" t="s">
        <v>140</v>
      </c>
      <c r="AA79" s="197" t="s">
        <v>117</v>
      </c>
      <c r="AB79" s="197" t="s">
        <v>183</v>
      </c>
      <c r="AC79" s="197" t="s">
        <v>183</v>
      </c>
      <c r="AD79" s="198" t="s">
        <v>496</v>
      </c>
      <c r="AE79" s="161" t="s">
        <v>635</v>
      </c>
      <c r="AF79" s="302" t="s">
        <v>556</v>
      </c>
    </row>
    <row r="80" spans="1:32" ht="124.5" customHeight="1" thickBot="1">
      <c r="A80" s="311" t="s">
        <v>139</v>
      </c>
      <c r="B80" s="198" t="s">
        <v>28</v>
      </c>
      <c r="C80" s="199" t="s">
        <v>373</v>
      </c>
      <c r="D80" s="200" t="s">
        <v>759</v>
      </c>
      <c r="E80" s="201"/>
      <c r="F80" s="312" t="s">
        <v>733</v>
      </c>
      <c r="G80" s="312" t="s">
        <v>707</v>
      </c>
      <c r="H80" s="312" t="s">
        <v>169</v>
      </c>
      <c r="I80" s="313"/>
      <c r="J80" s="318" t="s">
        <v>806</v>
      </c>
      <c r="K80" s="318" t="s">
        <v>807</v>
      </c>
      <c r="L80" s="319" t="s">
        <v>707</v>
      </c>
      <c r="M80" s="316" t="s">
        <v>169</v>
      </c>
      <c r="N80" s="320"/>
      <c r="O80" s="318" t="s">
        <v>956</v>
      </c>
      <c r="P80" s="314" t="s">
        <v>903</v>
      </c>
      <c r="Q80" s="319" t="s">
        <v>707</v>
      </c>
      <c r="R80" s="366" t="s">
        <v>169</v>
      </c>
      <c r="S80" s="320"/>
      <c r="T80" s="181" t="s">
        <v>1003</v>
      </c>
      <c r="U80" s="182" t="s">
        <v>1004</v>
      </c>
      <c r="V80" s="179" t="s">
        <v>160</v>
      </c>
      <c r="W80" s="183"/>
      <c r="X80" s="160"/>
      <c r="Y80" s="197" t="s">
        <v>113</v>
      </c>
      <c r="Z80" s="197" t="s">
        <v>140</v>
      </c>
      <c r="AA80" s="197" t="s">
        <v>117</v>
      </c>
      <c r="AB80" s="197" t="s">
        <v>183</v>
      </c>
      <c r="AC80" s="197" t="s">
        <v>183</v>
      </c>
      <c r="AD80" s="198" t="s">
        <v>497</v>
      </c>
      <c r="AE80" s="161" t="s">
        <v>636</v>
      </c>
      <c r="AF80" s="302" t="s">
        <v>556</v>
      </c>
    </row>
    <row r="81" spans="1:32" ht="96.75" customHeight="1" thickBot="1">
      <c r="A81" s="311" t="s">
        <v>139</v>
      </c>
      <c r="B81" s="198" t="s">
        <v>766</v>
      </c>
      <c r="C81" s="199" t="s">
        <v>555</v>
      </c>
      <c r="D81" s="200" t="s">
        <v>760</v>
      </c>
      <c r="E81" s="201"/>
      <c r="F81" s="332">
        <v>1.4525999999999999</v>
      </c>
      <c r="G81" s="332">
        <v>0.8</v>
      </c>
      <c r="H81" s="312" t="s">
        <v>169</v>
      </c>
      <c r="I81" s="313"/>
      <c r="J81" s="362">
        <v>1.9977</v>
      </c>
      <c r="K81" s="362">
        <v>1.6981999999999999</v>
      </c>
      <c r="L81" s="324">
        <v>1</v>
      </c>
      <c r="M81" s="316" t="s">
        <v>169</v>
      </c>
      <c r="N81" s="320"/>
      <c r="O81" s="362" t="s">
        <v>957</v>
      </c>
      <c r="P81" s="362">
        <v>1.5846</v>
      </c>
      <c r="Q81" s="324">
        <v>1.5</v>
      </c>
      <c r="R81" s="366" t="s">
        <v>169</v>
      </c>
      <c r="S81" s="320"/>
      <c r="T81" s="382">
        <v>0.72819999999999996</v>
      </c>
      <c r="U81" s="383">
        <v>1.1545000000000001</v>
      </c>
      <c r="V81" s="179" t="s">
        <v>160</v>
      </c>
      <c r="W81" s="183"/>
      <c r="X81" s="162"/>
      <c r="Y81" s="197" t="s">
        <v>113</v>
      </c>
      <c r="Z81" s="197" t="s">
        <v>140</v>
      </c>
      <c r="AA81" s="197" t="s">
        <v>117</v>
      </c>
      <c r="AB81" s="197" t="s">
        <v>183</v>
      </c>
      <c r="AC81" s="197" t="s">
        <v>183</v>
      </c>
      <c r="AD81" s="198" t="s">
        <v>498</v>
      </c>
      <c r="AE81" s="161" t="s">
        <v>637</v>
      </c>
      <c r="AF81" s="302" t="s">
        <v>556</v>
      </c>
    </row>
    <row r="82" spans="1:32" ht="186.75" customHeight="1" thickBot="1">
      <c r="A82" s="311" t="s">
        <v>139</v>
      </c>
      <c r="B82" s="198" t="s">
        <v>765</v>
      </c>
      <c r="C82" s="199" t="s">
        <v>555</v>
      </c>
      <c r="D82" s="200" t="s">
        <v>762</v>
      </c>
      <c r="E82" s="201"/>
      <c r="F82" s="332">
        <v>0.69</v>
      </c>
      <c r="G82" s="332">
        <v>0.7</v>
      </c>
      <c r="H82" s="312" t="s">
        <v>169</v>
      </c>
      <c r="I82" s="313"/>
      <c r="J82" s="362">
        <v>0.74299999999999999</v>
      </c>
      <c r="K82" s="362">
        <v>0.47799999999999998</v>
      </c>
      <c r="L82" s="324">
        <v>0.7</v>
      </c>
      <c r="M82" s="316" t="s">
        <v>169</v>
      </c>
      <c r="N82" s="320" t="s">
        <v>808</v>
      </c>
      <c r="O82" s="318" t="s">
        <v>967</v>
      </c>
      <c r="P82" s="362">
        <v>0.53859999999999997</v>
      </c>
      <c r="Q82" s="324">
        <v>0.6</v>
      </c>
      <c r="R82" s="366" t="s">
        <v>170</v>
      </c>
      <c r="S82" s="320" t="s">
        <v>914</v>
      </c>
      <c r="T82" s="382">
        <v>0.38900000000000001</v>
      </c>
      <c r="U82" s="383">
        <v>0.46800000000000003</v>
      </c>
      <c r="V82" s="179" t="s">
        <v>164</v>
      </c>
      <c r="W82" s="183" t="s">
        <v>1054</v>
      </c>
      <c r="X82" s="162"/>
      <c r="Y82" s="197" t="s">
        <v>113</v>
      </c>
      <c r="Z82" s="197" t="s">
        <v>140</v>
      </c>
      <c r="AA82" s="197" t="s">
        <v>117</v>
      </c>
      <c r="AB82" s="197" t="s">
        <v>183</v>
      </c>
      <c r="AC82" s="197" t="s">
        <v>183</v>
      </c>
      <c r="AD82" s="198" t="s">
        <v>498</v>
      </c>
      <c r="AE82" s="161" t="s">
        <v>638</v>
      </c>
      <c r="AF82" s="302" t="s">
        <v>556</v>
      </c>
    </row>
    <row r="83" spans="1:32" ht="102.75" customHeight="1" thickBot="1">
      <c r="A83" s="311" t="s">
        <v>139</v>
      </c>
      <c r="B83" s="198" t="s">
        <v>554</v>
      </c>
      <c r="C83" s="199" t="s">
        <v>555</v>
      </c>
      <c r="D83" s="200" t="s">
        <v>761</v>
      </c>
      <c r="E83" s="201"/>
      <c r="F83" s="332">
        <v>0.91</v>
      </c>
      <c r="G83" s="332">
        <v>0.9</v>
      </c>
      <c r="H83" s="312" t="s">
        <v>169</v>
      </c>
      <c r="I83" s="313"/>
      <c r="J83" s="362">
        <v>0.92400000000000004</v>
      </c>
      <c r="K83" s="362">
        <v>0.91700000000000004</v>
      </c>
      <c r="L83" s="324">
        <v>0.9</v>
      </c>
      <c r="M83" s="316" t="s">
        <v>169</v>
      </c>
      <c r="N83" s="320"/>
      <c r="O83" s="362" t="s">
        <v>958</v>
      </c>
      <c r="P83" s="325">
        <v>0.92</v>
      </c>
      <c r="Q83" s="324">
        <v>0.9</v>
      </c>
      <c r="R83" s="366" t="s">
        <v>169</v>
      </c>
      <c r="S83" s="320"/>
      <c r="T83" s="382">
        <v>0.89200000000000002</v>
      </c>
      <c r="U83" s="383">
        <v>0.91500000000000004</v>
      </c>
      <c r="V83" s="179" t="s">
        <v>160</v>
      </c>
      <c r="W83" s="183"/>
      <c r="X83" s="162"/>
      <c r="Y83" s="197" t="s">
        <v>113</v>
      </c>
      <c r="Z83" s="197" t="s">
        <v>140</v>
      </c>
      <c r="AA83" s="197" t="s">
        <v>117</v>
      </c>
      <c r="AB83" s="197" t="s">
        <v>183</v>
      </c>
      <c r="AC83" s="197" t="s">
        <v>183</v>
      </c>
      <c r="AD83" s="198" t="s">
        <v>498</v>
      </c>
      <c r="AE83" s="161" t="s">
        <v>638</v>
      </c>
      <c r="AF83" s="302" t="s">
        <v>556</v>
      </c>
    </row>
    <row r="84" spans="1:32" ht="90" customHeight="1" thickBot="1">
      <c r="A84" s="311" t="s">
        <v>139</v>
      </c>
      <c r="B84" s="198" t="s">
        <v>29</v>
      </c>
      <c r="C84" s="199" t="s">
        <v>374</v>
      </c>
      <c r="D84" s="200" t="s">
        <v>375</v>
      </c>
      <c r="E84" s="201" t="s">
        <v>376</v>
      </c>
      <c r="F84" s="312" t="s">
        <v>708</v>
      </c>
      <c r="G84" s="312" t="s">
        <v>230</v>
      </c>
      <c r="H84" s="312" t="s">
        <v>160</v>
      </c>
      <c r="I84" s="313"/>
      <c r="J84" s="318"/>
      <c r="K84" s="318"/>
      <c r="L84" s="319"/>
      <c r="M84" s="316" t="s">
        <v>160</v>
      </c>
      <c r="N84" s="320"/>
      <c r="O84" s="318"/>
      <c r="P84" s="314"/>
      <c r="Q84" s="319"/>
      <c r="R84" s="366" t="s">
        <v>160</v>
      </c>
      <c r="S84" s="320"/>
      <c r="T84" s="312" t="s">
        <v>708</v>
      </c>
      <c r="U84" s="182"/>
      <c r="V84" s="179" t="s">
        <v>160</v>
      </c>
      <c r="W84" s="183"/>
      <c r="X84" s="162"/>
      <c r="Y84" s="197" t="s">
        <v>113</v>
      </c>
      <c r="Z84" s="197" t="s">
        <v>140</v>
      </c>
      <c r="AA84" s="197" t="s">
        <v>117</v>
      </c>
      <c r="AB84" s="197" t="s">
        <v>183</v>
      </c>
      <c r="AC84" s="197" t="s">
        <v>183</v>
      </c>
      <c r="AD84" s="198" t="s">
        <v>499</v>
      </c>
      <c r="AE84" s="161" t="s">
        <v>639</v>
      </c>
      <c r="AF84" s="302" t="s">
        <v>556</v>
      </c>
    </row>
    <row r="85" spans="1:32" ht="90" customHeight="1" thickBot="1">
      <c r="A85" s="311" t="s">
        <v>139</v>
      </c>
      <c r="B85" s="198" t="s">
        <v>30</v>
      </c>
      <c r="C85" s="199" t="s">
        <v>377</v>
      </c>
      <c r="D85" s="200" t="s">
        <v>378</v>
      </c>
      <c r="E85" s="201" t="s">
        <v>260</v>
      </c>
      <c r="F85" s="312" t="s">
        <v>763</v>
      </c>
      <c r="G85" s="312"/>
      <c r="H85" s="312" t="s">
        <v>167</v>
      </c>
      <c r="I85" s="313" t="s">
        <v>709</v>
      </c>
      <c r="J85" s="358" t="s">
        <v>789</v>
      </c>
      <c r="K85" s="324" t="s">
        <v>788</v>
      </c>
      <c r="L85" s="324" t="s">
        <v>788</v>
      </c>
      <c r="M85" s="316" t="s">
        <v>167</v>
      </c>
      <c r="N85" s="317"/>
      <c r="O85" s="358" t="s">
        <v>789</v>
      </c>
      <c r="P85" s="314"/>
      <c r="Q85" s="315"/>
      <c r="R85" s="316" t="s">
        <v>167</v>
      </c>
      <c r="S85" s="317"/>
      <c r="T85" s="358" t="s">
        <v>1034</v>
      </c>
      <c r="U85" s="178"/>
      <c r="V85" s="179" t="s">
        <v>167</v>
      </c>
      <c r="W85" s="180"/>
      <c r="X85" s="160"/>
      <c r="Y85" s="197" t="s">
        <v>113</v>
      </c>
      <c r="Z85" s="197" t="s">
        <v>140</v>
      </c>
      <c r="AA85" s="197" t="s">
        <v>117</v>
      </c>
      <c r="AB85" s="197" t="s">
        <v>183</v>
      </c>
      <c r="AC85" s="197" t="s">
        <v>183</v>
      </c>
      <c r="AD85" s="198" t="s">
        <v>500</v>
      </c>
      <c r="AE85" s="161" t="s">
        <v>640</v>
      </c>
      <c r="AF85" s="302" t="s">
        <v>556</v>
      </c>
    </row>
    <row r="86" spans="1:32" ht="90" customHeight="1" thickBot="1">
      <c r="A86" s="311" t="s">
        <v>135</v>
      </c>
      <c r="B86" s="198" t="s">
        <v>31</v>
      </c>
      <c r="C86" s="199" t="s">
        <v>37</v>
      </c>
      <c r="D86" s="200" t="s">
        <v>379</v>
      </c>
      <c r="E86" s="201" t="s">
        <v>260</v>
      </c>
      <c r="F86" s="312" t="s">
        <v>696</v>
      </c>
      <c r="G86" s="312"/>
      <c r="H86" s="312" t="s">
        <v>169</v>
      </c>
      <c r="I86" s="313"/>
      <c r="J86" s="314" t="s">
        <v>799</v>
      </c>
      <c r="K86" s="314"/>
      <c r="L86" s="315"/>
      <c r="M86" s="316" t="s">
        <v>169</v>
      </c>
      <c r="N86" s="317"/>
      <c r="O86" s="314" t="s">
        <v>974</v>
      </c>
      <c r="P86" s="314"/>
      <c r="Q86" s="315"/>
      <c r="R86" s="316" t="s">
        <v>169</v>
      </c>
      <c r="S86" s="317"/>
      <c r="T86" s="177" t="s">
        <v>993</v>
      </c>
      <c r="U86" s="178"/>
      <c r="V86" s="179" t="s">
        <v>160</v>
      </c>
      <c r="W86" s="180"/>
      <c r="X86" s="160"/>
      <c r="Y86" s="197" t="s">
        <v>113</v>
      </c>
      <c r="Z86" s="197" t="s">
        <v>110</v>
      </c>
      <c r="AA86" s="197" t="s">
        <v>117</v>
      </c>
      <c r="AB86" s="197" t="s">
        <v>183</v>
      </c>
      <c r="AC86" s="197" t="s">
        <v>183</v>
      </c>
      <c r="AD86" s="198" t="s">
        <v>501</v>
      </c>
      <c r="AE86" s="161" t="s">
        <v>641</v>
      </c>
      <c r="AF86" s="302" t="s">
        <v>556</v>
      </c>
    </row>
    <row r="87" spans="1:32" ht="90" customHeight="1" thickBot="1">
      <c r="A87" s="311" t="s">
        <v>135</v>
      </c>
      <c r="B87" s="198" t="s">
        <v>33</v>
      </c>
      <c r="C87" s="199" t="s">
        <v>39</v>
      </c>
      <c r="D87" s="200" t="s">
        <v>380</v>
      </c>
      <c r="E87" s="201" t="s">
        <v>260</v>
      </c>
      <c r="F87" s="312"/>
      <c r="G87" s="312"/>
      <c r="H87" s="312" t="s">
        <v>173</v>
      </c>
      <c r="I87" s="313"/>
      <c r="J87" s="318" t="s">
        <v>800</v>
      </c>
      <c r="K87" s="318"/>
      <c r="L87" s="319"/>
      <c r="M87" s="316" t="s">
        <v>169</v>
      </c>
      <c r="N87" s="320"/>
      <c r="O87" s="318" t="s">
        <v>894</v>
      </c>
      <c r="P87" s="318"/>
      <c r="Q87" s="319"/>
      <c r="R87" s="366" t="s">
        <v>169</v>
      </c>
      <c r="S87" s="320"/>
      <c r="T87" s="181" t="s">
        <v>992</v>
      </c>
      <c r="U87" s="182"/>
      <c r="V87" s="179" t="s">
        <v>160</v>
      </c>
      <c r="W87" s="183"/>
      <c r="X87" s="162"/>
      <c r="Y87" s="197" t="s">
        <v>113</v>
      </c>
      <c r="Z87" s="197" t="s">
        <v>110</v>
      </c>
      <c r="AA87" s="197" t="s">
        <v>117</v>
      </c>
      <c r="AB87" s="197" t="s">
        <v>183</v>
      </c>
      <c r="AC87" s="197" t="s">
        <v>183</v>
      </c>
      <c r="AD87" s="198" t="s">
        <v>502</v>
      </c>
      <c r="AE87" s="161" t="s">
        <v>642</v>
      </c>
      <c r="AF87" s="302" t="s">
        <v>556</v>
      </c>
    </row>
    <row r="88" spans="1:32" ht="90" customHeight="1" thickBot="1">
      <c r="A88" s="311" t="s">
        <v>135</v>
      </c>
      <c r="B88" s="198" t="s">
        <v>34</v>
      </c>
      <c r="C88" s="199" t="s">
        <v>381</v>
      </c>
      <c r="D88" s="200" t="s">
        <v>382</v>
      </c>
      <c r="E88" s="201" t="s">
        <v>356</v>
      </c>
      <c r="F88" s="312" t="s">
        <v>672</v>
      </c>
      <c r="G88" s="312"/>
      <c r="H88" s="312" t="s">
        <v>160</v>
      </c>
      <c r="I88" s="313"/>
      <c r="J88" s="318"/>
      <c r="K88" s="318"/>
      <c r="L88" s="319"/>
      <c r="M88" s="316" t="s">
        <v>160</v>
      </c>
      <c r="N88" s="320"/>
      <c r="O88" s="318"/>
      <c r="P88" s="318"/>
      <c r="Q88" s="319"/>
      <c r="R88" s="366" t="s">
        <v>160</v>
      </c>
      <c r="S88" s="320"/>
      <c r="T88" s="312" t="s">
        <v>672</v>
      </c>
      <c r="U88" s="182"/>
      <c r="V88" s="179" t="s">
        <v>160</v>
      </c>
      <c r="W88" s="183"/>
      <c r="X88" s="160"/>
      <c r="Y88" s="197" t="s">
        <v>113</v>
      </c>
      <c r="Z88" s="197" t="s">
        <v>110</v>
      </c>
      <c r="AA88" s="197" t="s">
        <v>117</v>
      </c>
      <c r="AB88" s="197" t="s">
        <v>183</v>
      </c>
      <c r="AC88" s="197" t="s">
        <v>183</v>
      </c>
      <c r="AD88" s="198" t="s">
        <v>503</v>
      </c>
      <c r="AE88" s="161" t="s">
        <v>643</v>
      </c>
      <c r="AF88" s="302" t="s">
        <v>556</v>
      </c>
    </row>
    <row r="89" spans="1:32" ht="132.75" customHeight="1" thickBot="1">
      <c r="A89" s="311" t="s">
        <v>135</v>
      </c>
      <c r="B89" s="198" t="s">
        <v>35</v>
      </c>
      <c r="C89" s="199" t="s">
        <v>381</v>
      </c>
      <c r="D89" s="200" t="s">
        <v>383</v>
      </c>
      <c r="E89" s="201" t="s">
        <v>338</v>
      </c>
      <c r="F89" s="312" t="s">
        <v>673</v>
      </c>
      <c r="G89" s="312"/>
      <c r="H89" s="312" t="s">
        <v>169</v>
      </c>
      <c r="I89" s="313"/>
      <c r="J89" s="318" t="s">
        <v>872</v>
      </c>
      <c r="K89" s="349"/>
      <c r="L89" s="348"/>
      <c r="M89" s="316" t="s">
        <v>170</v>
      </c>
      <c r="N89" s="320"/>
      <c r="O89" s="318" t="s">
        <v>892</v>
      </c>
      <c r="P89" s="349"/>
      <c r="Q89" s="319"/>
      <c r="R89" s="366" t="s">
        <v>164</v>
      </c>
      <c r="S89" s="320"/>
      <c r="T89" s="181" t="s">
        <v>1055</v>
      </c>
      <c r="U89" s="381"/>
      <c r="V89" s="179" t="s">
        <v>165</v>
      </c>
      <c r="W89" s="183"/>
      <c r="X89" s="162"/>
      <c r="Y89" s="197" t="s">
        <v>113</v>
      </c>
      <c r="Z89" s="197" t="s">
        <v>110</v>
      </c>
      <c r="AA89" s="197" t="s">
        <v>117</v>
      </c>
      <c r="AB89" s="197" t="s">
        <v>183</v>
      </c>
      <c r="AC89" s="197" t="s">
        <v>183</v>
      </c>
      <c r="AD89" s="198" t="s">
        <v>504</v>
      </c>
      <c r="AE89" s="161" t="s">
        <v>644</v>
      </c>
      <c r="AF89" s="303"/>
    </row>
    <row r="90" spans="1:32" ht="90" customHeight="1" thickBot="1">
      <c r="A90" s="311" t="s">
        <v>135</v>
      </c>
      <c r="B90" s="198" t="s">
        <v>36</v>
      </c>
      <c r="C90" s="199" t="s">
        <v>42</v>
      </c>
      <c r="D90" s="200" t="s">
        <v>384</v>
      </c>
      <c r="E90" s="201" t="s">
        <v>260</v>
      </c>
      <c r="F90" s="331" t="s">
        <v>697</v>
      </c>
      <c r="G90" s="347">
        <v>99.97</v>
      </c>
      <c r="H90" s="312" t="s">
        <v>169</v>
      </c>
      <c r="I90" s="313"/>
      <c r="J90" s="318" t="s">
        <v>697</v>
      </c>
      <c r="K90" s="318"/>
      <c r="L90" s="319"/>
      <c r="M90" s="316" t="s">
        <v>169</v>
      </c>
      <c r="N90" s="320"/>
      <c r="O90" s="318" t="s">
        <v>697</v>
      </c>
      <c r="P90" s="318"/>
      <c r="Q90" s="319"/>
      <c r="R90" s="366" t="s">
        <v>169</v>
      </c>
      <c r="S90" s="320"/>
      <c r="T90" s="181" t="s">
        <v>697</v>
      </c>
      <c r="U90" s="182"/>
      <c r="V90" s="179" t="s">
        <v>160</v>
      </c>
      <c r="W90" s="183"/>
      <c r="X90" s="162"/>
      <c r="Y90" s="197" t="s">
        <v>113</v>
      </c>
      <c r="Z90" s="197" t="s">
        <v>110</v>
      </c>
      <c r="AA90" s="197" t="s">
        <v>117</v>
      </c>
      <c r="AB90" s="197" t="s">
        <v>183</v>
      </c>
      <c r="AC90" s="197" t="s">
        <v>183</v>
      </c>
      <c r="AD90" s="198" t="s">
        <v>505</v>
      </c>
      <c r="AE90" s="161" t="s">
        <v>645</v>
      </c>
      <c r="AF90" s="302" t="s">
        <v>556</v>
      </c>
    </row>
    <row r="91" spans="1:32" ht="90" customHeight="1" thickBot="1">
      <c r="A91" s="311" t="s">
        <v>135</v>
      </c>
      <c r="B91" s="198" t="s">
        <v>38</v>
      </c>
      <c r="C91" s="199" t="s">
        <v>255</v>
      </c>
      <c r="D91" s="200" t="s">
        <v>43</v>
      </c>
      <c r="E91" s="201"/>
      <c r="F91" s="312" t="s">
        <v>674</v>
      </c>
      <c r="G91" s="312"/>
      <c r="H91" s="312" t="s">
        <v>173</v>
      </c>
      <c r="I91" s="313"/>
      <c r="J91" s="312" t="s">
        <v>859</v>
      </c>
      <c r="K91" s="318"/>
      <c r="L91" s="319"/>
      <c r="M91" s="316" t="s">
        <v>173</v>
      </c>
      <c r="N91" s="320"/>
      <c r="O91" s="318" t="s">
        <v>893</v>
      </c>
      <c r="P91" s="318"/>
      <c r="Q91" s="319"/>
      <c r="R91" s="366" t="s">
        <v>173</v>
      </c>
      <c r="S91" s="320"/>
      <c r="T91" s="181" t="s">
        <v>1035</v>
      </c>
      <c r="U91" s="182"/>
      <c r="V91" s="179" t="s">
        <v>160</v>
      </c>
      <c r="W91" s="181" t="s">
        <v>1036</v>
      </c>
      <c r="X91" s="162"/>
      <c r="Y91" s="197" t="s">
        <v>113</v>
      </c>
      <c r="Z91" s="197" t="s">
        <v>110</v>
      </c>
      <c r="AA91" s="197" t="s">
        <v>117</v>
      </c>
      <c r="AB91" s="197" t="s">
        <v>183</v>
      </c>
      <c r="AC91" s="197" t="s">
        <v>183</v>
      </c>
      <c r="AD91" s="198" t="s">
        <v>506</v>
      </c>
      <c r="AE91" s="161" t="s">
        <v>646</v>
      </c>
      <c r="AF91" s="302"/>
    </row>
    <row r="92" spans="1:32" ht="90" customHeight="1" thickBot="1">
      <c r="A92" s="311" t="s">
        <v>130</v>
      </c>
      <c r="B92" s="198" t="s">
        <v>385</v>
      </c>
      <c r="C92" s="199" t="s">
        <v>386</v>
      </c>
      <c r="D92" s="200" t="s">
        <v>387</v>
      </c>
      <c r="E92" s="201"/>
      <c r="F92" s="321" t="s">
        <v>720</v>
      </c>
      <c r="G92" s="312"/>
      <c r="H92" s="312" t="s">
        <v>169</v>
      </c>
      <c r="I92" s="313"/>
      <c r="J92" s="321" t="s">
        <v>846</v>
      </c>
      <c r="K92" s="318"/>
      <c r="L92" s="319"/>
      <c r="M92" s="316" t="s">
        <v>169</v>
      </c>
      <c r="N92" s="320"/>
      <c r="O92" s="318" t="s">
        <v>934</v>
      </c>
      <c r="P92" s="318"/>
      <c r="Q92" s="319"/>
      <c r="R92" s="316" t="s">
        <v>169</v>
      </c>
      <c r="S92" s="320"/>
      <c r="T92" s="181" t="s">
        <v>1026</v>
      </c>
      <c r="U92" s="182"/>
      <c r="V92" s="179" t="s">
        <v>160</v>
      </c>
      <c r="W92" s="183"/>
      <c r="X92" s="162"/>
      <c r="Y92" s="197" t="s">
        <v>115</v>
      </c>
      <c r="Z92" s="197" t="s">
        <v>131</v>
      </c>
      <c r="AA92" s="197" t="s">
        <v>117</v>
      </c>
      <c r="AB92" s="197" t="s">
        <v>938</v>
      </c>
      <c r="AC92" s="197" t="s">
        <v>215</v>
      </c>
      <c r="AD92" s="198" t="s">
        <v>507</v>
      </c>
      <c r="AE92" s="161" t="s">
        <v>647</v>
      </c>
      <c r="AF92" s="303"/>
    </row>
    <row r="93" spans="1:32" ht="130.5" customHeight="1" thickBot="1">
      <c r="A93" s="311" t="s">
        <v>130</v>
      </c>
      <c r="B93" s="198" t="s">
        <v>40</v>
      </c>
      <c r="C93" s="199" t="s">
        <v>388</v>
      </c>
      <c r="D93" s="200" t="s">
        <v>389</v>
      </c>
      <c r="E93" s="201" t="s">
        <v>358</v>
      </c>
      <c r="F93" s="312"/>
      <c r="G93" s="312"/>
      <c r="H93" s="312" t="s">
        <v>173</v>
      </c>
      <c r="I93" s="313"/>
      <c r="J93" s="318"/>
      <c r="K93" s="318"/>
      <c r="L93" s="319"/>
      <c r="M93" s="316" t="s">
        <v>173</v>
      </c>
      <c r="N93" s="320"/>
      <c r="O93" s="318" t="s">
        <v>935</v>
      </c>
      <c r="P93" s="318"/>
      <c r="Q93" s="319"/>
      <c r="R93" s="366" t="s">
        <v>169</v>
      </c>
      <c r="S93" s="320"/>
      <c r="T93" s="181" t="s">
        <v>1027</v>
      </c>
      <c r="U93" s="182"/>
      <c r="V93" s="179" t="s">
        <v>160</v>
      </c>
      <c r="W93" s="183"/>
      <c r="X93" s="162"/>
      <c r="Y93" s="197" t="s">
        <v>115</v>
      </c>
      <c r="Z93" s="197" t="s">
        <v>131</v>
      </c>
      <c r="AA93" s="197" t="s">
        <v>117</v>
      </c>
      <c r="AB93" s="197" t="s">
        <v>938</v>
      </c>
      <c r="AC93" s="197" t="s">
        <v>215</v>
      </c>
      <c r="AD93" s="198" t="s">
        <v>508</v>
      </c>
      <c r="AE93" s="161" t="s">
        <v>648</v>
      </c>
      <c r="AF93" s="302" t="s">
        <v>556</v>
      </c>
    </row>
    <row r="94" spans="1:32" ht="127.5" customHeight="1" thickBot="1">
      <c r="A94" s="311" t="s">
        <v>130</v>
      </c>
      <c r="B94" s="198" t="s">
        <v>41</v>
      </c>
      <c r="C94" s="199" t="s">
        <v>390</v>
      </c>
      <c r="D94" s="200" t="s">
        <v>391</v>
      </c>
      <c r="E94" s="201" t="s">
        <v>338</v>
      </c>
      <c r="F94" s="312" t="s">
        <v>764</v>
      </c>
      <c r="G94" s="312"/>
      <c r="H94" s="312" t="s">
        <v>167</v>
      </c>
      <c r="I94" s="313"/>
      <c r="J94" s="358" t="s">
        <v>789</v>
      </c>
      <c r="K94" s="324" t="s">
        <v>788</v>
      </c>
      <c r="L94" s="324" t="s">
        <v>788</v>
      </c>
      <c r="M94" s="316" t="s">
        <v>167</v>
      </c>
      <c r="N94" s="320"/>
      <c r="O94" s="358" t="s">
        <v>789</v>
      </c>
      <c r="P94" s="318"/>
      <c r="Q94" s="319"/>
      <c r="R94" s="366" t="s">
        <v>167</v>
      </c>
      <c r="S94" s="320"/>
      <c r="T94" s="358" t="s">
        <v>1034</v>
      </c>
      <c r="U94" s="358"/>
      <c r="V94" s="179" t="s">
        <v>167</v>
      </c>
      <c r="W94" s="183"/>
      <c r="X94" s="160"/>
      <c r="Y94" s="197" t="s">
        <v>115</v>
      </c>
      <c r="Z94" s="197" t="s">
        <v>131</v>
      </c>
      <c r="AA94" s="197" t="s">
        <v>117</v>
      </c>
      <c r="AB94" s="197" t="s">
        <v>938</v>
      </c>
      <c r="AC94" s="197" t="s">
        <v>215</v>
      </c>
      <c r="AD94" s="198" t="s">
        <v>509</v>
      </c>
      <c r="AE94" s="161" t="s">
        <v>649</v>
      </c>
      <c r="AF94" s="302" t="s">
        <v>556</v>
      </c>
    </row>
    <row r="95" spans="1:32" ht="90" customHeight="1" thickBot="1">
      <c r="A95" s="311" t="s">
        <v>137</v>
      </c>
      <c r="B95" s="198" t="s">
        <v>776</v>
      </c>
      <c r="C95" s="199" t="s">
        <v>392</v>
      </c>
      <c r="D95" s="200" t="s">
        <v>778</v>
      </c>
      <c r="E95" s="201" t="s">
        <v>376</v>
      </c>
      <c r="F95" s="312" t="s">
        <v>742</v>
      </c>
      <c r="G95" s="312"/>
      <c r="H95" s="312" t="s">
        <v>171</v>
      </c>
      <c r="I95" s="313"/>
      <c r="J95" s="318"/>
      <c r="K95" s="318"/>
      <c r="L95" s="319"/>
      <c r="M95" s="316" t="s">
        <v>171</v>
      </c>
      <c r="N95" s="320"/>
      <c r="O95" s="318"/>
      <c r="P95" s="318"/>
      <c r="Q95" s="319"/>
      <c r="R95" s="316" t="s">
        <v>171</v>
      </c>
      <c r="S95" s="320"/>
      <c r="T95" s="181"/>
      <c r="U95" s="182"/>
      <c r="V95" s="179" t="s">
        <v>166</v>
      </c>
      <c r="W95" s="183"/>
      <c r="X95" s="162"/>
      <c r="Y95" s="197" t="s">
        <v>115</v>
      </c>
      <c r="Z95" s="197" t="s">
        <v>136</v>
      </c>
      <c r="AA95" s="197" t="s">
        <v>117</v>
      </c>
      <c r="AB95" s="197" t="s">
        <v>938</v>
      </c>
      <c r="AC95" s="197" t="s">
        <v>215</v>
      </c>
      <c r="AD95" s="198" t="s">
        <v>510</v>
      </c>
      <c r="AE95" s="161" t="s">
        <v>650</v>
      </c>
      <c r="AF95" s="302" t="s">
        <v>556</v>
      </c>
    </row>
    <row r="96" spans="1:32" ht="115.5" customHeight="1" thickBot="1">
      <c r="A96" s="311" t="s">
        <v>137</v>
      </c>
      <c r="B96" s="198" t="s">
        <v>777</v>
      </c>
      <c r="C96" s="199" t="s">
        <v>392</v>
      </c>
      <c r="D96" s="200" t="s">
        <v>779</v>
      </c>
      <c r="E96" s="201" t="s">
        <v>260</v>
      </c>
      <c r="F96" s="312"/>
      <c r="G96" s="312"/>
      <c r="H96" s="312" t="s">
        <v>173</v>
      </c>
      <c r="I96" s="313"/>
      <c r="J96" s="318" t="s">
        <v>860</v>
      </c>
      <c r="K96" s="318"/>
      <c r="L96" s="319"/>
      <c r="M96" s="316" t="s">
        <v>173</v>
      </c>
      <c r="N96" s="320"/>
      <c r="O96" s="318" t="s">
        <v>897</v>
      </c>
      <c r="P96" s="318"/>
      <c r="Q96" s="319"/>
      <c r="R96" s="316" t="s">
        <v>169</v>
      </c>
      <c r="S96" s="320"/>
      <c r="T96" s="181" t="s">
        <v>1024</v>
      </c>
      <c r="U96" s="182"/>
      <c r="V96" s="179" t="s">
        <v>160</v>
      </c>
      <c r="W96" s="183"/>
      <c r="X96" s="162"/>
      <c r="Y96" s="197" t="s">
        <v>115</v>
      </c>
      <c r="Z96" s="197" t="s">
        <v>136</v>
      </c>
      <c r="AA96" s="197" t="s">
        <v>117</v>
      </c>
      <c r="AB96" s="197" t="s">
        <v>938</v>
      </c>
      <c r="AC96" s="197" t="s">
        <v>215</v>
      </c>
      <c r="AD96" s="198" t="s">
        <v>510</v>
      </c>
      <c r="AE96" s="161" t="s">
        <v>650</v>
      </c>
      <c r="AF96" s="302" t="s">
        <v>556</v>
      </c>
    </row>
    <row r="97" spans="1:32" ht="111.75" customHeight="1" thickBot="1">
      <c r="A97" s="311" t="s">
        <v>137</v>
      </c>
      <c r="B97" s="198" t="s">
        <v>138</v>
      </c>
      <c r="C97" s="199" t="s">
        <v>392</v>
      </c>
      <c r="D97" s="200" t="s">
        <v>739</v>
      </c>
      <c r="E97" s="201" t="s">
        <v>260</v>
      </c>
      <c r="F97" s="312" t="s">
        <v>715</v>
      </c>
      <c r="G97" s="312"/>
      <c r="H97" s="312" t="s">
        <v>170</v>
      </c>
      <c r="I97" s="313"/>
      <c r="J97" s="318" t="s">
        <v>801</v>
      </c>
      <c r="K97" s="318"/>
      <c r="L97" s="319"/>
      <c r="M97" s="316" t="s">
        <v>173</v>
      </c>
      <c r="N97" s="320"/>
      <c r="O97" s="318" t="s">
        <v>1050</v>
      </c>
      <c r="P97" s="318"/>
      <c r="Q97" s="319"/>
      <c r="R97" s="366" t="s">
        <v>169</v>
      </c>
      <c r="S97" s="320"/>
      <c r="T97" s="181" t="s">
        <v>1013</v>
      </c>
      <c r="U97" s="182" t="s">
        <v>1025</v>
      </c>
      <c r="V97" s="179" t="s">
        <v>160</v>
      </c>
      <c r="W97" s="183"/>
      <c r="X97" s="160"/>
      <c r="Y97" s="197" t="s">
        <v>115</v>
      </c>
      <c r="Z97" s="197" t="s">
        <v>136</v>
      </c>
      <c r="AA97" s="197" t="s">
        <v>117</v>
      </c>
      <c r="AB97" s="197" t="s">
        <v>938</v>
      </c>
      <c r="AC97" s="197" t="s">
        <v>215</v>
      </c>
      <c r="AD97" s="198" t="s">
        <v>511</v>
      </c>
      <c r="AE97" s="161" t="s">
        <v>651</v>
      </c>
      <c r="AF97" s="302" t="s">
        <v>556</v>
      </c>
    </row>
    <row r="98" spans="1:32" ht="90" customHeight="1" thickBot="1">
      <c r="A98" s="311" t="s">
        <v>133</v>
      </c>
      <c r="B98" s="198" t="s">
        <v>393</v>
      </c>
      <c r="C98" s="199" t="s">
        <v>394</v>
      </c>
      <c r="D98" s="200" t="s">
        <v>395</v>
      </c>
      <c r="E98" s="201" t="s">
        <v>260</v>
      </c>
      <c r="F98" s="326" t="s">
        <v>695</v>
      </c>
      <c r="G98" s="326"/>
      <c r="H98" s="326" t="s">
        <v>169</v>
      </c>
      <c r="I98" s="327"/>
      <c r="J98" s="350" t="s">
        <v>826</v>
      </c>
      <c r="K98" s="350"/>
      <c r="L98" s="351"/>
      <c r="M98" s="316" t="s">
        <v>169</v>
      </c>
      <c r="N98" s="352"/>
      <c r="O98" s="350" t="s">
        <v>959</v>
      </c>
      <c r="P98" s="350"/>
      <c r="Q98" s="351"/>
      <c r="R98" s="376" t="s">
        <v>169</v>
      </c>
      <c r="S98" s="352"/>
      <c r="T98" s="355" t="s">
        <v>1037</v>
      </c>
      <c r="U98" s="193"/>
      <c r="V98" s="179" t="s">
        <v>160</v>
      </c>
      <c r="W98" s="190"/>
      <c r="X98" s="165"/>
      <c r="Y98" s="197" t="s">
        <v>115</v>
      </c>
      <c r="Z98" s="197" t="s">
        <v>417</v>
      </c>
      <c r="AA98" s="197" t="s">
        <v>117</v>
      </c>
      <c r="AB98" s="197" t="s">
        <v>938</v>
      </c>
      <c r="AC98" s="197" t="s">
        <v>215</v>
      </c>
      <c r="AD98" s="198" t="s">
        <v>512</v>
      </c>
      <c r="AE98" s="161" t="s">
        <v>652</v>
      </c>
      <c r="AF98" s="303"/>
    </row>
    <row r="99" spans="1:32" ht="129.75" customHeight="1" thickBot="1">
      <c r="A99" s="311" t="s">
        <v>133</v>
      </c>
      <c r="B99" s="198" t="s">
        <v>396</v>
      </c>
      <c r="C99" s="199" t="s">
        <v>397</v>
      </c>
      <c r="D99" s="200" t="s">
        <v>740</v>
      </c>
      <c r="E99" s="201" t="s">
        <v>260</v>
      </c>
      <c r="F99" s="326"/>
      <c r="G99" s="326"/>
      <c r="H99" s="326" t="s">
        <v>173</v>
      </c>
      <c r="I99" s="327"/>
      <c r="J99" s="350"/>
      <c r="K99" s="350"/>
      <c r="L99" s="351"/>
      <c r="M99" s="316" t="s">
        <v>173</v>
      </c>
      <c r="N99" s="352"/>
      <c r="O99" s="350" t="s">
        <v>975</v>
      </c>
      <c r="P99" s="350"/>
      <c r="Q99" s="351"/>
      <c r="R99" s="376" t="s">
        <v>169</v>
      </c>
      <c r="S99" s="352"/>
      <c r="T99" s="355" t="s">
        <v>1038</v>
      </c>
      <c r="U99" s="193"/>
      <c r="V99" s="179" t="s">
        <v>160</v>
      </c>
      <c r="W99" s="190"/>
      <c r="X99" s="163"/>
      <c r="Y99" s="197" t="s">
        <v>115</v>
      </c>
      <c r="Z99" s="197" t="s">
        <v>417</v>
      </c>
      <c r="AA99" s="197" t="s">
        <v>117</v>
      </c>
      <c r="AB99" s="197" t="s">
        <v>938</v>
      </c>
      <c r="AC99" s="197" t="s">
        <v>215</v>
      </c>
      <c r="AD99" s="198" t="s">
        <v>513</v>
      </c>
      <c r="AE99" s="161" t="s">
        <v>653</v>
      </c>
      <c r="AF99" s="303"/>
    </row>
    <row r="100" spans="1:32" ht="151.5" customHeight="1" thickBot="1">
      <c r="A100" s="311" t="s">
        <v>151</v>
      </c>
      <c r="B100" s="198" t="s">
        <v>398</v>
      </c>
      <c r="C100" s="199" t="s">
        <v>399</v>
      </c>
      <c r="D100" s="200" t="s">
        <v>400</v>
      </c>
      <c r="E100" s="201" t="s">
        <v>260</v>
      </c>
      <c r="F100" s="326" t="s">
        <v>691</v>
      </c>
      <c r="G100" s="326"/>
      <c r="H100" s="326" t="s">
        <v>173</v>
      </c>
      <c r="I100" s="327"/>
      <c r="J100" s="350" t="s">
        <v>881</v>
      </c>
      <c r="K100" s="350"/>
      <c r="L100" s="351"/>
      <c r="M100" s="316" t="s">
        <v>173</v>
      </c>
      <c r="N100" s="352"/>
      <c r="O100" s="350" t="s">
        <v>883</v>
      </c>
      <c r="P100" s="350"/>
      <c r="Q100" s="351"/>
      <c r="R100" s="376" t="s">
        <v>167</v>
      </c>
      <c r="S100" s="352"/>
      <c r="T100" s="350" t="s">
        <v>1029</v>
      </c>
      <c r="U100" s="193"/>
      <c r="V100" s="179" t="s">
        <v>167</v>
      </c>
      <c r="W100" s="190"/>
      <c r="X100" s="163"/>
      <c r="Y100" s="197" t="s">
        <v>115</v>
      </c>
      <c r="Z100" s="197" t="s">
        <v>152</v>
      </c>
      <c r="AA100" s="197" t="s">
        <v>117</v>
      </c>
      <c r="AB100" s="197" t="s">
        <v>939</v>
      </c>
      <c r="AC100" s="197" t="s">
        <v>215</v>
      </c>
      <c r="AD100" s="198" t="s">
        <v>514</v>
      </c>
      <c r="AE100" s="161" t="s">
        <v>654</v>
      </c>
      <c r="AF100" s="302" t="s">
        <v>556</v>
      </c>
    </row>
    <row r="101" spans="1:32" ht="119.25" customHeight="1" thickBot="1">
      <c r="A101" s="311" t="s">
        <v>151</v>
      </c>
      <c r="B101" s="198" t="s">
        <v>401</v>
      </c>
      <c r="C101" s="199" t="s">
        <v>32</v>
      </c>
      <c r="D101" s="200" t="s">
        <v>402</v>
      </c>
      <c r="E101" s="201" t="s">
        <v>276</v>
      </c>
      <c r="F101" s="326" t="s">
        <v>690</v>
      </c>
      <c r="G101" s="326"/>
      <c r="H101" s="312" t="s">
        <v>170</v>
      </c>
      <c r="I101" s="327"/>
      <c r="J101" s="350" t="s">
        <v>882</v>
      </c>
      <c r="K101" s="350"/>
      <c r="L101" s="351"/>
      <c r="M101" s="316" t="s">
        <v>169</v>
      </c>
      <c r="N101" s="320"/>
      <c r="O101" s="350" t="s">
        <v>883</v>
      </c>
      <c r="P101" s="350"/>
      <c r="Q101" s="351"/>
      <c r="R101" s="376" t="s">
        <v>167</v>
      </c>
      <c r="S101" s="352"/>
      <c r="T101" s="350" t="s">
        <v>1029</v>
      </c>
      <c r="U101" s="193"/>
      <c r="V101" s="179" t="s">
        <v>167</v>
      </c>
      <c r="W101" s="190"/>
      <c r="X101" s="163"/>
      <c r="Y101" s="197" t="s">
        <v>115</v>
      </c>
      <c r="Z101" s="197" t="s">
        <v>152</v>
      </c>
      <c r="AA101" s="197" t="s">
        <v>117</v>
      </c>
      <c r="AB101" s="197" t="s">
        <v>939</v>
      </c>
      <c r="AC101" s="197" t="s">
        <v>215</v>
      </c>
      <c r="AD101" s="198" t="s">
        <v>515</v>
      </c>
      <c r="AE101" s="161" t="s">
        <v>655</v>
      </c>
      <c r="AF101" s="302" t="s">
        <v>556</v>
      </c>
    </row>
    <row r="102" spans="1:32" ht="90" customHeight="1" thickBot="1">
      <c r="A102" s="311" t="s">
        <v>791</v>
      </c>
      <c r="B102" s="198" t="s">
        <v>45</v>
      </c>
      <c r="C102" s="199" t="s">
        <v>56</v>
      </c>
      <c r="D102" s="200" t="s">
        <v>403</v>
      </c>
      <c r="E102" s="201" t="s">
        <v>260</v>
      </c>
      <c r="F102" s="326"/>
      <c r="G102" s="326"/>
      <c r="H102" s="326" t="s">
        <v>173</v>
      </c>
      <c r="I102" s="327"/>
      <c r="J102" s="350" t="s">
        <v>851</v>
      </c>
      <c r="K102" s="350"/>
      <c r="L102" s="351"/>
      <c r="M102" s="316" t="s">
        <v>169</v>
      </c>
      <c r="N102" s="320"/>
      <c r="O102" s="350"/>
      <c r="P102" s="350"/>
      <c r="Q102" s="351"/>
      <c r="R102" s="376" t="s">
        <v>169</v>
      </c>
      <c r="S102" s="352"/>
      <c r="T102" s="188" t="s">
        <v>1060</v>
      </c>
      <c r="U102" s="189"/>
      <c r="V102" s="179" t="s">
        <v>160</v>
      </c>
      <c r="W102" s="190"/>
      <c r="X102" s="163"/>
      <c r="Y102" s="197" t="s">
        <v>113</v>
      </c>
      <c r="Z102" s="197" t="s">
        <v>111</v>
      </c>
      <c r="AA102" s="197" t="s">
        <v>117</v>
      </c>
      <c r="AB102" s="197" t="s">
        <v>181</v>
      </c>
      <c r="AC102" s="197" t="s">
        <v>181</v>
      </c>
      <c r="AD102" s="198" t="s">
        <v>516</v>
      </c>
      <c r="AE102" s="161" t="s">
        <v>656</v>
      </c>
      <c r="AF102" s="303"/>
    </row>
    <row r="103" spans="1:32" ht="90" customHeight="1" thickBot="1">
      <c r="A103" s="311" t="s">
        <v>791</v>
      </c>
      <c r="B103" s="198" t="s">
        <v>404</v>
      </c>
      <c r="C103" s="199" t="s">
        <v>56</v>
      </c>
      <c r="D103" s="200" t="s">
        <v>405</v>
      </c>
      <c r="E103" s="201" t="s">
        <v>260</v>
      </c>
      <c r="F103" s="326"/>
      <c r="G103" s="326"/>
      <c r="H103" s="326" t="s">
        <v>173</v>
      </c>
      <c r="I103" s="327"/>
      <c r="J103" s="350" t="s">
        <v>851</v>
      </c>
      <c r="K103" s="350"/>
      <c r="L103" s="351"/>
      <c r="M103" s="316" t="s">
        <v>169</v>
      </c>
      <c r="N103" s="320"/>
      <c r="O103" s="350"/>
      <c r="P103" s="350"/>
      <c r="Q103" s="351"/>
      <c r="R103" s="376" t="s">
        <v>169</v>
      </c>
      <c r="S103" s="352"/>
      <c r="T103" s="188" t="s">
        <v>1061</v>
      </c>
      <c r="U103" s="189"/>
      <c r="V103" s="179" t="s">
        <v>160</v>
      </c>
      <c r="W103" s="190"/>
      <c r="X103" s="163"/>
      <c r="Y103" s="197" t="s">
        <v>113</v>
      </c>
      <c r="Z103" s="197" t="s">
        <v>111</v>
      </c>
      <c r="AA103" s="197" t="s">
        <v>117</v>
      </c>
      <c r="AB103" s="197" t="s">
        <v>181</v>
      </c>
      <c r="AC103" s="197" t="s">
        <v>181</v>
      </c>
      <c r="AD103" s="198" t="s">
        <v>517</v>
      </c>
      <c r="AE103" s="161" t="s">
        <v>657</v>
      </c>
      <c r="AF103" s="303"/>
    </row>
    <row r="104" spans="1:32" ht="90" customHeight="1" thickBot="1">
      <c r="A104" s="311" t="s">
        <v>791</v>
      </c>
      <c r="B104" s="198" t="s">
        <v>46</v>
      </c>
      <c r="C104" s="199" t="s">
        <v>50</v>
      </c>
      <c r="D104" s="200" t="s">
        <v>51</v>
      </c>
      <c r="E104" s="201"/>
      <c r="F104" s="326" t="s">
        <v>679</v>
      </c>
      <c r="G104" s="326"/>
      <c r="H104" s="326" t="s">
        <v>169</v>
      </c>
      <c r="I104" s="327"/>
      <c r="J104" s="350" t="s">
        <v>852</v>
      </c>
      <c r="K104" s="350"/>
      <c r="L104" s="351"/>
      <c r="M104" s="316" t="s">
        <v>169</v>
      </c>
      <c r="N104" s="320"/>
      <c r="O104" s="350" t="s">
        <v>964</v>
      </c>
      <c r="P104" s="350"/>
      <c r="Q104" s="351"/>
      <c r="R104" s="376" t="s">
        <v>169</v>
      </c>
      <c r="S104" s="352"/>
      <c r="T104" s="188"/>
      <c r="U104" s="189">
        <v>2</v>
      </c>
      <c r="V104" s="179" t="s">
        <v>160</v>
      </c>
      <c r="W104" s="190"/>
      <c r="X104" s="163"/>
      <c r="Y104" s="197" t="s">
        <v>113</v>
      </c>
      <c r="Z104" s="197" t="s">
        <v>111</v>
      </c>
      <c r="AA104" s="197" t="s">
        <v>117</v>
      </c>
      <c r="AB104" s="197" t="s">
        <v>181</v>
      </c>
      <c r="AC104" s="197" t="s">
        <v>181</v>
      </c>
      <c r="AD104" s="198" t="s">
        <v>518</v>
      </c>
      <c r="AE104" s="161" t="s">
        <v>658</v>
      </c>
      <c r="AF104" s="302" t="s">
        <v>556</v>
      </c>
    </row>
    <row r="105" spans="1:32" ht="117" customHeight="1" thickBot="1">
      <c r="A105" s="311" t="s">
        <v>791</v>
      </c>
      <c r="B105" s="198" t="s">
        <v>47</v>
      </c>
      <c r="C105" s="199" t="s">
        <v>50</v>
      </c>
      <c r="D105" s="200" t="s">
        <v>406</v>
      </c>
      <c r="E105" s="201"/>
      <c r="F105" s="326" t="s">
        <v>680</v>
      </c>
      <c r="G105" s="326"/>
      <c r="H105" s="326" t="s">
        <v>169</v>
      </c>
      <c r="I105" s="327"/>
      <c r="J105" s="351" t="s">
        <v>861</v>
      </c>
      <c r="K105" s="350"/>
      <c r="L105" s="351"/>
      <c r="M105" s="316" t="s">
        <v>169</v>
      </c>
      <c r="O105" s="350">
        <v>6</v>
      </c>
      <c r="P105" s="350"/>
      <c r="Q105" s="351"/>
      <c r="R105" s="376" t="s">
        <v>169</v>
      </c>
      <c r="S105" s="352"/>
      <c r="T105" s="188" t="s">
        <v>1059</v>
      </c>
      <c r="U105" s="189">
        <v>10</v>
      </c>
      <c r="V105" s="179" t="s">
        <v>160</v>
      </c>
      <c r="W105" s="190"/>
      <c r="X105" s="163"/>
      <c r="Y105" s="197" t="s">
        <v>113</v>
      </c>
      <c r="Z105" s="197" t="s">
        <v>111</v>
      </c>
      <c r="AA105" s="197" t="s">
        <v>117</v>
      </c>
      <c r="AB105" s="197" t="s">
        <v>181</v>
      </c>
      <c r="AC105" s="197" t="s">
        <v>181</v>
      </c>
      <c r="AD105" s="198" t="s">
        <v>519</v>
      </c>
      <c r="AE105" s="161" t="s">
        <v>659</v>
      </c>
      <c r="AF105" s="302" t="s">
        <v>556</v>
      </c>
    </row>
    <row r="106" spans="1:32" ht="90" customHeight="1" thickBot="1">
      <c r="A106" s="311" t="s">
        <v>791</v>
      </c>
      <c r="B106" s="198" t="s">
        <v>48</v>
      </c>
      <c r="C106" s="199" t="s">
        <v>54</v>
      </c>
      <c r="D106" s="200" t="s">
        <v>407</v>
      </c>
      <c r="E106" s="201" t="s">
        <v>266</v>
      </c>
      <c r="F106" s="312" t="s">
        <v>681</v>
      </c>
      <c r="G106" s="312"/>
      <c r="H106" s="312" t="s">
        <v>169</v>
      </c>
      <c r="I106" s="313"/>
      <c r="J106" s="351" t="s">
        <v>853</v>
      </c>
      <c r="K106" s="318"/>
      <c r="L106" s="319"/>
      <c r="M106" s="316" t="s">
        <v>169</v>
      </c>
      <c r="N106" s="320"/>
      <c r="O106" s="318" t="s">
        <v>965</v>
      </c>
      <c r="P106" s="318"/>
      <c r="Q106" s="319"/>
      <c r="R106" s="316" t="s">
        <v>160</v>
      </c>
      <c r="S106" s="320"/>
      <c r="T106" s="318" t="s">
        <v>965</v>
      </c>
      <c r="U106" s="182"/>
      <c r="V106" s="179" t="s">
        <v>160</v>
      </c>
      <c r="W106" s="183"/>
      <c r="X106" s="162"/>
      <c r="Y106" s="197" t="s">
        <v>113</v>
      </c>
      <c r="Z106" s="197" t="s">
        <v>111</v>
      </c>
      <c r="AA106" s="197" t="s">
        <v>117</v>
      </c>
      <c r="AB106" s="197" t="s">
        <v>181</v>
      </c>
      <c r="AC106" s="197" t="s">
        <v>181</v>
      </c>
      <c r="AD106" s="198" t="s">
        <v>520</v>
      </c>
      <c r="AE106" s="161" t="s">
        <v>660</v>
      </c>
      <c r="AF106" s="303"/>
    </row>
    <row r="107" spans="1:32" ht="90" customHeight="1" thickBot="1">
      <c r="A107" s="311" t="s">
        <v>791</v>
      </c>
      <c r="B107" s="198" t="s">
        <v>49</v>
      </c>
      <c r="C107" s="199" t="s">
        <v>54</v>
      </c>
      <c r="D107" s="200" t="s">
        <v>408</v>
      </c>
      <c r="E107" s="201" t="s">
        <v>276</v>
      </c>
      <c r="F107" s="312" t="s">
        <v>682</v>
      </c>
      <c r="G107" s="312"/>
      <c r="H107" s="312" t="s">
        <v>169</v>
      </c>
      <c r="I107" s="313"/>
      <c r="J107" s="351" t="s">
        <v>854</v>
      </c>
      <c r="K107" s="318"/>
      <c r="L107" s="319"/>
      <c r="M107" s="316" t="s">
        <v>169</v>
      </c>
      <c r="N107" s="320"/>
      <c r="O107" s="318" t="s">
        <v>966</v>
      </c>
      <c r="P107" s="318"/>
      <c r="Q107" s="319"/>
      <c r="R107" s="316" t="s">
        <v>160</v>
      </c>
      <c r="S107" s="320"/>
      <c r="T107" s="318" t="s">
        <v>966</v>
      </c>
      <c r="U107" s="182"/>
      <c r="V107" s="179" t="s">
        <v>160</v>
      </c>
      <c r="W107" s="183"/>
      <c r="X107" s="160"/>
      <c r="Y107" s="197" t="s">
        <v>113</v>
      </c>
      <c r="Z107" s="197" t="s">
        <v>111</v>
      </c>
      <c r="AA107" s="197" t="s">
        <v>117</v>
      </c>
      <c r="AB107" s="197" t="s">
        <v>181</v>
      </c>
      <c r="AC107" s="197" t="s">
        <v>181</v>
      </c>
      <c r="AD107" s="198" t="s">
        <v>521</v>
      </c>
      <c r="AE107" s="161" t="s">
        <v>661</v>
      </c>
      <c r="AF107" s="303"/>
    </row>
    <row r="108" spans="1:32" ht="90" customHeight="1" thickBot="1">
      <c r="A108" s="311" t="s">
        <v>791</v>
      </c>
      <c r="B108" s="198" t="s">
        <v>52</v>
      </c>
      <c r="C108" s="199" t="s">
        <v>274</v>
      </c>
      <c r="D108" s="200" t="s">
        <v>409</v>
      </c>
      <c r="E108" s="201" t="s">
        <v>410</v>
      </c>
      <c r="F108" s="312" t="s">
        <v>681</v>
      </c>
      <c r="G108" s="312"/>
      <c r="H108" s="312" t="s">
        <v>169</v>
      </c>
      <c r="I108" s="313"/>
      <c r="J108" s="351" t="s">
        <v>853</v>
      </c>
      <c r="K108" s="318"/>
      <c r="L108" s="319"/>
      <c r="M108" s="316" t="s">
        <v>169</v>
      </c>
      <c r="N108" s="320"/>
      <c r="O108" s="318" t="s">
        <v>965</v>
      </c>
      <c r="P108" s="318"/>
      <c r="Q108" s="319"/>
      <c r="R108" s="316" t="s">
        <v>160</v>
      </c>
      <c r="S108" s="320"/>
      <c r="T108" s="318" t="s">
        <v>965</v>
      </c>
      <c r="U108" s="182"/>
      <c r="V108" s="179" t="s">
        <v>160</v>
      </c>
      <c r="W108" s="183"/>
      <c r="X108" s="160"/>
      <c r="Y108" s="197" t="s">
        <v>113</v>
      </c>
      <c r="Z108" s="197" t="s">
        <v>111</v>
      </c>
      <c r="AA108" s="197" t="s">
        <v>117</v>
      </c>
      <c r="AB108" s="197" t="s">
        <v>181</v>
      </c>
      <c r="AC108" s="197" t="s">
        <v>181</v>
      </c>
      <c r="AD108" s="198" t="s">
        <v>522</v>
      </c>
      <c r="AE108" s="161" t="s">
        <v>662</v>
      </c>
      <c r="AF108" s="303"/>
    </row>
    <row r="109" spans="1:32" ht="90" customHeight="1" thickBot="1">
      <c r="A109" s="311" t="s">
        <v>153</v>
      </c>
      <c r="B109" s="198" t="s">
        <v>53</v>
      </c>
      <c r="C109" s="199" t="s">
        <v>411</v>
      </c>
      <c r="D109" s="200" t="s">
        <v>412</v>
      </c>
      <c r="E109" s="201" t="s">
        <v>410</v>
      </c>
      <c r="F109" s="312" t="s">
        <v>666</v>
      </c>
      <c r="G109" s="312"/>
      <c r="H109" s="312" t="s">
        <v>169</v>
      </c>
      <c r="I109" s="313"/>
      <c r="J109" s="318" t="s">
        <v>810</v>
      </c>
      <c r="K109" s="318"/>
      <c r="L109" s="319"/>
      <c r="M109" s="316" t="s">
        <v>169</v>
      </c>
      <c r="N109" s="320"/>
      <c r="O109" s="318" t="s">
        <v>884</v>
      </c>
      <c r="P109" s="318"/>
      <c r="Q109" s="319"/>
      <c r="R109" s="366" t="s">
        <v>170</v>
      </c>
      <c r="S109" s="320"/>
      <c r="T109" s="318" t="s">
        <v>1056</v>
      </c>
      <c r="U109" s="182"/>
      <c r="V109" s="179" t="s">
        <v>164</v>
      </c>
      <c r="W109" s="183"/>
      <c r="X109" s="160"/>
      <c r="Y109" s="197" t="s">
        <v>115</v>
      </c>
      <c r="Z109" s="197" t="s">
        <v>134</v>
      </c>
      <c r="AA109" s="197" t="s">
        <v>117</v>
      </c>
      <c r="AB109" s="197" t="s">
        <v>939</v>
      </c>
      <c r="AC109" s="197" t="s">
        <v>182</v>
      </c>
      <c r="AD109" s="198" t="s">
        <v>523</v>
      </c>
      <c r="AE109" s="161" t="s">
        <v>663</v>
      </c>
      <c r="AF109" s="303"/>
    </row>
    <row r="110" spans="1:32" ht="90" customHeight="1" thickBot="1">
      <c r="A110" s="311" t="s">
        <v>153</v>
      </c>
      <c r="B110" s="198" t="s">
        <v>55</v>
      </c>
      <c r="C110" s="199" t="s">
        <v>411</v>
      </c>
      <c r="D110" s="200" t="s">
        <v>413</v>
      </c>
      <c r="E110" s="201" t="s">
        <v>262</v>
      </c>
      <c r="F110" s="312" t="s">
        <v>741</v>
      </c>
      <c r="G110" s="312"/>
      <c r="H110" s="312" t="s">
        <v>169</v>
      </c>
      <c r="I110" s="313"/>
      <c r="J110" s="318" t="s">
        <v>862</v>
      </c>
      <c r="K110" s="318"/>
      <c r="L110" s="319"/>
      <c r="M110" s="316" t="s">
        <v>169</v>
      </c>
      <c r="N110" s="320"/>
      <c r="O110" s="318" t="s">
        <v>885</v>
      </c>
      <c r="P110" s="318"/>
      <c r="Q110" s="319"/>
      <c r="R110" s="366" t="s">
        <v>160</v>
      </c>
      <c r="S110" s="320"/>
      <c r="T110" s="181" t="s">
        <v>1039</v>
      </c>
      <c r="U110" s="182"/>
      <c r="V110" s="179" t="s">
        <v>160</v>
      </c>
      <c r="W110" s="183"/>
      <c r="X110" s="162"/>
      <c r="Y110" s="197" t="s">
        <v>115</v>
      </c>
      <c r="Z110" s="197" t="s">
        <v>418</v>
      </c>
      <c r="AA110" s="197" t="s">
        <v>117</v>
      </c>
      <c r="AB110" s="197" t="s">
        <v>939</v>
      </c>
      <c r="AC110" s="197" t="s">
        <v>182</v>
      </c>
      <c r="AD110" s="198" t="s">
        <v>524</v>
      </c>
      <c r="AE110" s="161" t="s">
        <v>664</v>
      </c>
      <c r="AF110" s="303"/>
    </row>
    <row r="111" spans="1:32" ht="409.5" customHeight="1" thickBot="1">
      <c r="A111" s="311" t="s">
        <v>153</v>
      </c>
      <c r="B111" s="198" t="s">
        <v>57</v>
      </c>
      <c r="C111" s="199" t="s">
        <v>414</v>
      </c>
      <c r="D111" s="200" t="s">
        <v>415</v>
      </c>
      <c r="E111" s="201" t="s">
        <v>358</v>
      </c>
      <c r="F111" s="312" t="s">
        <v>735</v>
      </c>
      <c r="G111" s="312"/>
      <c r="H111" s="312" t="s">
        <v>169</v>
      </c>
      <c r="I111" s="313" t="s">
        <v>667</v>
      </c>
      <c r="J111" s="318" t="s">
        <v>873</v>
      </c>
      <c r="K111" s="318"/>
      <c r="L111" s="319"/>
      <c r="M111" s="316" t="s">
        <v>169</v>
      </c>
      <c r="N111" s="320"/>
      <c r="O111" s="318" t="s">
        <v>886</v>
      </c>
      <c r="P111" s="318"/>
      <c r="Q111" s="319"/>
      <c r="R111" s="366" t="s">
        <v>169</v>
      </c>
      <c r="S111" s="320"/>
      <c r="T111" s="181" t="s">
        <v>1022</v>
      </c>
      <c r="U111" s="182"/>
      <c r="V111" s="179" t="s">
        <v>160</v>
      </c>
      <c r="W111" s="183"/>
      <c r="X111" s="162"/>
      <c r="Y111" s="197" t="s">
        <v>115</v>
      </c>
      <c r="Z111" s="197" t="s">
        <v>141</v>
      </c>
      <c r="AA111" s="197" t="s">
        <v>117</v>
      </c>
      <c r="AB111" s="197" t="s">
        <v>939</v>
      </c>
      <c r="AC111" s="197" t="s">
        <v>182</v>
      </c>
      <c r="AD111" s="198" t="s">
        <v>525</v>
      </c>
      <c r="AE111" s="161" t="s">
        <v>665</v>
      </c>
      <c r="AF111" s="303"/>
    </row>
    <row r="112" spans="1:32">
      <c r="F112" s="353"/>
      <c r="G112" s="353"/>
      <c r="H112" s="353"/>
      <c r="I112" s="353"/>
      <c r="J112" s="353"/>
      <c r="K112" s="353"/>
      <c r="L112" s="353"/>
      <c r="M112" s="353"/>
      <c r="N112" s="353"/>
      <c r="O112" s="353"/>
      <c r="P112" s="353"/>
      <c r="Q112" s="353"/>
      <c r="R112" s="353"/>
      <c r="S112" s="353"/>
      <c r="T112" s="191"/>
      <c r="U112" s="191"/>
      <c r="V112" s="191"/>
      <c r="W112" s="191"/>
    </row>
    <row r="114" spans="6:6">
      <c r="F114" s="354" t="s">
        <v>734</v>
      </c>
    </row>
    <row r="146" spans="1:1">
      <c r="A146" s="1" t="s">
        <v>159</v>
      </c>
    </row>
    <row r="147" spans="1:1">
      <c r="A147" s="1" t="s">
        <v>160</v>
      </c>
    </row>
    <row r="148" spans="1:1">
      <c r="A148" s="1" t="s">
        <v>161</v>
      </c>
    </row>
    <row r="149" spans="1:1">
      <c r="A149" s="1" t="s">
        <v>162</v>
      </c>
    </row>
    <row r="150" spans="1:1">
      <c r="A150" s="1" t="s">
        <v>163</v>
      </c>
    </row>
    <row r="151" spans="1:1">
      <c r="A151" s="1" t="s">
        <v>164</v>
      </c>
    </row>
    <row r="152" spans="1:1">
      <c r="A152" s="1" t="s">
        <v>165</v>
      </c>
    </row>
    <row r="153" spans="1:1">
      <c r="A153" s="1" t="s">
        <v>166</v>
      </c>
    </row>
    <row r="154" spans="1:1">
      <c r="A154" s="1" t="s">
        <v>167</v>
      </c>
    </row>
    <row r="155" spans="1:1">
      <c r="A155" s="1" t="s">
        <v>168</v>
      </c>
    </row>
    <row r="156" spans="1:1">
      <c r="A156" s="2"/>
    </row>
    <row r="157" spans="1:1">
      <c r="A157" s="2"/>
    </row>
    <row r="158" spans="1:1">
      <c r="A158" s="2"/>
    </row>
    <row r="159" spans="1:1">
      <c r="A159" s="3"/>
    </row>
    <row r="160" spans="1:1">
      <c r="A160" s="3"/>
    </row>
    <row r="161" spans="1:1">
      <c r="A161" s="2"/>
    </row>
    <row r="162" spans="1:1">
      <c r="A162" s="2"/>
    </row>
    <row r="163" spans="1:1">
      <c r="A163" s="2"/>
    </row>
    <row r="164" spans="1:1">
      <c r="A164" s="5" t="s">
        <v>160</v>
      </c>
    </row>
    <row r="165" spans="1:1">
      <c r="A165" s="5" t="s">
        <v>169</v>
      </c>
    </row>
    <row r="166" spans="1:1">
      <c r="A166" s="5" t="s">
        <v>170</v>
      </c>
    </row>
    <row r="167" spans="1:1">
      <c r="A167" s="5" t="s">
        <v>164</v>
      </c>
    </row>
    <row r="168" spans="1:1">
      <c r="A168" s="5" t="s">
        <v>171</v>
      </c>
    </row>
    <row r="169" spans="1:1">
      <c r="A169" s="6" t="s">
        <v>168</v>
      </c>
    </row>
    <row r="170" spans="1:1">
      <c r="A170" s="5" t="s">
        <v>173</v>
      </c>
    </row>
    <row r="171" spans="1:1">
      <c r="A171" s="5" t="s">
        <v>172</v>
      </c>
    </row>
    <row r="172" spans="1:1">
      <c r="A172" s="4" t="s">
        <v>167</v>
      </c>
    </row>
  </sheetData>
  <sheetProtection selectLockedCells="1" autoFilter="0" pivotTables="0"/>
  <autoFilter ref="A2:AF111">
    <filterColumn colId="26">
      <filters>
        <filter val="Value for Money Council"/>
      </filters>
    </filterColumn>
  </autoFilter>
  <mergeCells count="4">
    <mergeCell ref="F1:I1"/>
    <mergeCell ref="J1:N1"/>
    <mergeCell ref="O1:S1"/>
    <mergeCell ref="T1:W1"/>
  </mergeCells>
  <conditionalFormatting sqref="H39 H42 H44 H46:H47 H49 R49:R73 R75 H78 R78 R80:R81 R84:R95 H3:H4 H7:H15 H17:H37 H51:H53 H55:H73 H84:H95 H97:H111 R97:R111 M3:M111 R3:R37">
    <cfRule type="containsText" dxfId="4250" priority="1067" operator="containsText" text="Deferred">
      <formula>NOT(ISERROR(SEARCH("Deferred",H3)))</formula>
    </cfRule>
    <cfRule type="containsText" dxfId="4249" priority="1069" operator="containsText" text="Update Not Provided">
      <formula>NOT(ISERROR(SEARCH("Update Not Provided",H3)))</formula>
    </cfRule>
    <cfRule type="containsText" dxfId="4248" priority="1070" operator="containsText" text="Not Yet Due">
      <formula>NOT(ISERROR(SEARCH("Not Yet Due",H3)))</formula>
    </cfRule>
    <cfRule type="containsText" dxfId="4247" priority="1071" operator="containsText" text="Deleted">
      <formula>NOT(ISERROR(SEARCH("Deleted",H3)))</formula>
    </cfRule>
    <cfRule type="containsText" dxfId="4246" priority="1072" operator="containsText" text="Completed Behind Schedule">
      <formula>NOT(ISERROR(SEARCH("Completed Behind Schedule",H3)))</formula>
    </cfRule>
    <cfRule type="containsText" dxfId="4245" priority="1073" operator="containsText" text="Off Target">
      <formula>NOT(ISERROR(SEARCH("Off Target",H3)))</formula>
    </cfRule>
    <cfRule type="containsText" dxfId="4244" priority="1074" operator="containsText" text="In Danger of Falling Behind Target">
      <formula>NOT(ISERROR(SEARCH("In Danger of Falling Behind Target",H3)))</formula>
    </cfRule>
    <cfRule type="containsText" dxfId="4243" priority="1075" operator="containsText" text="Fully Achieved">
      <formula>NOT(ISERROR(SEARCH("Fully Achieved",H3)))</formula>
    </cfRule>
    <cfRule type="containsText" dxfId="4242" priority="1076" operator="containsText" text="On track to be achieved">
      <formula>NOT(ISERROR(SEARCH("On track to be achieved",H3)))</formula>
    </cfRule>
  </conditionalFormatting>
  <conditionalFormatting sqref="R39 R42 R46:R47 R44">
    <cfRule type="containsText" dxfId="4241" priority="1022" operator="containsText" text="Deferred">
      <formula>NOT(ISERROR(SEARCH("Deferred",R39)))</formula>
    </cfRule>
    <cfRule type="containsText" dxfId="4240" priority="1023" operator="containsText" text="Update Not Provided">
      <formula>NOT(ISERROR(SEARCH("Update Not Provided",R39)))</formula>
    </cfRule>
    <cfRule type="containsText" dxfId="4239" priority="1024" operator="containsText" text="Not Yet Due">
      <formula>NOT(ISERROR(SEARCH("Not Yet Due",R39)))</formula>
    </cfRule>
    <cfRule type="containsText" dxfId="4238" priority="1025" operator="containsText" text="Deleted">
      <formula>NOT(ISERROR(SEARCH("Deleted",R39)))</formula>
    </cfRule>
    <cfRule type="containsText" dxfId="4237" priority="1026" operator="containsText" text="Completed Behind Schedule">
      <formula>NOT(ISERROR(SEARCH("Completed Behind Schedule",R39)))</formula>
    </cfRule>
    <cfRule type="containsText" dxfId="4236" priority="1027" operator="containsText" text="Off Target">
      <formula>NOT(ISERROR(SEARCH("Off Target",R39)))</formula>
    </cfRule>
    <cfRule type="containsText" dxfId="4235" priority="1028" operator="containsText" text="In Danger of Falling Behind Target">
      <formula>NOT(ISERROR(SEARCH("In Danger of Falling Behind Target",R39)))</formula>
    </cfRule>
    <cfRule type="containsText" dxfId="4234" priority="1029" operator="containsText" text="Fully Achieved">
      <formula>NOT(ISERROR(SEARCH("Fully Achieved",R39)))</formula>
    </cfRule>
    <cfRule type="containsText" dxfId="4233" priority="1030" operator="containsText" text="On track to be achieved">
      <formula>NOT(ISERROR(SEARCH("On track to be achieved",R39)))</formula>
    </cfRule>
  </conditionalFormatting>
  <conditionalFormatting sqref="H38">
    <cfRule type="containsText" dxfId="4232" priority="1003" operator="containsText" text="Deferred">
      <formula>NOT(ISERROR(SEARCH("Deferred",H38)))</formula>
    </cfRule>
    <cfRule type="containsText" dxfId="4231" priority="1004" operator="containsText" text="Update Not Provided">
      <formula>NOT(ISERROR(SEARCH("Update Not Provided",H38)))</formula>
    </cfRule>
    <cfRule type="containsText" dxfId="4230" priority="1005" operator="containsText" text="Not Yet Due">
      <formula>NOT(ISERROR(SEARCH("Not Yet Due",H38)))</formula>
    </cfRule>
    <cfRule type="containsText" dxfId="4229" priority="1006" operator="containsText" text="Deleted">
      <formula>NOT(ISERROR(SEARCH("Deleted",H38)))</formula>
    </cfRule>
    <cfRule type="containsText" dxfId="4228" priority="1007" operator="containsText" text="Completed Behind Schedule">
      <formula>NOT(ISERROR(SEARCH("Completed Behind Schedule",H38)))</formula>
    </cfRule>
    <cfRule type="containsText" dxfId="4227" priority="1008" operator="containsText" text="Off Target">
      <formula>NOT(ISERROR(SEARCH("Off Target",H38)))</formula>
    </cfRule>
    <cfRule type="containsText" dxfId="4226" priority="1009" operator="containsText" text="In Danger of Falling Behind Target">
      <formula>NOT(ISERROR(SEARCH("In Danger of Falling Behind Target",H38)))</formula>
    </cfRule>
    <cfRule type="containsText" dxfId="4225" priority="1010" operator="containsText" text="Fully Achieved">
      <formula>NOT(ISERROR(SEARCH("Fully Achieved",H38)))</formula>
    </cfRule>
    <cfRule type="containsText" dxfId="4224" priority="1011" operator="containsText" text="On track to be achieved">
      <formula>NOT(ISERROR(SEARCH("On track to be achieved",H38)))</formula>
    </cfRule>
  </conditionalFormatting>
  <conditionalFormatting sqref="R38">
    <cfRule type="containsText" dxfId="4223" priority="976" operator="containsText" text="Deferred">
      <formula>NOT(ISERROR(SEARCH("Deferred",R38)))</formula>
    </cfRule>
    <cfRule type="containsText" dxfId="4222" priority="977" operator="containsText" text="Update Not Provided">
      <formula>NOT(ISERROR(SEARCH("Update Not Provided",R38)))</formula>
    </cfRule>
    <cfRule type="containsText" dxfId="4221" priority="978" operator="containsText" text="Not Yet Due">
      <formula>NOT(ISERROR(SEARCH("Not Yet Due",R38)))</formula>
    </cfRule>
    <cfRule type="containsText" dxfId="4220" priority="979" operator="containsText" text="Deleted">
      <formula>NOT(ISERROR(SEARCH("Deleted",R38)))</formula>
    </cfRule>
    <cfRule type="containsText" dxfId="4219" priority="980" operator="containsText" text="Completed Behind Schedule">
      <formula>NOT(ISERROR(SEARCH("Completed Behind Schedule",R38)))</formula>
    </cfRule>
    <cfRule type="containsText" dxfId="4218" priority="981" operator="containsText" text="Off Target">
      <formula>NOT(ISERROR(SEARCH("Off Target",R38)))</formula>
    </cfRule>
    <cfRule type="containsText" dxfId="4217" priority="982" operator="containsText" text="In Danger of Falling Behind Target">
      <formula>NOT(ISERROR(SEARCH("In Danger of Falling Behind Target",R38)))</formula>
    </cfRule>
    <cfRule type="containsText" dxfId="4216" priority="983" operator="containsText" text="Fully Achieved">
      <formula>NOT(ISERROR(SEARCH("Fully Achieved",R38)))</formula>
    </cfRule>
    <cfRule type="containsText" dxfId="4215" priority="984" operator="containsText" text="On track to be achieved">
      <formula>NOT(ISERROR(SEARCH("On track to be achieved",R38)))</formula>
    </cfRule>
  </conditionalFormatting>
  <conditionalFormatting sqref="H40">
    <cfRule type="containsText" dxfId="4214" priority="957" operator="containsText" text="Deferred">
      <formula>NOT(ISERROR(SEARCH("Deferred",H40)))</formula>
    </cfRule>
    <cfRule type="containsText" dxfId="4213" priority="958" operator="containsText" text="Update Not Provided">
      <formula>NOT(ISERROR(SEARCH("Update Not Provided",H40)))</formula>
    </cfRule>
    <cfRule type="containsText" dxfId="4212" priority="959" operator="containsText" text="Not Yet Due">
      <formula>NOT(ISERROR(SEARCH("Not Yet Due",H40)))</formula>
    </cfRule>
    <cfRule type="containsText" dxfId="4211" priority="960" operator="containsText" text="Deleted">
      <formula>NOT(ISERROR(SEARCH("Deleted",H40)))</formula>
    </cfRule>
    <cfRule type="containsText" dxfId="4210" priority="961" operator="containsText" text="Completed Behind Schedule">
      <formula>NOT(ISERROR(SEARCH("Completed Behind Schedule",H40)))</formula>
    </cfRule>
    <cfRule type="containsText" dxfId="4209" priority="962" operator="containsText" text="Off Target">
      <formula>NOT(ISERROR(SEARCH("Off Target",H40)))</formula>
    </cfRule>
    <cfRule type="containsText" dxfId="4208" priority="963" operator="containsText" text="In Danger of Falling Behind Target">
      <formula>NOT(ISERROR(SEARCH("In Danger of Falling Behind Target",H40)))</formula>
    </cfRule>
    <cfRule type="containsText" dxfId="4207" priority="964" operator="containsText" text="Fully Achieved">
      <formula>NOT(ISERROR(SEARCH("Fully Achieved",H40)))</formula>
    </cfRule>
    <cfRule type="containsText" dxfId="4206" priority="965" operator="containsText" text="On track to be achieved">
      <formula>NOT(ISERROR(SEARCH("On track to be achieved",H40)))</formula>
    </cfRule>
  </conditionalFormatting>
  <conditionalFormatting sqref="R40">
    <cfRule type="containsText" dxfId="4205" priority="930" operator="containsText" text="Deferred">
      <formula>NOT(ISERROR(SEARCH("Deferred",R40)))</formula>
    </cfRule>
    <cfRule type="containsText" dxfId="4204" priority="931" operator="containsText" text="Update Not Provided">
      <formula>NOT(ISERROR(SEARCH("Update Not Provided",R40)))</formula>
    </cfRule>
    <cfRule type="containsText" dxfId="4203" priority="932" operator="containsText" text="Not Yet Due">
      <formula>NOT(ISERROR(SEARCH("Not Yet Due",R40)))</formula>
    </cfRule>
    <cfRule type="containsText" dxfId="4202" priority="933" operator="containsText" text="Deleted">
      <formula>NOT(ISERROR(SEARCH("Deleted",R40)))</formula>
    </cfRule>
    <cfRule type="containsText" dxfId="4201" priority="934" operator="containsText" text="Completed Behind Schedule">
      <formula>NOT(ISERROR(SEARCH("Completed Behind Schedule",R40)))</formula>
    </cfRule>
    <cfRule type="containsText" dxfId="4200" priority="935" operator="containsText" text="Off Target">
      <formula>NOT(ISERROR(SEARCH("Off Target",R40)))</formula>
    </cfRule>
    <cfRule type="containsText" dxfId="4199" priority="936" operator="containsText" text="In Danger of Falling Behind Target">
      <formula>NOT(ISERROR(SEARCH("In Danger of Falling Behind Target",R40)))</formula>
    </cfRule>
    <cfRule type="containsText" dxfId="4198" priority="937" operator="containsText" text="Fully Achieved">
      <formula>NOT(ISERROR(SEARCH("Fully Achieved",R40)))</formula>
    </cfRule>
    <cfRule type="containsText" dxfId="4197" priority="938" operator="containsText" text="On track to be achieved">
      <formula>NOT(ISERROR(SEARCH("On track to be achieved",R40)))</formula>
    </cfRule>
  </conditionalFormatting>
  <conditionalFormatting sqref="H41">
    <cfRule type="containsText" dxfId="4196" priority="911" operator="containsText" text="Deferred">
      <formula>NOT(ISERROR(SEARCH("Deferred",H41)))</formula>
    </cfRule>
    <cfRule type="containsText" dxfId="4195" priority="912" operator="containsText" text="Update Not Provided">
      <formula>NOT(ISERROR(SEARCH("Update Not Provided",H41)))</formula>
    </cfRule>
    <cfRule type="containsText" dxfId="4194" priority="913" operator="containsText" text="Not Yet Due">
      <formula>NOT(ISERROR(SEARCH("Not Yet Due",H41)))</formula>
    </cfRule>
    <cfRule type="containsText" dxfId="4193" priority="914" operator="containsText" text="Deleted">
      <formula>NOT(ISERROR(SEARCH("Deleted",H41)))</formula>
    </cfRule>
    <cfRule type="containsText" dxfId="4192" priority="915" operator="containsText" text="Completed Behind Schedule">
      <formula>NOT(ISERROR(SEARCH("Completed Behind Schedule",H41)))</formula>
    </cfRule>
    <cfRule type="containsText" dxfId="4191" priority="916" operator="containsText" text="Off Target">
      <formula>NOT(ISERROR(SEARCH("Off Target",H41)))</formula>
    </cfRule>
    <cfRule type="containsText" dxfId="4190" priority="917" operator="containsText" text="In Danger of Falling Behind Target">
      <formula>NOT(ISERROR(SEARCH("In Danger of Falling Behind Target",H41)))</formula>
    </cfRule>
    <cfRule type="containsText" dxfId="4189" priority="918" operator="containsText" text="Fully Achieved">
      <formula>NOT(ISERROR(SEARCH("Fully Achieved",H41)))</formula>
    </cfRule>
    <cfRule type="containsText" dxfId="4188" priority="919" operator="containsText" text="On track to be achieved">
      <formula>NOT(ISERROR(SEARCH("On track to be achieved",H41)))</formula>
    </cfRule>
  </conditionalFormatting>
  <conditionalFormatting sqref="R41">
    <cfRule type="containsText" dxfId="4187" priority="884" operator="containsText" text="Deferred">
      <formula>NOT(ISERROR(SEARCH("Deferred",R41)))</formula>
    </cfRule>
    <cfRule type="containsText" dxfId="4186" priority="885" operator="containsText" text="Update Not Provided">
      <formula>NOT(ISERROR(SEARCH("Update Not Provided",R41)))</formula>
    </cfRule>
    <cfRule type="containsText" dxfId="4185" priority="886" operator="containsText" text="Not Yet Due">
      <formula>NOT(ISERROR(SEARCH("Not Yet Due",R41)))</formula>
    </cfRule>
    <cfRule type="containsText" dxfId="4184" priority="887" operator="containsText" text="Deleted">
      <formula>NOT(ISERROR(SEARCH("Deleted",R41)))</formula>
    </cfRule>
    <cfRule type="containsText" dxfId="4183" priority="888" operator="containsText" text="Completed Behind Schedule">
      <formula>NOT(ISERROR(SEARCH("Completed Behind Schedule",R41)))</formula>
    </cfRule>
    <cfRule type="containsText" dxfId="4182" priority="889" operator="containsText" text="Off Target">
      <formula>NOT(ISERROR(SEARCH("Off Target",R41)))</formula>
    </cfRule>
    <cfRule type="containsText" dxfId="4181" priority="890" operator="containsText" text="In Danger of Falling Behind Target">
      <formula>NOT(ISERROR(SEARCH("In Danger of Falling Behind Target",R41)))</formula>
    </cfRule>
    <cfRule type="containsText" dxfId="4180" priority="891" operator="containsText" text="Fully Achieved">
      <formula>NOT(ISERROR(SEARCH("Fully Achieved",R41)))</formula>
    </cfRule>
    <cfRule type="containsText" dxfId="4179" priority="892" operator="containsText" text="On track to be achieved">
      <formula>NOT(ISERROR(SEARCH("On track to be achieved",R41)))</formula>
    </cfRule>
  </conditionalFormatting>
  <conditionalFormatting sqref="H43">
    <cfRule type="containsText" dxfId="4178" priority="865" operator="containsText" text="Deferred">
      <formula>NOT(ISERROR(SEARCH("Deferred",H43)))</formula>
    </cfRule>
    <cfRule type="containsText" dxfId="4177" priority="866" operator="containsText" text="Update Not Provided">
      <formula>NOT(ISERROR(SEARCH("Update Not Provided",H43)))</formula>
    </cfRule>
    <cfRule type="containsText" dxfId="4176" priority="867" operator="containsText" text="Not Yet Due">
      <formula>NOT(ISERROR(SEARCH("Not Yet Due",H43)))</formula>
    </cfRule>
    <cfRule type="containsText" dxfId="4175" priority="868" operator="containsText" text="Deleted">
      <formula>NOT(ISERROR(SEARCH("Deleted",H43)))</formula>
    </cfRule>
    <cfRule type="containsText" dxfId="4174" priority="869" operator="containsText" text="Completed Behind Schedule">
      <formula>NOT(ISERROR(SEARCH("Completed Behind Schedule",H43)))</formula>
    </cfRule>
    <cfRule type="containsText" dxfId="4173" priority="870" operator="containsText" text="Off Target">
      <formula>NOT(ISERROR(SEARCH("Off Target",H43)))</formula>
    </cfRule>
    <cfRule type="containsText" dxfId="4172" priority="871" operator="containsText" text="In Danger of Falling Behind Target">
      <formula>NOT(ISERROR(SEARCH("In Danger of Falling Behind Target",H43)))</formula>
    </cfRule>
    <cfRule type="containsText" dxfId="4171" priority="872" operator="containsText" text="Fully Achieved">
      <formula>NOT(ISERROR(SEARCH("Fully Achieved",H43)))</formula>
    </cfRule>
    <cfRule type="containsText" dxfId="4170" priority="873" operator="containsText" text="On track to be achieved">
      <formula>NOT(ISERROR(SEARCH("On track to be achieved",H43)))</formula>
    </cfRule>
  </conditionalFormatting>
  <conditionalFormatting sqref="R43">
    <cfRule type="containsText" dxfId="4169" priority="838" operator="containsText" text="Deferred">
      <formula>NOT(ISERROR(SEARCH("Deferred",R43)))</formula>
    </cfRule>
    <cfRule type="containsText" dxfId="4168" priority="839" operator="containsText" text="Update Not Provided">
      <formula>NOT(ISERROR(SEARCH("Update Not Provided",R43)))</formula>
    </cfRule>
    <cfRule type="containsText" dxfId="4167" priority="840" operator="containsText" text="Not Yet Due">
      <formula>NOT(ISERROR(SEARCH("Not Yet Due",R43)))</formula>
    </cfRule>
    <cfRule type="containsText" dxfId="4166" priority="841" operator="containsText" text="Deleted">
      <formula>NOT(ISERROR(SEARCH("Deleted",R43)))</formula>
    </cfRule>
    <cfRule type="containsText" dxfId="4165" priority="842" operator="containsText" text="Completed Behind Schedule">
      <formula>NOT(ISERROR(SEARCH("Completed Behind Schedule",R43)))</formula>
    </cfRule>
    <cfRule type="containsText" dxfId="4164" priority="843" operator="containsText" text="Off Target">
      <formula>NOT(ISERROR(SEARCH("Off Target",R43)))</formula>
    </cfRule>
    <cfRule type="containsText" dxfId="4163" priority="844" operator="containsText" text="In Danger of Falling Behind Target">
      <formula>NOT(ISERROR(SEARCH("In Danger of Falling Behind Target",R43)))</formula>
    </cfRule>
    <cfRule type="containsText" dxfId="4162" priority="845" operator="containsText" text="Fully Achieved">
      <formula>NOT(ISERROR(SEARCH("Fully Achieved",R43)))</formula>
    </cfRule>
    <cfRule type="containsText" dxfId="4161" priority="846" operator="containsText" text="On track to be achieved">
      <formula>NOT(ISERROR(SEARCH("On track to be achieved",R43)))</formula>
    </cfRule>
  </conditionalFormatting>
  <conditionalFormatting sqref="H48">
    <cfRule type="containsText" dxfId="4160" priority="819" operator="containsText" text="Deferred">
      <formula>NOT(ISERROR(SEARCH("Deferred",H48)))</formula>
    </cfRule>
    <cfRule type="containsText" dxfId="4159" priority="820" operator="containsText" text="Update Not Provided">
      <formula>NOT(ISERROR(SEARCH("Update Not Provided",H48)))</formula>
    </cfRule>
    <cfRule type="containsText" dxfId="4158" priority="821" operator="containsText" text="Not Yet Due">
      <formula>NOT(ISERROR(SEARCH("Not Yet Due",H48)))</formula>
    </cfRule>
    <cfRule type="containsText" dxfId="4157" priority="822" operator="containsText" text="Deleted">
      <formula>NOT(ISERROR(SEARCH("Deleted",H48)))</formula>
    </cfRule>
    <cfRule type="containsText" dxfId="4156" priority="823" operator="containsText" text="Completed Behind Schedule">
      <formula>NOT(ISERROR(SEARCH("Completed Behind Schedule",H48)))</formula>
    </cfRule>
    <cfRule type="containsText" dxfId="4155" priority="824" operator="containsText" text="Off Target">
      <formula>NOT(ISERROR(SEARCH("Off Target",H48)))</formula>
    </cfRule>
    <cfRule type="containsText" dxfId="4154" priority="825" operator="containsText" text="In Danger of Falling Behind Target">
      <formula>NOT(ISERROR(SEARCH("In Danger of Falling Behind Target",H48)))</formula>
    </cfRule>
    <cfRule type="containsText" dxfId="4153" priority="826" operator="containsText" text="Fully Achieved">
      <formula>NOT(ISERROR(SEARCH("Fully Achieved",H48)))</formula>
    </cfRule>
    <cfRule type="containsText" dxfId="4152" priority="827" operator="containsText" text="On track to be achieved">
      <formula>NOT(ISERROR(SEARCH("On track to be achieved",H48)))</formula>
    </cfRule>
  </conditionalFormatting>
  <conditionalFormatting sqref="R48">
    <cfRule type="containsText" dxfId="4151" priority="792" operator="containsText" text="Deferred">
      <formula>NOT(ISERROR(SEARCH("Deferred",R48)))</formula>
    </cfRule>
    <cfRule type="containsText" dxfId="4150" priority="793" operator="containsText" text="Update Not Provided">
      <formula>NOT(ISERROR(SEARCH("Update Not Provided",R48)))</formula>
    </cfRule>
    <cfRule type="containsText" dxfId="4149" priority="794" operator="containsText" text="Not Yet Due">
      <formula>NOT(ISERROR(SEARCH("Not Yet Due",R48)))</formula>
    </cfRule>
    <cfRule type="containsText" dxfId="4148" priority="795" operator="containsText" text="Deleted">
      <formula>NOT(ISERROR(SEARCH("Deleted",R48)))</formula>
    </cfRule>
    <cfRule type="containsText" dxfId="4147" priority="796" operator="containsText" text="Completed Behind Schedule">
      <formula>NOT(ISERROR(SEARCH("Completed Behind Schedule",R48)))</formula>
    </cfRule>
    <cfRule type="containsText" dxfId="4146" priority="797" operator="containsText" text="Off Target">
      <formula>NOT(ISERROR(SEARCH("Off Target",R48)))</formula>
    </cfRule>
    <cfRule type="containsText" dxfId="4145" priority="798" operator="containsText" text="In Danger of Falling Behind Target">
      <formula>NOT(ISERROR(SEARCH("In Danger of Falling Behind Target",R48)))</formula>
    </cfRule>
    <cfRule type="containsText" dxfId="4144" priority="799" operator="containsText" text="Fully Achieved">
      <formula>NOT(ISERROR(SEARCH("Fully Achieved",R48)))</formula>
    </cfRule>
    <cfRule type="containsText" dxfId="4143" priority="800" operator="containsText" text="On track to be achieved">
      <formula>NOT(ISERROR(SEARCH("On track to be achieved",R48)))</formula>
    </cfRule>
  </conditionalFormatting>
  <conditionalFormatting sqref="H45">
    <cfRule type="containsText" dxfId="4142" priority="773" operator="containsText" text="Deferred">
      <formula>NOT(ISERROR(SEARCH("Deferred",H45)))</formula>
    </cfRule>
    <cfRule type="containsText" dxfId="4141" priority="774" operator="containsText" text="Update Not Provided">
      <formula>NOT(ISERROR(SEARCH("Update Not Provided",H45)))</formula>
    </cfRule>
    <cfRule type="containsText" dxfId="4140" priority="775" operator="containsText" text="Not Yet Due">
      <formula>NOT(ISERROR(SEARCH("Not Yet Due",H45)))</formula>
    </cfRule>
    <cfRule type="containsText" dxfId="4139" priority="776" operator="containsText" text="Deleted">
      <formula>NOT(ISERROR(SEARCH("Deleted",H45)))</formula>
    </cfRule>
    <cfRule type="containsText" dxfId="4138" priority="777" operator="containsText" text="Completed Behind Schedule">
      <formula>NOT(ISERROR(SEARCH("Completed Behind Schedule",H45)))</formula>
    </cfRule>
    <cfRule type="containsText" dxfId="4137" priority="778" operator="containsText" text="Off Target">
      <formula>NOT(ISERROR(SEARCH("Off Target",H45)))</formula>
    </cfRule>
    <cfRule type="containsText" dxfId="4136" priority="779" operator="containsText" text="In Danger of Falling Behind Target">
      <formula>NOT(ISERROR(SEARCH("In Danger of Falling Behind Target",H45)))</formula>
    </cfRule>
    <cfRule type="containsText" dxfId="4135" priority="780" operator="containsText" text="Fully Achieved">
      <formula>NOT(ISERROR(SEARCH("Fully Achieved",H45)))</formula>
    </cfRule>
    <cfRule type="containsText" dxfId="4134" priority="781" operator="containsText" text="On track to be achieved">
      <formula>NOT(ISERROR(SEARCH("On track to be achieved",H45)))</formula>
    </cfRule>
  </conditionalFormatting>
  <conditionalFormatting sqref="R45">
    <cfRule type="containsText" dxfId="4133" priority="746" operator="containsText" text="Deferred">
      <formula>NOT(ISERROR(SEARCH("Deferred",R45)))</formula>
    </cfRule>
    <cfRule type="containsText" dxfId="4132" priority="747" operator="containsText" text="Update Not Provided">
      <formula>NOT(ISERROR(SEARCH("Update Not Provided",R45)))</formula>
    </cfRule>
    <cfRule type="containsText" dxfId="4131" priority="748" operator="containsText" text="Not Yet Due">
      <formula>NOT(ISERROR(SEARCH("Not Yet Due",R45)))</formula>
    </cfRule>
    <cfRule type="containsText" dxfId="4130" priority="749" operator="containsText" text="Deleted">
      <formula>NOT(ISERROR(SEARCH("Deleted",R45)))</formula>
    </cfRule>
    <cfRule type="containsText" dxfId="4129" priority="750" operator="containsText" text="Completed Behind Schedule">
      <formula>NOT(ISERROR(SEARCH("Completed Behind Schedule",R45)))</formula>
    </cfRule>
    <cfRule type="containsText" dxfId="4128" priority="751" operator="containsText" text="Off Target">
      <formula>NOT(ISERROR(SEARCH("Off Target",R45)))</formula>
    </cfRule>
    <cfRule type="containsText" dxfId="4127" priority="752" operator="containsText" text="In Danger of Falling Behind Target">
      <formula>NOT(ISERROR(SEARCH("In Danger of Falling Behind Target",R45)))</formula>
    </cfRule>
    <cfRule type="containsText" dxfId="4126" priority="753" operator="containsText" text="Fully Achieved">
      <formula>NOT(ISERROR(SEARCH("Fully Achieved",R45)))</formula>
    </cfRule>
    <cfRule type="containsText" dxfId="4125" priority="754" operator="containsText" text="On track to be achieved">
      <formula>NOT(ISERROR(SEARCH("On track to be achieved",R45)))</formula>
    </cfRule>
  </conditionalFormatting>
  <conditionalFormatting sqref="H74 R74">
    <cfRule type="containsText" dxfId="4124" priority="331" operator="containsText" text="Deferred">
      <formula>NOT(ISERROR(SEARCH("Deferred",H74)))</formula>
    </cfRule>
    <cfRule type="containsText" dxfId="4123" priority="332" operator="containsText" text="Update Not Provided">
      <formula>NOT(ISERROR(SEARCH("Update Not Provided",H74)))</formula>
    </cfRule>
    <cfRule type="containsText" dxfId="4122" priority="333" operator="containsText" text="Not Yet Due">
      <formula>NOT(ISERROR(SEARCH("Not Yet Due",H74)))</formula>
    </cfRule>
    <cfRule type="containsText" dxfId="4121" priority="334" operator="containsText" text="Deleted">
      <formula>NOT(ISERROR(SEARCH("Deleted",H74)))</formula>
    </cfRule>
    <cfRule type="containsText" dxfId="4120" priority="335" operator="containsText" text="Completed Behind Schedule">
      <formula>NOT(ISERROR(SEARCH("Completed Behind Schedule",H74)))</formula>
    </cfRule>
    <cfRule type="containsText" dxfId="4119" priority="336" operator="containsText" text="Off Target">
      <formula>NOT(ISERROR(SEARCH("Off Target",H74)))</formula>
    </cfRule>
    <cfRule type="containsText" dxfId="4118" priority="337" operator="containsText" text="In Danger of Falling Behind Target">
      <formula>NOT(ISERROR(SEARCH("In Danger of Falling Behind Target",H74)))</formula>
    </cfRule>
    <cfRule type="containsText" dxfId="4117" priority="338" operator="containsText" text="Fully Achieved">
      <formula>NOT(ISERROR(SEARCH("Fully Achieved",H74)))</formula>
    </cfRule>
    <cfRule type="containsText" dxfId="4116" priority="339" operator="containsText" text="On track to be achieved">
      <formula>NOT(ISERROR(SEARCH("On track to be achieved",H74)))</formula>
    </cfRule>
  </conditionalFormatting>
  <conditionalFormatting sqref="R77">
    <cfRule type="containsText" dxfId="4115" priority="313" operator="containsText" text="Deferred">
      <formula>NOT(ISERROR(SEARCH("Deferred",R77)))</formula>
    </cfRule>
    <cfRule type="containsText" dxfId="4114" priority="314" operator="containsText" text="Update Not Provided">
      <formula>NOT(ISERROR(SEARCH("Update Not Provided",R77)))</formula>
    </cfRule>
    <cfRule type="containsText" dxfId="4113" priority="315" operator="containsText" text="Not Yet Due">
      <formula>NOT(ISERROR(SEARCH("Not Yet Due",R77)))</formula>
    </cfRule>
    <cfRule type="containsText" dxfId="4112" priority="316" operator="containsText" text="Deleted">
      <formula>NOT(ISERROR(SEARCH("Deleted",R77)))</formula>
    </cfRule>
    <cfRule type="containsText" dxfId="4111" priority="317" operator="containsText" text="Completed Behind Schedule">
      <formula>NOT(ISERROR(SEARCH("Completed Behind Schedule",R77)))</formula>
    </cfRule>
    <cfRule type="containsText" dxfId="4110" priority="318" operator="containsText" text="Off Target">
      <formula>NOT(ISERROR(SEARCH("Off Target",R77)))</formula>
    </cfRule>
    <cfRule type="containsText" dxfId="4109" priority="319" operator="containsText" text="In Danger of Falling Behind Target">
      <formula>NOT(ISERROR(SEARCH("In Danger of Falling Behind Target",R77)))</formula>
    </cfRule>
    <cfRule type="containsText" dxfId="4108" priority="320" operator="containsText" text="Fully Achieved">
      <formula>NOT(ISERROR(SEARCH("Fully Achieved",R77)))</formula>
    </cfRule>
    <cfRule type="containsText" dxfId="4107" priority="321" operator="containsText" text="On track to be achieved">
      <formula>NOT(ISERROR(SEARCH("On track to be achieved",R77)))</formula>
    </cfRule>
  </conditionalFormatting>
  <conditionalFormatting sqref="R76">
    <cfRule type="containsText" dxfId="4106" priority="295" operator="containsText" text="Deferred">
      <formula>NOT(ISERROR(SEARCH("Deferred",R76)))</formula>
    </cfRule>
    <cfRule type="containsText" dxfId="4105" priority="296" operator="containsText" text="Update Not Provided">
      <formula>NOT(ISERROR(SEARCH("Update Not Provided",R76)))</formula>
    </cfRule>
    <cfRule type="containsText" dxfId="4104" priority="297" operator="containsText" text="Not Yet Due">
      <formula>NOT(ISERROR(SEARCH("Not Yet Due",R76)))</formula>
    </cfRule>
    <cfRule type="containsText" dxfId="4103" priority="298" operator="containsText" text="Deleted">
      <formula>NOT(ISERROR(SEARCH("Deleted",R76)))</formula>
    </cfRule>
    <cfRule type="containsText" dxfId="4102" priority="299" operator="containsText" text="Completed Behind Schedule">
      <formula>NOT(ISERROR(SEARCH("Completed Behind Schedule",R76)))</formula>
    </cfRule>
    <cfRule type="containsText" dxfId="4101" priority="300" operator="containsText" text="Off Target">
      <formula>NOT(ISERROR(SEARCH("Off Target",R76)))</formula>
    </cfRule>
    <cfRule type="containsText" dxfId="4100" priority="301" operator="containsText" text="In Danger of Falling Behind Target">
      <formula>NOT(ISERROR(SEARCH("In Danger of Falling Behind Target",R76)))</formula>
    </cfRule>
    <cfRule type="containsText" dxfId="4099" priority="302" operator="containsText" text="Fully Achieved">
      <formula>NOT(ISERROR(SEARCH("Fully Achieved",R76)))</formula>
    </cfRule>
    <cfRule type="containsText" dxfId="4098" priority="303" operator="containsText" text="On track to be achieved">
      <formula>NOT(ISERROR(SEARCH("On track to be achieved",R76)))</formula>
    </cfRule>
  </conditionalFormatting>
  <conditionalFormatting sqref="H79 R79">
    <cfRule type="containsText" dxfId="4097" priority="277" operator="containsText" text="Deferred">
      <formula>NOT(ISERROR(SEARCH("Deferred",H79)))</formula>
    </cfRule>
    <cfRule type="containsText" dxfId="4096" priority="278" operator="containsText" text="Update Not Provided">
      <formula>NOT(ISERROR(SEARCH("Update Not Provided",H79)))</formula>
    </cfRule>
    <cfRule type="containsText" dxfId="4095" priority="279" operator="containsText" text="Not Yet Due">
      <formula>NOT(ISERROR(SEARCH("Not Yet Due",H79)))</formula>
    </cfRule>
    <cfRule type="containsText" dxfId="4094" priority="280" operator="containsText" text="Deleted">
      <formula>NOT(ISERROR(SEARCH("Deleted",H79)))</formula>
    </cfRule>
    <cfRule type="containsText" dxfId="4093" priority="281" operator="containsText" text="Completed Behind Schedule">
      <formula>NOT(ISERROR(SEARCH("Completed Behind Schedule",H79)))</formula>
    </cfRule>
    <cfRule type="containsText" dxfId="4092" priority="282" operator="containsText" text="Off Target">
      <formula>NOT(ISERROR(SEARCH("Off Target",H79)))</formula>
    </cfRule>
    <cfRule type="containsText" dxfId="4091" priority="283" operator="containsText" text="In Danger of Falling Behind Target">
      <formula>NOT(ISERROR(SEARCH("In Danger of Falling Behind Target",H79)))</formula>
    </cfRule>
    <cfRule type="containsText" dxfId="4090" priority="284" operator="containsText" text="Fully Achieved">
      <formula>NOT(ISERROR(SEARCH("Fully Achieved",H79)))</formula>
    </cfRule>
    <cfRule type="containsText" dxfId="4089" priority="285" operator="containsText" text="On track to be achieved">
      <formula>NOT(ISERROR(SEARCH("On track to be achieved",H79)))</formula>
    </cfRule>
  </conditionalFormatting>
  <conditionalFormatting sqref="R83">
    <cfRule type="containsText" dxfId="4088" priority="259" operator="containsText" text="Deferred">
      <formula>NOT(ISERROR(SEARCH("Deferred",R83)))</formula>
    </cfRule>
    <cfRule type="containsText" dxfId="4087" priority="260" operator="containsText" text="Update Not Provided">
      <formula>NOT(ISERROR(SEARCH("Update Not Provided",R83)))</formula>
    </cfRule>
    <cfRule type="containsText" dxfId="4086" priority="261" operator="containsText" text="Not Yet Due">
      <formula>NOT(ISERROR(SEARCH("Not Yet Due",R83)))</formula>
    </cfRule>
    <cfRule type="containsText" dxfId="4085" priority="262" operator="containsText" text="Deleted">
      <formula>NOT(ISERROR(SEARCH("Deleted",R83)))</formula>
    </cfRule>
    <cfRule type="containsText" dxfId="4084" priority="263" operator="containsText" text="Completed Behind Schedule">
      <formula>NOT(ISERROR(SEARCH("Completed Behind Schedule",R83)))</formula>
    </cfRule>
    <cfRule type="containsText" dxfId="4083" priority="264" operator="containsText" text="Off Target">
      <formula>NOT(ISERROR(SEARCH("Off Target",R83)))</formula>
    </cfRule>
    <cfRule type="containsText" dxfId="4082" priority="265" operator="containsText" text="In Danger of Falling Behind Target">
      <formula>NOT(ISERROR(SEARCH("In Danger of Falling Behind Target",R83)))</formula>
    </cfRule>
    <cfRule type="containsText" dxfId="4081" priority="266" operator="containsText" text="Fully Achieved">
      <formula>NOT(ISERROR(SEARCH("Fully Achieved",R83)))</formula>
    </cfRule>
    <cfRule type="containsText" dxfId="4080" priority="267" operator="containsText" text="On track to be achieved">
      <formula>NOT(ISERROR(SEARCH("On track to be achieved",R83)))</formula>
    </cfRule>
  </conditionalFormatting>
  <conditionalFormatting sqref="H5">
    <cfRule type="containsText" dxfId="4079" priority="184" operator="containsText" text="Deferred">
      <formula>NOT(ISERROR(SEARCH("Deferred",H5)))</formula>
    </cfRule>
    <cfRule type="containsText" dxfId="4078" priority="185" operator="containsText" text="Update Not Provided">
      <formula>NOT(ISERROR(SEARCH("Update Not Provided",H5)))</formula>
    </cfRule>
    <cfRule type="containsText" dxfId="4077" priority="186" operator="containsText" text="Not Yet Due">
      <formula>NOT(ISERROR(SEARCH("Not Yet Due",H5)))</formula>
    </cfRule>
    <cfRule type="containsText" dxfId="4076" priority="187" operator="containsText" text="Deleted">
      <formula>NOT(ISERROR(SEARCH("Deleted",H5)))</formula>
    </cfRule>
    <cfRule type="containsText" dxfId="4075" priority="188" operator="containsText" text="Completed Behind Schedule">
      <formula>NOT(ISERROR(SEARCH("Completed Behind Schedule",H5)))</formula>
    </cfRule>
    <cfRule type="containsText" dxfId="4074" priority="189" operator="containsText" text="Off Target">
      <formula>NOT(ISERROR(SEARCH("Off Target",H5)))</formula>
    </cfRule>
    <cfRule type="containsText" dxfId="4073" priority="190" operator="containsText" text="In Danger of Falling Behind Target">
      <formula>NOT(ISERROR(SEARCH("In Danger of Falling Behind Target",H5)))</formula>
    </cfRule>
    <cfRule type="containsText" dxfId="4072" priority="191" operator="containsText" text="Fully Achieved">
      <formula>NOT(ISERROR(SEARCH("Fully Achieved",H5)))</formula>
    </cfRule>
    <cfRule type="containsText" dxfId="4071" priority="192" operator="containsText" text="On track to be achieved">
      <formula>NOT(ISERROR(SEARCH("On track to be achieved",H5)))</formula>
    </cfRule>
  </conditionalFormatting>
  <conditionalFormatting sqref="H6">
    <cfRule type="containsText" dxfId="4070" priority="175" operator="containsText" text="Deferred">
      <formula>NOT(ISERROR(SEARCH("Deferred",H6)))</formula>
    </cfRule>
    <cfRule type="containsText" dxfId="4069" priority="176" operator="containsText" text="Update Not Provided">
      <formula>NOT(ISERROR(SEARCH("Update Not Provided",H6)))</formula>
    </cfRule>
    <cfRule type="containsText" dxfId="4068" priority="177" operator="containsText" text="Not Yet Due">
      <formula>NOT(ISERROR(SEARCH("Not Yet Due",H6)))</formula>
    </cfRule>
    <cfRule type="containsText" dxfId="4067" priority="178" operator="containsText" text="Deleted">
      <formula>NOT(ISERROR(SEARCH("Deleted",H6)))</formula>
    </cfRule>
    <cfRule type="containsText" dxfId="4066" priority="179" operator="containsText" text="Completed Behind Schedule">
      <formula>NOT(ISERROR(SEARCH("Completed Behind Schedule",H6)))</formula>
    </cfRule>
    <cfRule type="containsText" dxfId="4065" priority="180" operator="containsText" text="Off Target">
      <formula>NOT(ISERROR(SEARCH("Off Target",H6)))</formula>
    </cfRule>
    <cfRule type="containsText" dxfId="4064" priority="181" operator="containsText" text="In Danger of Falling Behind Target">
      <formula>NOT(ISERROR(SEARCH("In Danger of Falling Behind Target",H6)))</formula>
    </cfRule>
    <cfRule type="containsText" dxfId="4063" priority="182" operator="containsText" text="Fully Achieved">
      <formula>NOT(ISERROR(SEARCH("Fully Achieved",H6)))</formula>
    </cfRule>
    <cfRule type="containsText" dxfId="4062" priority="183" operator="containsText" text="On track to be achieved">
      <formula>NOT(ISERROR(SEARCH("On track to be achieved",H6)))</formula>
    </cfRule>
  </conditionalFormatting>
  <conditionalFormatting sqref="H16">
    <cfRule type="containsText" dxfId="4061" priority="166" operator="containsText" text="Deferred">
      <formula>NOT(ISERROR(SEARCH("Deferred",H16)))</formula>
    </cfRule>
    <cfRule type="containsText" dxfId="4060" priority="167" operator="containsText" text="Update Not Provided">
      <formula>NOT(ISERROR(SEARCH("Update Not Provided",H16)))</formula>
    </cfRule>
    <cfRule type="containsText" dxfId="4059" priority="168" operator="containsText" text="Not Yet Due">
      <formula>NOT(ISERROR(SEARCH("Not Yet Due",H16)))</formula>
    </cfRule>
    <cfRule type="containsText" dxfId="4058" priority="169" operator="containsText" text="Deleted">
      <formula>NOT(ISERROR(SEARCH("Deleted",H16)))</formula>
    </cfRule>
    <cfRule type="containsText" dxfId="4057" priority="170" operator="containsText" text="Completed Behind Schedule">
      <formula>NOT(ISERROR(SEARCH("Completed Behind Schedule",H16)))</formula>
    </cfRule>
    <cfRule type="containsText" dxfId="4056" priority="171" operator="containsText" text="Off Target">
      <formula>NOT(ISERROR(SEARCH("Off Target",H16)))</formula>
    </cfRule>
    <cfRule type="containsText" dxfId="4055" priority="172" operator="containsText" text="In Danger of Falling Behind Target">
      <formula>NOT(ISERROR(SEARCH("In Danger of Falling Behind Target",H16)))</formula>
    </cfRule>
    <cfRule type="containsText" dxfId="4054" priority="173" operator="containsText" text="Fully Achieved">
      <formula>NOT(ISERROR(SEARCH("Fully Achieved",H16)))</formula>
    </cfRule>
    <cfRule type="containsText" dxfId="4053" priority="174" operator="containsText" text="On track to be achieved">
      <formula>NOT(ISERROR(SEARCH("On track to be achieved",H16)))</formula>
    </cfRule>
  </conditionalFormatting>
  <conditionalFormatting sqref="H50">
    <cfRule type="containsText" dxfId="4052" priority="157" operator="containsText" text="Deferred">
      <formula>NOT(ISERROR(SEARCH("Deferred",H50)))</formula>
    </cfRule>
    <cfRule type="containsText" dxfId="4051" priority="158" operator="containsText" text="Update Not Provided">
      <formula>NOT(ISERROR(SEARCH("Update Not Provided",H50)))</formula>
    </cfRule>
    <cfRule type="containsText" dxfId="4050" priority="159" operator="containsText" text="Not Yet Due">
      <formula>NOT(ISERROR(SEARCH("Not Yet Due",H50)))</formula>
    </cfRule>
    <cfRule type="containsText" dxfId="4049" priority="160" operator="containsText" text="Deleted">
      <formula>NOT(ISERROR(SEARCH("Deleted",H50)))</formula>
    </cfRule>
    <cfRule type="containsText" dxfId="4048" priority="161" operator="containsText" text="Completed Behind Schedule">
      <formula>NOT(ISERROR(SEARCH("Completed Behind Schedule",H50)))</formula>
    </cfRule>
    <cfRule type="containsText" dxfId="4047" priority="162" operator="containsText" text="Off Target">
      <formula>NOT(ISERROR(SEARCH("Off Target",H50)))</formula>
    </cfRule>
    <cfRule type="containsText" dxfId="4046" priority="163" operator="containsText" text="In Danger of Falling Behind Target">
      <formula>NOT(ISERROR(SEARCH("In Danger of Falling Behind Target",H50)))</formula>
    </cfRule>
    <cfRule type="containsText" dxfId="4045" priority="164" operator="containsText" text="Fully Achieved">
      <formula>NOT(ISERROR(SEARCH("Fully Achieved",H50)))</formula>
    </cfRule>
    <cfRule type="containsText" dxfId="4044" priority="165" operator="containsText" text="On track to be achieved">
      <formula>NOT(ISERROR(SEARCH("On track to be achieved",H50)))</formula>
    </cfRule>
  </conditionalFormatting>
  <conditionalFormatting sqref="H54">
    <cfRule type="containsText" dxfId="4043" priority="148" operator="containsText" text="Deferred">
      <formula>NOT(ISERROR(SEARCH("Deferred",H54)))</formula>
    </cfRule>
    <cfRule type="containsText" dxfId="4042" priority="149" operator="containsText" text="Update Not Provided">
      <formula>NOT(ISERROR(SEARCH("Update Not Provided",H54)))</formula>
    </cfRule>
    <cfRule type="containsText" dxfId="4041" priority="150" operator="containsText" text="Not Yet Due">
      <formula>NOT(ISERROR(SEARCH("Not Yet Due",H54)))</formula>
    </cfRule>
    <cfRule type="containsText" dxfId="4040" priority="151" operator="containsText" text="Deleted">
      <formula>NOT(ISERROR(SEARCH("Deleted",H54)))</formula>
    </cfRule>
    <cfRule type="containsText" dxfId="4039" priority="152" operator="containsText" text="Completed Behind Schedule">
      <formula>NOT(ISERROR(SEARCH("Completed Behind Schedule",H54)))</formula>
    </cfRule>
    <cfRule type="containsText" dxfId="4038" priority="153" operator="containsText" text="Off Target">
      <formula>NOT(ISERROR(SEARCH("Off Target",H54)))</formula>
    </cfRule>
    <cfRule type="containsText" dxfId="4037" priority="154" operator="containsText" text="In Danger of Falling Behind Target">
      <formula>NOT(ISERROR(SEARCH("In Danger of Falling Behind Target",H54)))</formula>
    </cfRule>
    <cfRule type="containsText" dxfId="4036" priority="155" operator="containsText" text="Fully Achieved">
      <formula>NOT(ISERROR(SEARCH("Fully Achieved",H54)))</formula>
    </cfRule>
    <cfRule type="containsText" dxfId="4035" priority="156" operator="containsText" text="On track to be achieved">
      <formula>NOT(ISERROR(SEARCH("On track to be achieved",H54)))</formula>
    </cfRule>
  </conditionalFormatting>
  <conditionalFormatting sqref="H75">
    <cfRule type="containsText" dxfId="4034" priority="139" operator="containsText" text="Deferred">
      <formula>NOT(ISERROR(SEARCH("Deferred",H75)))</formula>
    </cfRule>
    <cfRule type="containsText" dxfId="4033" priority="140" operator="containsText" text="Update Not Provided">
      <formula>NOT(ISERROR(SEARCH("Update Not Provided",H75)))</formula>
    </cfRule>
    <cfRule type="containsText" dxfId="4032" priority="141" operator="containsText" text="Not Yet Due">
      <formula>NOT(ISERROR(SEARCH("Not Yet Due",H75)))</formula>
    </cfRule>
    <cfRule type="containsText" dxfId="4031" priority="142" operator="containsText" text="Deleted">
      <formula>NOT(ISERROR(SEARCH("Deleted",H75)))</formula>
    </cfRule>
    <cfRule type="containsText" dxfId="4030" priority="143" operator="containsText" text="Completed Behind Schedule">
      <formula>NOT(ISERROR(SEARCH("Completed Behind Schedule",H75)))</formula>
    </cfRule>
    <cfRule type="containsText" dxfId="4029" priority="144" operator="containsText" text="Off Target">
      <formula>NOT(ISERROR(SEARCH("Off Target",H75)))</formula>
    </cfRule>
    <cfRule type="containsText" dxfId="4028" priority="145" operator="containsText" text="In Danger of Falling Behind Target">
      <formula>NOT(ISERROR(SEARCH("In Danger of Falling Behind Target",H75)))</formula>
    </cfRule>
    <cfRule type="containsText" dxfId="4027" priority="146" operator="containsText" text="Fully Achieved">
      <formula>NOT(ISERROR(SEARCH("Fully Achieved",H75)))</formula>
    </cfRule>
    <cfRule type="containsText" dxfId="4026" priority="147" operator="containsText" text="On track to be achieved">
      <formula>NOT(ISERROR(SEARCH("On track to be achieved",H75)))</formula>
    </cfRule>
  </conditionalFormatting>
  <conditionalFormatting sqref="H76">
    <cfRule type="containsText" dxfId="4025" priority="130" operator="containsText" text="Deferred">
      <formula>NOT(ISERROR(SEARCH("Deferred",H76)))</formula>
    </cfRule>
    <cfRule type="containsText" dxfId="4024" priority="131" operator="containsText" text="Update Not Provided">
      <formula>NOT(ISERROR(SEARCH("Update Not Provided",H76)))</formula>
    </cfRule>
    <cfRule type="containsText" dxfId="4023" priority="132" operator="containsText" text="Not Yet Due">
      <formula>NOT(ISERROR(SEARCH("Not Yet Due",H76)))</formula>
    </cfRule>
    <cfRule type="containsText" dxfId="4022" priority="133" operator="containsText" text="Deleted">
      <formula>NOT(ISERROR(SEARCH("Deleted",H76)))</formula>
    </cfRule>
    <cfRule type="containsText" dxfId="4021" priority="134" operator="containsText" text="Completed Behind Schedule">
      <formula>NOT(ISERROR(SEARCH("Completed Behind Schedule",H76)))</formula>
    </cfRule>
    <cfRule type="containsText" dxfId="4020" priority="135" operator="containsText" text="Off Target">
      <formula>NOT(ISERROR(SEARCH("Off Target",H76)))</formula>
    </cfRule>
    <cfRule type="containsText" dxfId="4019" priority="136" operator="containsText" text="In Danger of Falling Behind Target">
      <formula>NOT(ISERROR(SEARCH("In Danger of Falling Behind Target",H76)))</formula>
    </cfRule>
    <cfRule type="containsText" dxfId="4018" priority="137" operator="containsText" text="Fully Achieved">
      <formula>NOT(ISERROR(SEARCH("Fully Achieved",H76)))</formula>
    </cfRule>
    <cfRule type="containsText" dxfId="4017" priority="138" operator="containsText" text="On track to be achieved">
      <formula>NOT(ISERROR(SEARCH("On track to be achieved",H76)))</formula>
    </cfRule>
  </conditionalFormatting>
  <conditionalFormatting sqref="H77">
    <cfRule type="containsText" dxfId="4016" priority="121" operator="containsText" text="Deferred">
      <formula>NOT(ISERROR(SEARCH("Deferred",H77)))</formula>
    </cfRule>
    <cfRule type="containsText" dxfId="4015" priority="122" operator="containsText" text="Update Not Provided">
      <formula>NOT(ISERROR(SEARCH("Update Not Provided",H77)))</formula>
    </cfRule>
    <cfRule type="containsText" dxfId="4014" priority="123" operator="containsText" text="Not Yet Due">
      <formula>NOT(ISERROR(SEARCH("Not Yet Due",H77)))</formula>
    </cfRule>
    <cfRule type="containsText" dxfId="4013" priority="124" operator="containsText" text="Deleted">
      <formula>NOT(ISERROR(SEARCH("Deleted",H77)))</formula>
    </cfRule>
    <cfRule type="containsText" dxfId="4012" priority="125" operator="containsText" text="Completed Behind Schedule">
      <formula>NOT(ISERROR(SEARCH("Completed Behind Schedule",H77)))</formula>
    </cfRule>
    <cfRule type="containsText" dxfId="4011" priority="126" operator="containsText" text="Off Target">
      <formula>NOT(ISERROR(SEARCH("Off Target",H77)))</formula>
    </cfRule>
    <cfRule type="containsText" dxfId="4010" priority="127" operator="containsText" text="In Danger of Falling Behind Target">
      <formula>NOT(ISERROR(SEARCH("In Danger of Falling Behind Target",H77)))</formula>
    </cfRule>
    <cfRule type="containsText" dxfId="4009" priority="128" operator="containsText" text="Fully Achieved">
      <formula>NOT(ISERROR(SEARCH("Fully Achieved",H77)))</formula>
    </cfRule>
    <cfRule type="containsText" dxfId="4008" priority="129" operator="containsText" text="On track to be achieved">
      <formula>NOT(ISERROR(SEARCH("On track to be achieved",H77)))</formula>
    </cfRule>
  </conditionalFormatting>
  <conditionalFormatting sqref="H80">
    <cfRule type="containsText" dxfId="4007" priority="112" operator="containsText" text="Deferred">
      <formula>NOT(ISERROR(SEARCH("Deferred",H80)))</formula>
    </cfRule>
    <cfRule type="containsText" dxfId="4006" priority="113" operator="containsText" text="Update Not Provided">
      <formula>NOT(ISERROR(SEARCH("Update Not Provided",H80)))</formula>
    </cfRule>
    <cfRule type="containsText" dxfId="4005" priority="114" operator="containsText" text="Not Yet Due">
      <formula>NOT(ISERROR(SEARCH("Not Yet Due",H80)))</formula>
    </cfRule>
    <cfRule type="containsText" dxfId="4004" priority="115" operator="containsText" text="Deleted">
      <formula>NOT(ISERROR(SEARCH("Deleted",H80)))</formula>
    </cfRule>
    <cfRule type="containsText" dxfId="4003" priority="116" operator="containsText" text="Completed Behind Schedule">
      <formula>NOT(ISERROR(SEARCH("Completed Behind Schedule",H80)))</formula>
    </cfRule>
    <cfRule type="containsText" dxfId="4002" priority="117" operator="containsText" text="Off Target">
      <formula>NOT(ISERROR(SEARCH("Off Target",H80)))</formula>
    </cfRule>
    <cfRule type="containsText" dxfId="4001" priority="118" operator="containsText" text="In Danger of Falling Behind Target">
      <formula>NOT(ISERROR(SEARCH("In Danger of Falling Behind Target",H80)))</formula>
    </cfRule>
    <cfRule type="containsText" dxfId="4000" priority="119" operator="containsText" text="Fully Achieved">
      <formula>NOT(ISERROR(SEARCH("Fully Achieved",H80)))</formula>
    </cfRule>
    <cfRule type="containsText" dxfId="3999" priority="120" operator="containsText" text="On track to be achieved">
      <formula>NOT(ISERROR(SEARCH("On track to be achieved",H80)))</formula>
    </cfRule>
  </conditionalFormatting>
  <conditionalFormatting sqref="H81">
    <cfRule type="containsText" dxfId="3998" priority="103" operator="containsText" text="Deferred">
      <formula>NOT(ISERROR(SEARCH("Deferred",H81)))</formula>
    </cfRule>
    <cfRule type="containsText" dxfId="3997" priority="104" operator="containsText" text="Update Not Provided">
      <formula>NOT(ISERROR(SEARCH("Update Not Provided",H81)))</formula>
    </cfRule>
    <cfRule type="containsText" dxfId="3996" priority="105" operator="containsText" text="Not Yet Due">
      <formula>NOT(ISERROR(SEARCH("Not Yet Due",H81)))</formula>
    </cfRule>
    <cfRule type="containsText" dxfId="3995" priority="106" operator="containsText" text="Deleted">
      <formula>NOT(ISERROR(SEARCH("Deleted",H81)))</formula>
    </cfRule>
    <cfRule type="containsText" dxfId="3994" priority="107" operator="containsText" text="Completed Behind Schedule">
      <formula>NOT(ISERROR(SEARCH("Completed Behind Schedule",H81)))</formula>
    </cfRule>
    <cfRule type="containsText" dxfId="3993" priority="108" operator="containsText" text="Off Target">
      <formula>NOT(ISERROR(SEARCH("Off Target",H81)))</formula>
    </cfRule>
    <cfRule type="containsText" dxfId="3992" priority="109" operator="containsText" text="In Danger of Falling Behind Target">
      <formula>NOT(ISERROR(SEARCH("In Danger of Falling Behind Target",H81)))</formula>
    </cfRule>
    <cfRule type="containsText" dxfId="3991" priority="110" operator="containsText" text="Fully Achieved">
      <formula>NOT(ISERROR(SEARCH("Fully Achieved",H81)))</formula>
    </cfRule>
    <cfRule type="containsText" dxfId="3990" priority="111" operator="containsText" text="On track to be achieved">
      <formula>NOT(ISERROR(SEARCH("On track to be achieved",H81)))</formula>
    </cfRule>
  </conditionalFormatting>
  <conditionalFormatting sqref="H83">
    <cfRule type="containsText" dxfId="3989" priority="94" operator="containsText" text="Deferred">
      <formula>NOT(ISERROR(SEARCH("Deferred",H83)))</formula>
    </cfRule>
    <cfRule type="containsText" dxfId="3988" priority="95" operator="containsText" text="Update Not Provided">
      <formula>NOT(ISERROR(SEARCH("Update Not Provided",H83)))</formula>
    </cfRule>
    <cfRule type="containsText" dxfId="3987" priority="96" operator="containsText" text="Not Yet Due">
      <formula>NOT(ISERROR(SEARCH("Not Yet Due",H83)))</formula>
    </cfRule>
    <cfRule type="containsText" dxfId="3986" priority="97" operator="containsText" text="Deleted">
      <formula>NOT(ISERROR(SEARCH("Deleted",H83)))</formula>
    </cfRule>
    <cfRule type="containsText" dxfId="3985" priority="98" operator="containsText" text="Completed Behind Schedule">
      <formula>NOT(ISERROR(SEARCH("Completed Behind Schedule",H83)))</formula>
    </cfRule>
    <cfRule type="containsText" dxfId="3984" priority="99" operator="containsText" text="Off Target">
      <formula>NOT(ISERROR(SEARCH("Off Target",H83)))</formula>
    </cfRule>
    <cfRule type="containsText" dxfId="3983" priority="100" operator="containsText" text="In Danger of Falling Behind Target">
      <formula>NOT(ISERROR(SEARCH("In Danger of Falling Behind Target",H83)))</formula>
    </cfRule>
    <cfRule type="containsText" dxfId="3982" priority="101" operator="containsText" text="Fully Achieved">
      <formula>NOT(ISERROR(SEARCH("Fully Achieved",H83)))</formula>
    </cfRule>
    <cfRule type="containsText" dxfId="3981" priority="102" operator="containsText" text="On track to be achieved">
      <formula>NOT(ISERROR(SEARCH("On track to be achieved",H83)))</formula>
    </cfRule>
  </conditionalFormatting>
  <conditionalFormatting sqref="R82">
    <cfRule type="containsText" dxfId="3980" priority="76" operator="containsText" text="Deferred">
      <formula>NOT(ISERROR(SEARCH("Deferred",R82)))</formula>
    </cfRule>
    <cfRule type="containsText" dxfId="3979" priority="77" operator="containsText" text="Update Not Provided">
      <formula>NOT(ISERROR(SEARCH("Update Not Provided",R82)))</formula>
    </cfRule>
    <cfRule type="containsText" dxfId="3978" priority="78" operator="containsText" text="Not Yet Due">
      <formula>NOT(ISERROR(SEARCH("Not Yet Due",R82)))</formula>
    </cfRule>
    <cfRule type="containsText" dxfId="3977" priority="79" operator="containsText" text="Deleted">
      <formula>NOT(ISERROR(SEARCH("Deleted",R82)))</formula>
    </cfRule>
    <cfRule type="containsText" dxfId="3976" priority="80" operator="containsText" text="Completed Behind Schedule">
      <formula>NOT(ISERROR(SEARCH("Completed Behind Schedule",R82)))</formula>
    </cfRule>
    <cfRule type="containsText" dxfId="3975" priority="81" operator="containsText" text="Off Target">
      <formula>NOT(ISERROR(SEARCH("Off Target",R82)))</formula>
    </cfRule>
    <cfRule type="containsText" dxfId="3974" priority="82" operator="containsText" text="In Danger of Falling Behind Target">
      <formula>NOT(ISERROR(SEARCH("In Danger of Falling Behind Target",R82)))</formula>
    </cfRule>
    <cfRule type="containsText" dxfId="3973" priority="83" operator="containsText" text="Fully Achieved">
      <formula>NOT(ISERROR(SEARCH("Fully Achieved",R82)))</formula>
    </cfRule>
    <cfRule type="containsText" dxfId="3972" priority="84" operator="containsText" text="On track to be achieved">
      <formula>NOT(ISERROR(SEARCH("On track to be achieved",R82)))</formula>
    </cfRule>
  </conditionalFormatting>
  <conditionalFormatting sqref="H82">
    <cfRule type="containsText" dxfId="3971" priority="48" operator="containsText" text="Deferred">
      <formula>NOT(ISERROR(SEARCH("Deferred",H82)))</formula>
    </cfRule>
    <cfRule type="containsText" dxfId="3970" priority="49" operator="containsText" text="Update Not Provided">
      <formula>NOT(ISERROR(SEARCH("Update Not Provided",H82)))</formula>
    </cfRule>
    <cfRule type="containsText" dxfId="3969" priority="50" operator="containsText" text="Not Yet Due">
      <formula>NOT(ISERROR(SEARCH("Not Yet Due",H82)))</formula>
    </cfRule>
    <cfRule type="containsText" dxfId="3968" priority="51" operator="containsText" text="Deleted">
      <formula>NOT(ISERROR(SEARCH("Deleted",H82)))</formula>
    </cfRule>
    <cfRule type="containsText" dxfId="3967" priority="52" operator="containsText" text="Completed Behind Schedule">
      <formula>NOT(ISERROR(SEARCH("Completed Behind Schedule",H82)))</formula>
    </cfRule>
    <cfRule type="containsText" dxfId="3966" priority="53" operator="containsText" text="Off Target">
      <formula>NOT(ISERROR(SEARCH("Off Target",H82)))</formula>
    </cfRule>
    <cfRule type="containsText" dxfId="3965" priority="54" operator="containsText" text="In Danger of Falling Behind Target">
      <formula>NOT(ISERROR(SEARCH("In Danger of Falling Behind Target",H82)))</formula>
    </cfRule>
    <cfRule type="containsText" dxfId="3964" priority="55" operator="containsText" text="Fully Achieved">
      <formula>NOT(ISERROR(SEARCH("Fully Achieved",H82)))</formula>
    </cfRule>
    <cfRule type="containsText" dxfId="3963" priority="56" operator="containsText" text="On track to be achieved">
      <formula>NOT(ISERROR(SEARCH("On track to be achieved",H82)))</formula>
    </cfRule>
  </conditionalFormatting>
  <conditionalFormatting sqref="R96 H96">
    <cfRule type="containsText" dxfId="3962" priority="39" operator="containsText" text="Deferred">
      <formula>NOT(ISERROR(SEARCH("Deferred",H96)))</formula>
    </cfRule>
    <cfRule type="containsText" dxfId="3961" priority="40" operator="containsText" text="Update Not Provided">
      <formula>NOT(ISERROR(SEARCH("Update Not Provided",H96)))</formula>
    </cfRule>
    <cfRule type="containsText" dxfId="3960" priority="41" operator="containsText" text="Not Yet Due">
      <formula>NOT(ISERROR(SEARCH("Not Yet Due",H96)))</formula>
    </cfRule>
    <cfRule type="containsText" dxfId="3959" priority="42" operator="containsText" text="Deleted">
      <formula>NOT(ISERROR(SEARCH("Deleted",H96)))</formula>
    </cfRule>
    <cfRule type="containsText" dxfId="3958" priority="43" operator="containsText" text="Completed Behind Schedule">
      <formula>NOT(ISERROR(SEARCH("Completed Behind Schedule",H96)))</formula>
    </cfRule>
    <cfRule type="containsText" dxfId="3957" priority="44" operator="containsText" text="Off Target">
      <formula>NOT(ISERROR(SEARCH("Off Target",H96)))</formula>
    </cfRule>
    <cfRule type="containsText" dxfId="3956" priority="45" operator="containsText" text="In Danger of Falling Behind Target">
      <formula>NOT(ISERROR(SEARCH("In Danger of Falling Behind Target",H96)))</formula>
    </cfRule>
    <cfRule type="containsText" dxfId="3955" priority="46" operator="containsText" text="Fully Achieved">
      <formula>NOT(ISERROR(SEARCH("Fully Achieved",H96)))</formula>
    </cfRule>
    <cfRule type="containsText" dxfId="3954" priority="47" operator="containsText" text="On track to be achieved">
      <formula>NOT(ISERROR(SEARCH("On track to be achieved",H96)))</formula>
    </cfRule>
  </conditionalFormatting>
  <conditionalFormatting sqref="V3:V111">
    <cfRule type="containsText" dxfId="3953" priority="1" operator="containsText" text="Deleted">
      <formula>NOT(ISERROR(SEARCH("Deleted",V3)))</formula>
    </cfRule>
    <cfRule type="containsText" dxfId="3952" priority="2" operator="containsText" text="Deferred">
      <formula>NOT(ISERROR(SEARCH("Deferred",V3)))</formula>
    </cfRule>
    <cfRule type="containsText" dxfId="3951" priority="3" operator="containsText" text="Completion date within reasonable tolerance">
      <formula>NOT(ISERROR(SEARCH("Completion date within reasonable tolerance",V3)))</formula>
    </cfRule>
    <cfRule type="containsText" dxfId="3950" priority="4" operator="containsText" text="completed significantly after target deadline">
      <formula>NOT(ISERROR(SEARCH("completed significantly after target deadline",V3)))</formula>
    </cfRule>
    <cfRule type="containsText" dxfId="3949" priority="5" operator="containsText" text="Off target">
      <formula>NOT(ISERROR(SEARCH("Off target",V3)))</formula>
    </cfRule>
    <cfRule type="containsText" dxfId="3948" priority="6" operator="containsText" text="Target partially met">
      <formula>NOT(ISERROR(SEARCH("Target partially met",V3)))</formula>
    </cfRule>
    <cfRule type="containsText" dxfId="3947" priority="7" operator="containsText" text="Numerical outturn within 10% tolerance">
      <formula>NOT(ISERROR(SEARCH("Numerical outturn within 10% tolerance",V3)))</formula>
    </cfRule>
    <cfRule type="containsText" dxfId="3946" priority="8" operator="containsText" text="Numerical outturn within 5% Tolerance">
      <formula>NOT(ISERROR(SEARCH("Numerical outturn within 5% Tolerance",V3)))</formula>
    </cfRule>
    <cfRule type="containsText" dxfId="3945" priority="9" operator="containsText" text="Fully Achieved">
      <formula>NOT(ISERROR(SEARCH("Fully Achieved",V3)))</formula>
    </cfRule>
    <cfRule type="containsText" dxfId="3944" priority="10" operator="containsText" text="Update Not Provided">
      <formula>NOT(ISERROR(SEARCH("Update Not Provided",V3)))</formula>
    </cfRule>
    <cfRule type="containsText" dxfId="3943" priority="11" operator="containsText" text="Deferred">
      <formula>NOT(ISERROR(SEARCH("Deferred",V3)))</formula>
    </cfRule>
    <cfRule type="containsText" dxfId="3942" priority="12" operator="containsText" text="Update Not Provided">
      <formula>NOT(ISERROR(SEARCH("Update Not Provided",V3)))</formula>
    </cfRule>
    <cfRule type="containsText" dxfId="3941" priority="13" operator="containsText" text="Not Yet Due">
      <formula>NOT(ISERROR(SEARCH("Not Yet Due",V3)))</formula>
    </cfRule>
    <cfRule type="containsText" dxfId="3940" priority="14" operator="containsText" text="Deleted">
      <formula>NOT(ISERROR(SEARCH("Deleted",V3)))</formula>
    </cfRule>
    <cfRule type="containsText" dxfId="3939" priority="15" operator="containsText" text="Completed Behind Schedule">
      <formula>NOT(ISERROR(SEARCH("Completed Behind Schedule",V3)))</formula>
    </cfRule>
    <cfRule type="containsText" dxfId="3938" priority="16" operator="containsText" text="Off Target">
      <formula>NOT(ISERROR(SEARCH("Off Target",V3)))</formula>
    </cfRule>
    <cfRule type="containsText" dxfId="3937" priority="17" operator="containsText" text="In Danger of Falling Behind Target">
      <formula>NOT(ISERROR(SEARCH("In Danger of Falling Behind Target",V3)))</formula>
    </cfRule>
    <cfRule type="containsText" dxfId="3936" priority="18" operator="containsText" text="Fully Achieved">
      <formula>NOT(ISERROR(SEARCH("Fully Achieved",V3)))</formula>
    </cfRule>
    <cfRule type="containsText" dxfId="3935" priority="19" operator="containsText" text="On track to be achieved">
      <formula>NOT(ISERROR(SEARCH("On track to be achieved",V3)))</formula>
    </cfRule>
  </conditionalFormatting>
  <dataValidations xWindow="1108" yWindow="386" count="2">
    <dataValidation type="list" allowBlank="1" showInputMessage="1" showErrorMessage="1" promptTitle="Is target on track?" prompt="Please choose an option from the drop down list that best describes the current situation for this target." sqref="M3:M111 R3:R111 H3:H111">
      <formula1>#REF!</formula1>
    </dataValidation>
    <dataValidation type="list" allowBlank="1" showInputMessage="1" showErrorMessage="1" promptTitle="Is target on track?" prompt="Please choose an option from the drop down list that best describes the current situation for this target." sqref="V3:V111">
      <formula1>$A$146:$A$155</formula1>
    </dataValidation>
  </dataValidations>
  <pageMargins left="0.23622047244094491" right="0.23622047244094491" top="0.74803149606299213" bottom="0.74803149606299213" header="0.31496062992125984" footer="0.31496062992125984"/>
  <pageSetup paperSize="8"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70" zoomScaleNormal="70" workbookViewId="0">
      <selection activeCell="C14" sqref="C14"/>
    </sheetView>
  </sheetViews>
  <sheetFormatPr defaultColWidth="9.140625" defaultRowHeight="15"/>
  <cols>
    <col min="1" max="1" width="9.140625" style="37"/>
    <col min="2" max="2" width="49.5703125" style="10" customWidth="1"/>
    <col min="3" max="3" width="27.140625" style="10" customWidth="1"/>
    <col min="4" max="4" width="27.140625" style="60" customWidth="1"/>
    <col min="5" max="8" width="27.140625" style="10" customWidth="1"/>
    <col min="9" max="40" width="9.140625" style="37"/>
    <col min="41" max="16384" width="9.140625" style="10"/>
  </cols>
  <sheetData>
    <row r="1" spans="1:40" s="37" customFormat="1" ht="33" customHeight="1" thickBot="1">
      <c r="B1" s="38" t="s">
        <v>209</v>
      </c>
      <c r="D1" s="39"/>
    </row>
    <row r="2" spans="1:40" ht="40.5" customHeight="1" thickTop="1" thickBot="1">
      <c r="B2" s="390" t="s">
        <v>772</v>
      </c>
      <c r="C2" s="392" t="s">
        <v>203</v>
      </c>
      <c r="D2" s="393"/>
      <c r="E2" s="394" t="s">
        <v>204</v>
      </c>
      <c r="F2" s="395"/>
      <c r="G2" s="396" t="s">
        <v>205</v>
      </c>
      <c r="H2" s="396"/>
    </row>
    <row r="3" spans="1:40" ht="50.25" customHeight="1" thickTop="1" thickBot="1">
      <c r="B3" s="391"/>
      <c r="C3" s="40" t="s">
        <v>210</v>
      </c>
      <c r="D3" s="41" t="s">
        <v>211</v>
      </c>
      <c r="E3" s="42" t="s">
        <v>210</v>
      </c>
      <c r="F3" s="43" t="s">
        <v>211</v>
      </c>
      <c r="G3" s="61" t="s">
        <v>210</v>
      </c>
      <c r="H3" s="62" t="s">
        <v>211</v>
      </c>
    </row>
    <row r="4" spans="1:40" s="48" customFormat="1" ht="21.75" thickTop="1" thickBot="1">
      <c r="A4" s="44"/>
      <c r="B4" s="45" t="s">
        <v>212</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213</v>
      </c>
      <c r="C5" s="51">
        <f>'2a. % By Priority'!C6+'2a. % By Priority'!C7</f>
        <v>68</v>
      </c>
      <c r="D5" s="52">
        <f>'2a. % By Priority'!G6</f>
        <v>0.90666666666666673</v>
      </c>
      <c r="E5" s="53">
        <f>'2a. % By Priority'!C9</f>
        <v>4</v>
      </c>
      <c r="F5" s="43">
        <f>'2a. % By Priority'!G9</f>
        <v>5.3333333333333337E-2</v>
      </c>
      <c r="G5" s="63">
        <f>'2a. % By Priority'!C13+'2a. % By Priority'!C14</f>
        <v>3</v>
      </c>
      <c r="H5" s="64">
        <f>'2a. % By Priority'!G13</f>
        <v>0.04</v>
      </c>
      <c r="I5" s="49"/>
      <c r="J5" s="305"/>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1.75" thickTop="1" thickBot="1">
      <c r="A6" s="49"/>
      <c r="B6" s="55" t="s">
        <v>214</v>
      </c>
      <c r="C6" s="56"/>
      <c r="D6" s="57"/>
      <c r="E6" s="56"/>
      <c r="F6" s="57"/>
      <c r="G6" s="56"/>
      <c r="H6" s="58"/>
      <c r="I6" s="49"/>
      <c r="J6" s="305"/>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117</v>
      </c>
      <c r="C7" s="51">
        <f>'2a. % By Priority'!C28+'2a. % By Priority'!C29</f>
        <v>32</v>
      </c>
      <c r="D7" s="52">
        <f>'2a. % By Priority'!G28</f>
        <v>0.86486486486486491</v>
      </c>
      <c r="E7" s="59">
        <f>'2a. % By Priority'!C31</f>
        <v>2</v>
      </c>
      <c r="F7" s="43">
        <f>'2a. % By Priority'!G31</f>
        <v>5.4054054054054057E-2</v>
      </c>
      <c r="G7" s="63">
        <f>'2a. % By Priority'!C35+'2a. % By Priority'!C36</f>
        <v>3</v>
      </c>
      <c r="H7" s="64">
        <f>'2a. % By Priority'!G35</f>
        <v>8.1081081081081086E-2</v>
      </c>
      <c r="I7" s="49"/>
      <c r="J7" s="305"/>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206</v>
      </c>
      <c r="C8" s="51">
        <f>'2a. % By Priority'!C50+'2a. % By Priority'!C51</f>
        <v>16</v>
      </c>
      <c r="D8" s="52">
        <f>'2a. % By Priority'!G50</f>
        <v>0.94117647058823528</v>
      </c>
      <c r="E8" s="59">
        <f>'2a. % By Priority'!C53</f>
        <v>1</v>
      </c>
      <c r="F8" s="43">
        <f>'2a. % By Priority'!G53</f>
        <v>5.8823529411764705E-2</v>
      </c>
      <c r="G8" s="63">
        <f>'2a. % By Priority'!C57+'2a. % By Priority'!C58</f>
        <v>0</v>
      </c>
      <c r="H8" s="64">
        <f>'2a. % By Priority'!G57</f>
        <v>0</v>
      </c>
      <c r="I8" s="49"/>
      <c r="J8" s="305"/>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116</v>
      </c>
      <c r="C9" s="51">
        <f>'2a. % By Priority'!C72+'2a. % By Priority'!C73</f>
        <v>20</v>
      </c>
      <c r="D9" s="52">
        <f>'2a. % By Priority'!G72</f>
        <v>0.95238095238095233</v>
      </c>
      <c r="E9" s="59">
        <f>'2a. % By Priority'!C75</f>
        <v>1</v>
      </c>
      <c r="F9" s="43">
        <f>'2a. % By Priority'!G75</f>
        <v>4.7619047619047616E-2</v>
      </c>
      <c r="G9" s="63">
        <f>'2a. % By Priority'!C79+'2a. % By Priority'!C80</f>
        <v>0</v>
      </c>
      <c r="H9" s="64">
        <f>'2a. % By Priority'!G79</f>
        <v>0</v>
      </c>
      <c r="I9" s="49"/>
      <c r="J9" s="305"/>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1.75" thickTop="1" thickBot="1">
      <c r="A10" s="49"/>
      <c r="B10" s="55" t="s">
        <v>109</v>
      </c>
      <c r="C10" s="56"/>
      <c r="D10" s="57"/>
      <c r="E10" s="56"/>
      <c r="F10" s="57"/>
      <c r="G10" s="56"/>
      <c r="H10" s="58"/>
      <c r="I10" s="49"/>
      <c r="J10" s="305"/>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customHeight="1" thickTop="1" thickBot="1">
      <c r="A11" s="49"/>
      <c r="B11" s="66" t="s">
        <v>184</v>
      </c>
      <c r="C11" s="67">
        <f>'3a. % by Portfolio'!C6+'3a. % by Portfolio'!C7</f>
        <v>11</v>
      </c>
      <c r="D11" s="68">
        <f>'3a. % by Portfolio'!G6</f>
        <v>0.84615384615384626</v>
      </c>
      <c r="E11" s="69">
        <f>'3a. % by Portfolio'!C9</f>
        <v>0</v>
      </c>
      <c r="F11" s="70">
        <f>'3a. % by Portfolio'!G9</f>
        <v>0</v>
      </c>
      <c r="G11" s="71">
        <f>'3a. % by Portfolio'!C13+'3a. % by Portfolio'!C14</f>
        <v>2</v>
      </c>
      <c r="H11" s="72">
        <f>'3a. % by Portfolio'!G13</f>
        <v>0.15384615384615385</v>
      </c>
      <c r="I11" s="49"/>
      <c r="J11" s="305"/>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customHeight="1" thickTop="1" thickBot="1">
      <c r="A12" s="49"/>
      <c r="B12" s="66" t="s">
        <v>183</v>
      </c>
      <c r="C12" s="67">
        <f>'3a. % by Portfolio'!C29+'3a. % by Portfolio'!C30</f>
        <v>24</v>
      </c>
      <c r="D12" s="68">
        <f>'3a. % by Portfolio'!G29</f>
        <v>1</v>
      </c>
      <c r="E12" s="73">
        <f>'3a. % by Portfolio'!C32</f>
        <v>0</v>
      </c>
      <c r="F12" s="70">
        <f>'3a. % by Portfolio'!G32</f>
        <v>0</v>
      </c>
      <c r="G12" s="71">
        <f>'3a. % by Portfolio'!C36+'3a. % by Portfolio'!C37</f>
        <v>0</v>
      </c>
      <c r="H12" s="72">
        <f>'3a. % by Portfolio'!G36</f>
        <v>0</v>
      </c>
      <c r="I12" s="49"/>
      <c r="J12" s="305"/>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customHeight="1" thickTop="1" thickBot="1">
      <c r="A13" s="49"/>
      <c r="B13" s="66" t="s">
        <v>215</v>
      </c>
      <c r="C13" s="67">
        <f>'3a. % by Portfolio'!C51+'3a. % by Portfolio'!C52</f>
        <v>0</v>
      </c>
      <c r="D13" s="68" t="e">
        <f>'3a. % by Portfolio'!G51</f>
        <v>#DIV/0!</v>
      </c>
      <c r="E13" s="73">
        <f>'3a. % by Portfolio'!C54</f>
        <v>0</v>
      </c>
      <c r="F13" s="70" t="e">
        <f>'3a. % by Portfolio'!G54</f>
        <v>#DIV/0!</v>
      </c>
      <c r="G13" s="71">
        <f>'3a. % by Portfolio'!C58+'3a. % by Portfolio'!C59</f>
        <v>0</v>
      </c>
      <c r="H13" s="72" t="e">
        <f>'3a. % by Portfolio'!G58</f>
        <v>#DIV/0!</v>
      </c>
      <c r="I13" s="49"/>
      <c r="J13" s="305"/>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customHeight="1" thickTop="1" thickBot="1">
      <c r="A14" s="49"/>
      <c r="B14" s="66" t="s">
        <v>181</v>
      </c>
      <c r="C14" s="67">
        <f>'3a. % by Portfolio'!C73+'3a. % by Portfolio'!C74</f>
        <v>18</v>
      </c>
      <c r="D14" s="68">
        <f>'3a. % by Portfolio'!G73</f>
        <v>0.94736842105263153</v>
      </c>
      <c r="E14" s="73">
        <f>'3a. % by Portfolio'!C76</f>
        <v>1</v>
      </c>
      <c r="F14" s="70">
        <f>'3a. % by Portfolio'!G76</f>
        <v>5.2631578947368418E-2</v>
      </c>
      <c r="G14" s="71">
        <f>'3a. % by Portfolio'!C80+'3a. % by Portfolio'!C81</f>
        <v>0</v>
      </c>
      <c r="H14" s="72">
        <f>'3a. % by Portfolio'!G80</f>
        <v>0</v>
      </c>
      <c r="I14" s="49"/>
      <c r="J14" s="305"/>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customHeight="1" thickTop="1" thickBot="1">
      <c r="A15" s="49"/>
      <c r="B15" s="66" t="s">
        <v>182</v>
      </c>
      <c r="C15" s="67">
        <f>'3a. % by Portfolio'!C95+'3a. % by Portfolio'!C96</f>
        <v>0</v>
      </c>
      <c r="D15" s="68" t="e">
        <f>'3a. % by Portfolio'!G95</f>
        <v>#DIV/0!</v>
      </c>
      <c r="E15" s="73">
        <f>'3a. % by Portfolio'!C98</f>
        <v>0</v>
      </c>
      <c r="F15" s="70" t="e">
        <f>'3a. % by Portfolio'!G98</f>
        <v>#DIV/0!</v>
      </c>
      <c r="G15" s="71">
        <f>'3a. % by Portfolio'!C102+'3a. % by Portfolio'!C103</f>
        <v>0</v>
      </c>
      <c r="H15" s="72" t="e">
        <f>'3a. % by Portfolio'!G102</f>
        <v>#DIV/0!</v>
      </c>
      <c r="I15" s="49"/>
      <c r="J15" s="305"/>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7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sheetProtection algorithmName="SHA-512" hashValue="1Jf8en5Iet+PruMlcZpZWvzYr5h9DGX0HV+Sy6ubEaWcmRvxr1KLKu+7vWFIGQZIIF197kmM+ddZDFWGEwHeJg==" saltValue="Jhjk70J0zscR4+z1HC+IJw==" spinCount="100000" sheet="1" objects="1" scenarios="1"/>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topLeftCell="A3" zoomScale="70" zoomScaleNormal="70" workbookViewId="0">
      <selection activeCell="C8" sqref="C8"/>
    </sheetView>
  </sheetViews>
  <sheetFormatPr defaultColWidth="9.140625" defaultRowHeight="15"/>
  <cols>
    <col min="1" max="1" width="9.140625" style="37"/>
    <col min="2" max="2" width="49.5703125" style="10" customWidth="1"/>
    <col min="3" max="3" width="27.140625" style="10" customWidth="1"/>
    <col min="4" max="4" width="27.140625" style="60" customWidth="1"/>
    <col min="5" max="8" width="27.140625" style="10" customWidth="1"/>
    <col min="9" max="40" width="9.140625" style="37"/>
    <col min="41" max="16384" width="9.140625" style="10"/>
  </cols>
  <sheetData>
    <row r="1" spans="1:40" s="37" customFormat="1" ht="33" customHeight="1" thickBot="1">
      <c r="B1" s="38" t="s">
        <v>209</v>
      </c>
      <c r="D1" s="39"/>
    </row>
    <row r="2" spans="1:40" ht="40.5" customHeight="1" thickTop="1" thickBot="1">
      <c r="B2" s="390" t="s">
        <v>773</v>
      </c>
      <c r="C2" s="392" t="s">
        <v>203</v>
      </c>
      <c r="D2" s="393"/>
      <c r="E2" s="394" t="s">
        <v>204</v>
      </c>
      <c r="F2" s="395"/>
      <c r="G2" s="396" t="s">
        <v>205</v>
      </c>
      <c r="H2" s="396"/>
    </row>
    <row r="3" spans="1:40" ht="50.25" customHeight="1" thickTop="1" thickBot="1">
      <c r="B3" s="391"/>
      <c r="C3" s="40" t="s">
        <v>210</v>
      </c>
      <c r="D3" s="41" t="s">
        <v>211</v>
      </c>
      <c r="E3" s="42" t="s">
        <v>210</v>
      </c>
      <c r="F3" s="43" t="s">
        <v>211</v>
      </c>
      <c r="G3" s="61" t="s">
        <v>210</v>
      </c>
      <c r="H3" s="62" t="s">
        <v>211</v>
      </c>
    </row>
    <row r="4" spans="1:40" s="48" customFormat="1" ht="21.75" thickTop="1" thickBot="1">
      <c r="A4" s="44"/>
      <c r="B4" s="45" t="s">
        <v>212</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213</v>
      </c>
      <c r="C5" s="51">
        <f>'2a. % By Priority'!J6+'2a. % By Priority'!J7</f>
        <v>78</v>
      </c>
      <c r="D5" s="52">
        <f>'2a. % By Priority'!N6</f>
        <v>0.91764705882352937</v>
      </c>
      <c r="E5" s="53">
        <f>'2a. % By Priority'!J9</f>
        <v>4</v>
      </c>
      <c r="F5" s="43">
        <f>'2a. % By Priority'!N9</f>
        <v>4.7058823529411764E-2</v>
      </c>
      <c r="G5" s="63">
        <f>'2a. % By Priority'!J13+'2a. % By Priority'!J14</f>
        <v>3</v>
      </c>
      <c r="H5" s="64">
        <f>'2a. % By Priority'!N13</f>
        <v>3.5294117647058823E-2</v>
      </c>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1.75" thickTop="1" thickBot="1">
      <c r="A6" s="49"/>
      <c r="B6" s="55" t="s">
        <v>214</v>
      </c>
      <c r="C6" s="56"/>
      <c r="D6" s="57"/>
      <c r="E6" s="56"/>
      <c r="F6" s="57"/>
      <c r="G6" s="56"/>
      <c r="H6" s="58"/>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117</v>
      </c>
      <c r="C7" s="51">
        <f>'2a. % By Priority'!J28+'2a. % By Priority'!J29</f>
        <v>36</v>
      </c>
      <c r="D7" s="52">
        <f>'2a. % By Priority'!N28</f>
        <v>0.87804878048780488</v>
      </c>
      <c r="E7" s="59">
        <f>'2a. % By Priority'!J31</f>
        <v>2</v>
      </c>
      <c r="F7" s="43">
        <f>'2a. % By Priority'!N31</f>
        <v>4.878048780487805E-2</v>
      </c>
      <c r="G7" s="63">
        <f>'2a. % By Priority'!J35+'2a. % By Priority'!J36</f>
        <v>3</v>
      </c>
      <c r="H7" s="64">
        <f>'2a. % By Priority'!N35</f>
        <v>7.3170731707317083E-2</v>
      </c>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206</v>
      </c>
      <c r="C8" s="51">
        <f>'2a. % By Priority'!J50+'2a. % By Priority'!J51</f>
        <v>19</v>
      </c>
      <c r="D8" s="52">
        <f>'2a. % By Priority'!N50</f>
        <v>0.95000000000000007</v>
      </c>
      <c r="E8" s="59">
        <f>'2a. % By Priority'!J53</f>
        <v>1</v>
      </c>
      <c r="F8" s="43">
        <f>'2a. % By Priority'!N53</f>
        <v>0.05</v>
      </c>
      <c r="G8" s="63">
        <f>'2a. % By Priority'!J57+'2a. % By Priority'!J58</f>
        <v>0</v>
      </c>
      <c r="H8" s="64">
        <f>'2a. % By Priority'!N57</f>
        <v>0</v>
      </c>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116</v>
      </c>
      <c r="C9" s="51">
        <f>'2a. % By Priority'!J72+'2a. % By Priority'!J73</f>
        <v>23</v>
      </c>
      <c r="D9" s="52">
        <f>'2a. % By Priority'!N72</f>
        <v>0.95833333333333337</v>
      </c>
      <c r="E9" s="59">
        <f>'2a. % By Priority'!J75</f>
        <v>1</v>
      </c>
      <c r="F9" s="43">
        <f>'2a. % By Priority'!N75</f>
        <v>4.1666666666666664E-2</v>
      </c>
      <c r="G9" s="63">
        <f>'2a. % By Priority'!J79+'2a. % By Priority'!J80</f>
        <v>0</v>
      </c>
      <c r="H9" s="64">
        <f>'2a. % By Priority'!N79</f>
        <v>0</v>
      </c>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1.75" thickTop="1" thickBot="1">
      <c r="A10" s="49"/>
      <c r="B10" s="55" t="s">
        <v>109</v>
      </c>
      <c r="C10" s="56"/>
      <c r="D10" s="57"/>
      <c r="E10" s="56"/>
      <c r="F10" s="57"/>
      <c r="G10" s="56"/>
      <c r="H10" s="58"/>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customHeight="1" thickTop="1" thickBot="1">
      <c r="A11" s="49"/>
      <c r="B11" s="66" t="s">
        <v>184</v>
      </c>
      <c r="C11" s="67">
        <f>'3a. % by Portfolio'!J6+'3a. % by Portfolio'!J7</f>
        <v>13</v>
      </c>
      <c r="D11" s="68">
        <f>'3a. % by Portfolio'!N6</f>
        <v>0.8666666666666667</v>
      </c>
      <c r="E11" s="69">
        <f>'3a. % by Portfolio'!J9</f>
        <v>0</v>
      </c>
      <c r="F11" s="70">
        <f>'3a. % by Portfolio'!N9</f>
        <v>0</v>
      </c>
      <c r="G11" s="63">
        <f>'3a. % by Portfolio'!J13+'3a. % by Portfolio'!J14</f>
        <v>2</v>
      </c>
      <c r="H11" s="72">
        <f>'3a. % by Portfolio'!N13</f>
        <v>0.13333333333333333</v>
      </c>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customHeight="1" thickTop="1" thickBot="1">
      <c r="A12" s="49"/>
      <c r="B12" s="66" t="s">
        <v>183</v>
      </c>
      <c r="C12" s="67">
        <f>'3a. % by Portfolio'!J29+'3a. % by Portfolio'!J30</f>
        <v>28</v>
      </c>
      <c r="D12" s="68">
        <f>'3a. % by Portfolio'!N29</f>
        <v>0.93333333333333335</v>
      </c>
      <c r="E12" s="73">
        <f>'3a. % by Portfolio'!J32</f>
        <v>2</v>
      </c>
      <c r="F12" s="70">
        <f>'3a. % by Portfolio'!N32</f>
        <v>6.6666666666666666E-2</v>
      </c>
      <c r="G12" s="63">
        <f>'3a. % by Portfolio'!J36+'3a. % by Portfolio'!J37</f>
        <v>0</v>
      </c>
      <c r="H12" s="72">
        <f>'3a. % by Portfolio'!N36</f>
        <v>0</v>
      </c>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customHeight="1" thickTop="1" thickBot="1">
      <c r="A13" s="49"/>
      <c r="B13" s="66" t="s">
        <v>215</v>
      </c>
      <c r="C13" s="67">
        <f>'3a. % by Portfolio'!J51+'3a. % by Portfolio'!J52</f>
        <v>0</v>
      </c>
      <c r="D13" s="68" t="e">
        <f>'3a. % by Portfolio'!N51</f>
        <v>#DIV/0!</v>
      </c>
      <c r="E13" s="73">
        <f>'3a. % by Portfolio'!J54</f>
        <v>0</v>
      </c>
      <c r="F13" s="70" t="e">
        <f>'3a. % by Portfolio'!N54</f>
        <v>#DIV/0!</v>
      </c>
      <c r="G13" s="63">
        <f>'3a. % by Portfolio'!J58+'3a. % by Portfolio'!J59</f>
        <v>0</v>
      </c>
      <c r="H13" s="72" t="e">
        <f>'3a. % by Portfolio'!N58</f>
        <v>#DIV/0!</v>
      </c>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customHeight="1" thickTop="1" thickBot="1">
      <c r="A14" s="49"/>
      <c r="B14" s="66" t="s">
        <v>181</v>
      </c>
      <c r="C14" s="67">
        <f>'3a. % by Portfolio'!J73+'3a. % by Portfolio'!J74</f>
        <v>23</v>
      </c>
      <c r="D14" s="68">
        <f>'3a. % by Portfolio'!N73</f>
        <v>1</v>
      </c>
      <c r="E14" s="73">
        <f>'3a. % by Portfolio'!J76</f>
        <v>0</v>
      </c>
      <c r="F14" s="70">
        <f>'3a. % by Portfolio'!N76</f>
        <v>0</v>
      </c>
      <c r="G14" s="63">
        <f>'3a. % by Portfolio'!J80+'3a. % by Portfolio'!J81</f>
        <v>0</v>
      </c>
      <c r="H14" s="72">
        <f>'3a. % by Portfolio'!N80</f>
        <v>0</v>
      </c>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customHeight="1" thickTop="1" thickBot="1">
      <c r="A15" s="49"/>
      <c r="B15" s="66" t="s">
        <v>182</v>
      </c>
      <c r="C15" s="67">
        <f>'3a. % by Portfolio'!J95+'3a. % by Portfolio'!J96</f>
        <v>0</v>
      </c>
      <c r="D15" s="68" t="e">
        <f>'3a. % by Portfolio'!N95</f>
        <v>#DIV/0!</v>
      </c>
      <c r="E15" s="73">
        <f>'3a. % by Portfolio'!J98</f>
        <v>0</v>
      </c>
      <c r="F15" s="70" t="e">
        <f>'3a. % by Portfolio'!N98</f>
        <v>#DIV/0!</v>
      </c>
      <c r="G15" s="63">
        <f>'3a. % by Portfolio'!J102+'3a. % by Portfolio'!J103</f>
        <v>0</v>
      </c>
      <c r="H15" s="72" t="e">
        <f>'3a. % by Portfolio'!N102</f>
        <v>#DIV/0!</v>
      </c>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7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E8" sqref="E8"/>
    </sheetView>
  </sheetViews>
  <sheetFormatPr defaultColWidth="9.140625" defaultRowHeight="15"/>
  <cols>
    <col min="1" max="1" width="9.140625" style="37"/>
    <col min="2" max="2" width="49.5703125" style="10" customWidth="1"/>
    <col min="3" max="3" width="27.140625" style="10" customWidth="1"/>
    <col min="4" max="4" width="27.140625" style="60" customWidth="1"/>
    <col min="5" max="8" width="27.140625" style="10" customWidth="1"/>
    <col min="9" max="40" width="9.140625" style="37"/>
    <col min="41" max="16384" width="9.140625" style="10"/>
  </cols>
  <sheetData>
    <row r="1" spans="1:40" s="37" customFormat="1" ht="33" customHeight="1" thickBot="1">
      <c r="B1" s="38" t="s">
        <v>209</v>
      </c>
      <c r="D1" s="39"/>
    </row>
    <row r="2" spans="1:40" ht="40.5" customHeight="1" thickTop="1" thickBot="1">
      <c r="B2" s="390" t="s">
        <v>774</v>
      </c>
      <c r="C2" s="392" t="s">
        <v>203</v>
      </c>
      <c r="D2" s="393"/>
      <c r="E2" s="394" t="s">
        <v>204</v>
      </c>
      <c r="F2" s="395"/>
      <c r="G2" s="396" t="s">
        <v>205</v>
      </c>
      <c r="H2" s="396"/>
    </row>
    <row r="3" spans="1:40" ht="50.25" customHeight="1" thickTop="1" thickBot="1">
      <c r="B3" s="391"/>
      <c r="C3" s="40" t="s">
        <v>210</v>
      </c>
      <c r="D3" s="41" t="s">
        <v>211</v>
      </c>
      <c r="E3" s="42" t="s">
        <v>210</v>
      </c>
      <c r="F3" s="43" t="s">
        <v>211</v>
      </c>
      <c r="G3" s="61" t="s">
        <v>210</v>
      </c>
      <c r="H3" s="62" t="s">
        <v>211</v>
      </c>
    </row>
    <row r="4" spans="1:40" s="48" customFormat="1" ht="21.75" thickTop="1" thickBot="1">
      <c r="A4" s="44"/>
      <c r="B4" s="45" t="s">
        <v>212</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213</v>
      </c>
      <c r="C5" s="51">
        <f>'2a. % By Priority'!Q6+'2a. % By Priority'!Q7</f>
        <v>84</v>
      </c>
      <c r="D5" s="52">
        <f>'2a. % By Priority'!U6</f>
        <v>0.90322580645161299</v>
      </c>
      <c r="E5" s="53">
        <f>'2a. % By Priority'!Q9</f>
        <v>3</v>
      </c>
      <c r="F5" s="43">
        <f>'2a. % By Priority'!U9</f>
        <v>3.2258064516129031E-2</v>
      </c>
      <c r="G5" s="63">
        <f>'2a. % By Priority'!Q13+'2a. % By Priority'!Q14</f>
        <v>6</v>
      </c>
      <c r="H5" s="64">
        <f>'2a. % By Priority'!U13</f>
        <v>6.4516129032258063E-2</v>
      </c>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1.75" thickTop="1" thickBot="1">
      <c r="A6" s="49"/>
      <c r="B6" s="55" t="s">
        <v>214</v>
      </c>
      <c r="C6" s="56"/>
      <c r="D6" s="57"/>
      <c r="E6" s="56"/>
      <c r="F6" s="57"/>
      <c r="G6" s="56"/>
      <c r="H6" s="58"/>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117</v>
      </c>
      <c r="C7" s="51">
        <f>'2a. % By Priority'!Q28+'2a. % By Priority'!Q29</f>
        <v>39</v>
      </c>
      <c r="D7" s="52">
        <f>'2a. % By Priority'!U28</f>
        <v>0.82978723404255317</v>
      </c>
      <c r="E7" s="59">
        <f>'2a. % By Priority'!Q31</f>
        <v>3</v>
      </c>
      <c r="F7" s="43">
        <f>'2a. % By Priority'!U31</f>
        <v>6.3829787234042548E-2</v>
      </c>
      <c r="G7" s="63">
        <f>'2a. % By Priority'!Q35+'2a. % By Priority'!Q36</f>
        <v>5</v>
      </c>
      <c r="H7" s="64">
        <f>'2a. % By Priority'!U35</f>
        <v>0.10638297872340424</v>
      </c>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206</v>
      </c>
      <c r="C8" s="51">
        <f>'2a. % By Priority'!Q50+'2a. % By Priority'!Q51</f>
        <v>22</v>
      </c>
      <c r="D8" s="52">
        <f>'2a. % By Priority'!U50</f>
        <v>1</v>
      </c>
      <c r="E8" s="59">
        <f>'2a. % By Priority'!Q53</f>
        <v>0</v>
      </c>
      <c r="F8" s="43">
        <f>'2a. % By Priority'!U53</f>
        <v>0</v>
      </c>
      <c r="G8" s="63">
        <f>'2a. % By Priority'!Q57+'2a. % By Priority'!Q58</f>
        <v>0</v>
      </c>
      <c r="H8" s="64">
        <f>'2a. % By Priority'!U57</f>
        <v>0</v>
      </c>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116</v>
      </c>
      <c r="C9" s="51">
        <f>'2a. % By Priority'!Q72+'2a. % By Priority'!Q73</f>
        <v>23</v>
      </c>
      <c r="D9" s="52">
        <f>'2a. % By Priority'!U72</f>
        <v>0.95833333333333326</v>
      </c>
      <c r="E9" s="59">
        <f>'2a. % By Priority'!Q75</f>
        <v>0</v>
      </c>
      <c r="F9" s="43">
        <f>'2a. % By Priority'!U75</f>
        <v>0</v>
      </c>
      <c r="G9" s="63">
        <f>'2a. % By Priority'!Q79+'2a. % By Priority'!Q80</f>
        <v>1</v>
      </c>
      <c r="H9" s="64">
        <f>'2a. % By Priority'!U79</f>
        <v>4.1666666666666664E-2</v>
      </c>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1.75" thickTop="1" thickBot="1">
      <c r="A10" s="49"/>
      <c r="B10" s="55" t="s">
        <v>109</v>
      </c>
      <c r="C10" s="56"/>
      <c r="D10" s="57"/>
      <c r="E10" s="56"/>
      <c r="F10" s="57"/>
      <c r="G10" s="56"/>
      <c r="H10" s="58"/>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customHeight="1" thickTop="1" thickBot="1">
      <c r="A11" s="49"/>
      <c r="B11" s="66" t="s">
        <v>184</v>
      </c>
      <c r="C11" s="67">
        <f>'3a. % by Portfolio'!Q6+'3a. % by Portfolio'!Q7</f>
        <v>16</v>
      </c>
      <c r="D11" s="68">
        <f>'3a. % by Portfolio'!U6</f>
        <v>0.84210526315789469</v>
      </c>
      <c r="E11" s="69">
        <f>'3a. % by Portfolio'!Q9</f>
        <v>0</v>
      </c>
      <c r="F11" s="70">
        <f>'3a. % by Portfolio'!U9</f>
        <v>0</v>
      </c>
      <c r="G11" s="71">
        <f>'3a. % by Portfolio'!Q13+'3a. % by Portfolio'!Q14</f>
        <v>3</v>
      </c>
      <c r="H11" s="72">
        <f>'3a. % by Portfolio'!U13</f>
        <v>0.15789473684210525</v>
      </c>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customHeight="1" thickTop="1" thickBot="1">
      <c r="A12" s="49"/>
      <c r="B12" s="66" t="s">
        <v>183</v>
      </c>
      <c r="C12" s="67">
        <f>'3a. % by Portfolio'!Q29+'3a. % by Portfolio'!Q30</f>
        <v>27</v>
      </c>
      <c r="D12" s="68">
        <f>'3a. % by Portfolio'!U29</f>
        <v>0.9</v>
      </c>
      <c r="E12" s="73">
        <f>'3a. % by Portfolio'!Q32</f>
        <v>2</v>
      </c>
      <c r="F12" s="70">
        <f>'3a. % by Portfolio'!U32</f>
        <v>6.6666666666666666E-2</v>
      </c>
      <c r="G12" s="71">
        <f>'3a. % by Portfolio'!Q13+'3a. % by Portfolio'!Q14</f>
        <v>3</v>
      </c>
      <c r="H12" s="72">
        <f>'3a. % by Portfolio'!U36</f>
        <v>3.3333333333333333E-2</v>
      </c>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customHeight="1" thickTop="1" thickBot="1">
      <c r="A13" s="49"/>
      <c r="B13" s="66" t="s">
        <v>938</v>
      </c>
      <c r="C13" s="67">
        <f>'3a. % by Portfolio'!Q51+'3a. % by Portfolio'!Q52</f>
        <v>10</v>
      </c>
      <c r="D13" s="68">
        <f>'3a. % by Portfolio'!U51</f>
        <v>0.83333333333333326</v>
      </c>
      <c r="E13" s="73">
        <f>'3a. % by Portfolio'!Q54</f>
        <v>0</v>
      </c>
      <c r="F13" s="70">
        <f>'3a. % by Portfolio'!U54</f>
        <v>0</v>
      </c>
      <c r="G13" s="71">
        <f>'3a. % by Portfolio'!Q58+'3a. % by Portfolio'!Q59</f>
        <v>2</v>
      </c>
      <c r="H13" s="72">
        <f>'3a. % by Portfolio'!U58</f>
        <v>0.16666666666666666</v>
      </c>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customHeight="1" thickTop="1" thickBot="1">
      <c r="A14" s="49"/>
      <c r="B14" s="66" t="s">
        <v>181</v>
      </c>
      <c r="C14" s="67">
        <f>'3a. % by Portfolio'!Q73+'3a. % by Portfolio'!Q74</f>
        <v>22</v>
      </c>
      <c r="D14" s="68">
        <f>'3a. % by Portfolio'!U73</f>
        <v>1</v>
      </c>
      <c r="E14" s="73">
        <f>'3a. % by Portfolio'!Q76</f>
        <v>0</v>
      </c>
      <c r="F14" s="70">
        <f>'3a. % by Portfolio'!U76</f>
        <v>0</v>
      </c>
      <c r="G14" s="71">
        <f>'3a. % by Portfolio'!Q80+'3a. % by Portfolio'!Q81</f>
        <v>0</v>
      </c>
      <c r="H14" s="72">
        <f>'3a. % by Portfolio'!U80</f>
        <v>0</v>
      </c>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customHeight="1" thickTop="1" thickBot="1">
      <c r="A15" s="49"/>
      <c r="B15" s="66" t="s">
        <v>939</v>
      </c>
      <c r="C15" s="67">
        <f>'3a. % by Portfolio'!Q95+'3a. % by Portfolio'!Q96</f>
        <v>9</v>
      </c>
      <c r="D15" s="68">
        <f>'3a. % by Portfolio'!U95</f>
        <v>0.9</v>
      </c>
      <c r="E15" s="73">
        <f>'3a. % by Portfolio'!Q98</f>
        <v>1</v>
      </c>
      <c r="F15" s="70">
        <f>'3a. % by Portfolio'!U98</f>
        <v>0.1</v>
      </c>
      <c r="G15" s="71">
        <f>'3a. % by Portfolio'!Q102+'3a. % by Portfolio'!Q103</f>
        <v>0</v>
      </c>
      <c r="H15" s="72">
        <f>'3a. % by Portfolio'!U102</f>
        <v>0</v>
      </c>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7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B31" sqref="B31"/>
    </sheetView>
  </sheetViews>
  <sheetFormatPr defaultColWidth="9.140625" defaultRowHeight="15"/>
  <cols>
    <col min="1" max="1" width="9.140625" style="37"/>
    <col min="2" max="2" width="49.5703125" style="10" customWidth="1"/>
    <col min="3" max="3" width="27.28515625" style="10" customWidth="1"/>
    <col min="4" max="4" width="27.140625" style="60" customWidth="1"/>
    <col min="5" max="8" width="27.140625" style="10" customWidth="1"/>
    <col min="9" max="40" width="9.140625" style="37"/>
    <col min="41" max="16384" width="9.140625" style="10"/>
  </cols>
  <sheetData>
    <row r="1" spans="1:40" s="37" customFormat="1" ht="33" customHeight="1" thickBot="1">
      <c r="B1" s="38" t="s">
        <v>209</v>
      </c>
      <c r="D1" s="39"/>
    </row>
    <row r="2" spans="1:40" ht="40.5" customHeight="1" thickTop="1" thickBot="1">
      <c r="B2" s="390" t="s">
        <v>775</v>
      </c>
      <c r="C2" s="392" t="s">
        <v>203</v>
      </c>
      <c r="D2" s="393"/>
      <c r="E2" s="394" t="s">
        <v>204</v>
      </c>
      <c r="F2" s="395"/>
      <c r="G2" s="396" t="s">
        <v>205</v>
      </c>
      <c r="H2" s="396"/>
    </row>
    <row r="3" spans="1:40" ht="50.25" customHeight="1" thickTop="1" thickBot="1">
      <c r="B3" s="391"/>
      <c r="C3" s="40" t="s">
        <v>210</v>
      </c>
      <c r="D3" s="41" t="s">
        <v>211</v>
      </c>
      <c r="E3" s="42" t="s">
        <v>210</v>
      </c>
      <c r="F3" s="43" t="s">
        <v>211</v>
      </c>
      <c r="G3" s="61" t="s">
        <v>210</v>
      </c>
      <c r="H3" s="62" t="s">
        <v>211</v>
      </c>
    </row>
    <row r="4" spans="1:40" s="48" customFormat="1" ht="21.75" thickTop="1" thickBot="1">
      <c r="A4" s="44"/>
      <c r="B4" s="45" t="s">
        <v>212</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213</v>
      </c>
      <c r="C5" s="51">
        <f>'2a. % By Priority'!X6+'2a. % By Priority'!X7</f>
        <v>83</v>
      </c>
      <c r="D5" s="52">
        <f>'2a. % By Priority'!AB6</f>
        <v>0.88297872340425532</v>
      </c>
      <c r="E5" s="53">
        <f>'2a. % By Priority'!X9+'2a. % By Priority'!X10+'2a. % By Priority'!X11</f>
        <v>4</v>
      </c>
      <c r="F5" s="43">
        <f>'2a. % By Priority'!AB9</f>
        <v>4.2553191489361701E-2</v>
      </c>
      <c r="G5" s="63">
        <f>'2a. % By Priority'!X13+'2a. % By Priority'!X14</f>
        <v>7</v>
      </c>
      <c r="H5" s="64">
        <f>'2a. % By Priority'!AB13</f>
        <v>7.4468085106382975E-2</v>
      </c>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1.75" thickTop="1" thickBot="1">
      <c r="A6" s="49"/>
      <c r="B6" s="55" t="s">
        <v>214</v>
      </c>
      <c r="C6" s="56"/>
      <c r="D6" s="57"/>
      <c r="E6" s="56"/>
      <c r="F6" s="57"/>
      <c r="G6" s="56"/>
      <c r="H6" s="58"/>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117</v>
      </c>
      <c r="C7" s="51">
        <f>'2a. % By Priority'!X28+'2a. % By Priority'!X29</f>
        <v>41</v>
      </c>
      <c r="D7" s="52">
        <f>'2a. % By Priority'!AB28</f>
        <v>0.85416666666666663</v>
      </c>
      <c r="E7" s="59">
        <f>'2a. % By Priority'!X31+'2a. % By Priority'!X32+'2a. % By Priority'!X33</f>
        <v>1</v>
      </c>
      <c r="F7" s="43">
        <f>'2a. % By Priority'!AB31</f>
        <v>2.0833333333333332E-2</v>
      </c>
      <c r="G7" s="63">
        <f>'2a. % By Priority'!X35+'2a. % By Priority'!X36</f>
        <v>6</v>
      </c>
      <c r="H7" s="64">
        <f>'2a. % By Priority'!AB35</f>
        <v>0.125</v>
      </c>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206</v>
      </c>
      <c r="C8" s="51">
        <f>'2a. % By Priority'!X50+'2a. % By Priority'!X51</f>
        <v>21</v>
      </c>
      <c r="D8" s="52">
        <f>SUM('2a. % By Priority'!AB50:AB51)</f>
        <v>0.95454545454545459</v>
      </c>
      <c r="E8" s="59">
        <f>'2a. % By Priority'!X53+'2a. % By Priority'!X54+'2a. % By Priority'!X55</f>
        <v>1</v>
      </c>
      <c r="F8" s="43">
        <f>'2a. % By Priority'!AB53</f>
        <v>4.5454545454545456E-2</v>
      </c>
      <c r="G8" s="63">
        <f>'2a. % By Priority'!X57+'2a. % By Priority'!X58</f>
        <v>0</v>
      </c>
      <c r="H8" s="64">
        <f>'2a. % By Priority'!AB57</f>
        <v>0</v>
      </c>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116</v>
      </c>
      <c r="C9" s="51">
        <f>'2a. % By Priority'!X72+'2a. % By Priority'!X73</f>
        <v>21</v>
      </c>
      <c r="D9" s="52">
        <f>'2a. % By Priority'!AB72</f>
        <v>0.875</v>
      </c>
      <c r="E9" s="59">
        <f>'2a. % By Priority'!X75+'2a. % By Priority'!X76+'2a. % By Priority'!X77</f>
        <v>2</v>
      </c>
      <c r="F9" s="43">
        <f>'2a. % By Priority'!AB75</f>
        <v>8.3333333333333329E-2</v>
      </c>
      <c r="G9" s="63">
        <f>'2a. % By Priority'!X79+'2a. % By Priority'!X80</f>
        <v>1</v>
      </c>
      <c r="H9" s="64">
        <f>'2a. % By Priority'!AB79</f>
        <v>4.1666666666666664E-2</v>
      </c>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1.75" hidden="1" thickTop="1" thickBot="1">
      <c r="A10" s="49"/>
      <c r="B10" s="55" t="s">
        <v>109</v>
      </c>
      <c r="C10" s="56"/>
      <c r="D10" s="57"/>
      <c r="E10" s="56"/>
      <c r="F10" s="57"/>
      <c r="G10" s="56"/>
      <c r="H10" s="58"/>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hidden="1" customHeight="1" thickTop="1" thickBot="1">
      <c r="A11" s="49"/>
      <c r="B11" s="66" t="s">
        <v>184</v>
      </c>
      <c r="C11" s="51">
        <f>'3a. % by Portfolio'!X6+'3a. % by Portfolio'!X7</f>
        <v>15</v>
      </c>
      <c r="D11" s="52">
        <f>'3a. % by Portfolio'!AB6</f>
        <v>0.78947368421052633</v>
      </c>
      <c r="E11" s="59">
        <f>SUM('3a. % by Portfolio'!X9:X11)</f>
        <v>1</v>
      </c>
      <c r="F11" s="43">
        <f>'3a. % by Portfolio'!AB9</f>
        <v>5.2631578947368418E-2</v>
      </c>
      <c r="G11" s="63">
        <f>'3a. % by Portfolio'!X13+'3a. % by Portfolio'!X14</f>
        <v>3</v>
      </c>
      <c r="H11" s="64">
        <f>'3a. % by Portfolio'!AB13</f>
        <v>0.15789473684210525</v>
      </c>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hidden="1" customHeight="1" thickTop="1" thickBot="1">
      <c r="A12" s="49"/>
      <c r="B12" s="66" t="s">
        <v>183</v>
      </c>
      <c r="C12" s="51">
        <f>'3a. % by Portfolio'!X29+'3a. % by Portfolio'!X30</f>
        <v>29</v>
      </c>
      <c r="D12" s="52">
        <f>'3a. % by Portfolio'!AB29</f>
        <v>0.93548387096774199</v>
      </c>
      <c r="E12" s="175">
        <f>'3a. % by Portfolio'!X32+'3a. % by Portfolio'!X33+'3a. % by Portfolio'!X34</f>
        <v>0</v>
      </c>
      <c r="F12" s="43">
        <f>'3a. % by Portfolio'!AB32</f>
        <v>0</v>
      </c>
      <c r="G12" s="63">
        <f>'3a. % by Portfolio'!X13+'3a. % by Portfolio'!X14</f>
        <v>3</v>
      </c>
      <c r="H12" s="64">
        <f>'3a. % by Portfolio'!AB36</f>
        <v>6.4516129032258063E-2</v>
      </c>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hidden="1" customHeight="1" thickTop="1" thickBot="1">
      <c r="A13" s="49"/>
      <c r="B13" s="66" t="s">
        <v>938</v>
      </c>
      <c r="C13" s="51">
        <f>'3a. % by Portfolio'!X51+'3a. % by Portfolio'!X52</f>
        <v>10</v>
      </c>
      <c r="D13" s="52">
        <f>'3a. % by Portfolio'!AB51</f>
        <v>0.83333333333333337</v>
      </c>
      <c r="E13" s="175">
        <f>'3a. % by Portfolio'!X54+'3a. % by Portfolio'!X55+'3a. % by Portfolio'!X56</f>
        <v>1</v>
      </c>
      <c r="F13" s="43">
        <f>'3a. % by Portfolio'!AB54</f>
        <v>8.3333333333333329E-2</v>
      </c>
      <c r="G13" s="63">
        <f>'3a. % by Portfolio'!X58+'3a. % by Portfolio'!X59</f>
        <v>1</v>
      </c>
      <c r="H13" s="64">
        <f>'3a. % by Portfolio'!AB58</f>
        <v>8.3333333333333329E-2</v>
      </c>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hidden="1" customHeight="1" thickTop="1" thickBot="1">
      <c r="A14" s="49"/>
      <c r="B14" s="66" t="s">
        <v>181</v>
      </c>
      <c r="C14" s="51">
        <f>'3a. % by Portfolio'!X73+'3a. % by Portfolio'!X74</f>
        <v>21</v>
      </c>
      <c r="D14" s="52">
        <f>'3a. % by Portfolio'!AB73</f>
        <v>0.95454545454545459</v>
      </c>
      <c r="E14" s="175">
        <f>'3a. % by Portfolio'!X76+'3a. % by Portfolio'!X77+'3a. % by Portfolio'!X78</f>
        <v>1</v>
      </c>
      <c r="F14" s="43">
        <f>'3a. % by Portfolio'!AB76</f>
        <v>4.5454545454545456E-2</v>
      </c>
      <c r="G14" s="63">
        <f>'3a. % by Portfolio'!X80+'3a. % by Portfolio'!X81</f>
        <v>0</v>
      </c>
      <c r="H14" s="64">
        <f>'3a. % by Portfolio'!AB80</f>
        <v>0</v>
      </c>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hidden="1" customHeight="1" thickTop="1" thickBot="1">
      <c r="A15" s="49"/>
      <c r="B15" s="66" t="s">
        <v>939</v>
      </c>
      <c r="C15" s="51">
        <f>'3a. % by Portfolio'!X95+'3a. % by Portfolio'!X96</f>
        <v>8</v>
      </c>
      <c r="D15" s="52">
        <f>'3a. % by Portfolio'!AB95</f>
        <v>0.88888888888888884</v>
      </c>
      <c r="E15" s="175">
        <f>'3a. % by Portfolio'!X98+'3a. % by Portfolio'!X99+'3a. % by Portfolio'!X100</f>
        <v>1</v>
      </c>
      <c r="F15" s="43">
        <f>'3a. % by Portfolio'!AB98</f>
        <v>0.1111111111111111</v>
      </c>
      <c r="G15" s="63">
        <f>'3a. % by Portfolio'!X102+'3a. % by Portfolio'!X103</f>
        <v>0</v>
      </c>
      <c r="H15" s="64">
        <f>'3a. % by Portfolio'!AB102</f>
        <v>0</v>
      </c>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7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mergeCells count="4">
    <mergeCell ref="B2:B3"/>
    <mergeCell ref="C2:D2"/>
    <mergeCell ref="E2:F2"/>
    <mergeCell ref="G2:H2"/>
  </mergeCells>
  <hyperlinks>
    <hyperlink ref="B1" location="INDEX!A1" display="Back to index"/>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47"/>
  <sheetViews>
    <sheetView topLeftCell="V1" zoomScale="80" zoomScaleNormal="80" workbookViewId="0">
      <selection activeCell="AJ11" sqref="AJ11"/>
    </sheetView>
  </sheetViews>
  <sheetFormatPr defaultColWidth="9.140625" defaultRowHeight="14.25"/>
  <cols>
    <col min="1" max="1" width="2.140625" style="216" customWidth="1"/>
    <col min="2" max="2" width="38.85546875" style="216" customWidth="1"/>
    <col min="3" max="3" width="13.7109375" style="213" customWidth="1"/>
    <col min="4" max="4" width="13.85546875" style="213" customWidth="1"/>
    <col min="5" max="5" width="16.28515625" style="213" customWidth="1"/>
    <col min="6" max="6" width="14.140625" style="213" customWidth="1"/>
    <col min="7" max="7" width="17.140625" style="213" customWidth="1"/>
    <col min="8" max="8" width="4.7109375" style="213" customWidth="1"/>
    <col min="9" max="9" width="38.85546875" style="216" customWidth="1"/>
    <col min="10" max="10" width="13.7109375" style="213" customWidth="1"/>
    <col min="11" max="11" width="13.85546875" style="213" customWidth="1"/>
    <col min="12" max="12" width="16.28515625" style="213" customWidth="1"/>
    <col min="13" max="13" width="14.140625" style="213" customWidth="1"/>
    <col min="14" max="14" width="17.140625" style="213" customWidth="1"/>
    <col min="15" max="15" width="4.7109375" style="213" customWidth="1"/>
    <col min="16" max="16" width="38.85546875" style="216" customWidth="1"/>
    <col min="17" max="17" width="13.7109375" style="213" customWidth="1"/>
    <col min="18" max="18" width="13.85546875" style="213" customWidth="1"/>
    <col min="19" max="19" width="16.28515625" style="213" customWidth="1"/>
    <col min="20" max="20" width="14.140625" style="213" customWidth="1"/>
    <col min="21" max="21" width="17.140625" style="213" customWidth="1"/>
    <col min="22" max="22" width="4.7109375" style="213" customWidth="1"/>
    <col min="23" max="23" width="55.28515625" style="213" customWidth="1"/>
    <col min="24" max="24" width="14.5703125" style="213" customWidth="1"/>
    <col min="25" max="27" width="17.140625" style="213" customWidth="1"/>
    <col min="28" max="28" width="17.140625" style="253" customWidth="1"/>
    <col min="29" max="29" width="9.140625" style="216" customWidth="1"/>
    <col min="30" max="30" width="12" style="216" customWidth="1"/>
    <col min="31" max="16384" width="9.140625" style="216"/>
  </cols>
  <sheetData>
    <row r="1" spans="2:30" s="210" customFormat="1" ht="20.25">
      <c r="B1" s="202" t="s">
        <v>536</v>
      </c>
      <c r="C1" s="203"/>
      <c r="D1" s="204"/>
      <c r="E1" s="204"/>
      <c r="F1" s="204"/>
      <c r="G1" s="204"/>
      <c r="H1" s="205"/>
      <c r="I1" s="202" t="s">
        <v>537</v>
      </c>
      <c r="J1" s="203"/>
      <c r="K1" s="204"/>
      <c r="L1" s="204"/>
      <c r="M1" s="204"/>
      <c r="N1" s="204"/>
      <c r="O1" s="205"/>
      <c r="P1" s="206" t="s">
        <v>538</v>
      </c>
      <c r="Q1" s="203"/>
      <c r="R1" s="204"/>
      <c r="S1" s="204"/>
      <c r="T1" s="204"/>
      <c r="U1" s="204"/>
      <c r="V1" s="205"/>
      <c r="W1" s="207" t="s">
        <v>539</v>
      </c>
      <c r="X1" s="208"/>
      <c r="Y1" s="208"/>
      <c r="Z1" s="208"/>
      <c r="AA1" s="208"/>
      <c r="AB1" s="209"/>
    </row>
    <row r="2" spans="2:30" ht="15.75">
      <c r="B2" s="211"/>
      <c r="C2" s="212"/>
      <c r="D2" s="212"/>
      <c r="E2" s="212"/>
      <c r="F2" s="212"/>
      <c r="G2" s="212"/>
      <c r="I2" s="211"/>
      <c r="J2" s="212"/>
      <c r="K2" s="212"/>
      <c r="L2" s="212"/>
      <c r="M2" s="212"/>
      <c r="N2" s="212"/>
      <c r="P2" s="211"/>
      <c r="Q2" s="212"/>
      <c r="R2" s="212"/>
      <c r="S2" s="212"/>
      <c r="T2" s="212"/>
      <c r="U2" s="212"/>
      <c r="W2" s="214"/>
      <c r="X2" s="214"/>
      <c r="Y2" s="214"/>
      <c r="Z2" s="214"/>
      <c r="AA2" s="214"/>
      <c r="AB2" s="215"/>
    </row>
    <row r="3" spans="2:30" ht="15.75">
      <c r="B3" s="217" t="s">
        <v>185</v>
      </c>
      <c r="C3" s="218"/>
      <c r="D3" s="218"/>
      <c r="E3" s="218"/>
      <c r="F3" s="218"/>
      <c r="G3" s="219"/>
      <c r="I3" s="217" t="s">
        <v>185</v>
      </c>
      <c r="J3" s="218"/>
      <c r="K3" s="218"/>
      <c r="L3" s="218"/>
      <c r="M3" s="218"/>
      <c r="N3" s="219"/>
      <c r="P3" s="217" t="s">
        <v>185</v>
      </c>
      <c r="Q3" s="218"/>
      <c r="R3" s="218"/>
      <c r="S3" s="218"/>
      <c r="T3" s="218"/>
      <c r="U3" s="219"/>
      <c r="W3" s="220" t="s">
        <v>185</v>
      </c>
      <c r="X3" s="221"/>
      <c r="Y3" s="221"/>
      <c r="Z3" s="221"/>
      <c r="AA3" s="221"/>
      <c r="AB3" s="222"/>
    </row>
    <row r="4" spans="2:30" s="213" customFormat="1" ht="39" customHeight="1">
      <c r="B4" s="223" t="s">
        <v>186</v>
      </c>
      <c r="C4" s="223" t="s">
        <v>187</v>
      </c>
      <c r="D4" s="223" t="s">
        <v>188</v>
      </c>
      <c r="E4" s="223" t="s">
        <v>189</v>
      </c>
      <c r="F4" s="223" t="s">
        <v>190</v>
      </c>
      <c r="G4" s="223" t="s">
        <v>191</v>
      </c>
      <c r="I4" s="223" t="s">
        <v>186</v>
      </c>
      <c r="J4" s="223" t="s">
        <v>187</v>
      </c>
      <c r="K4" s="223" t="s">
        <v>188</v>
      </c>
      <c r="L4" s="223" t="s">
        <v>189</v>
      </c>
      <c r="M4" s="223" t="s">
        <v>190</v>
      </c>
      <c r="N4" s="223" t="s">
        <v>191</v>
      </c>
      <c r="P4" s="223" t="s">
        <v>186</v>
      </c>
      <c r="Q4" s="223" t="s">
        <v>187</v>
      </c>
      <c r="R4" s="223" t="s">
        <v>188</v>
      </c>
      <c r="S4" s="223" t="s">
        <v>189</v>
      </c>
      <c r="T4" s="223" t="s">
        <v>190</v>
      </c>
      <c r="U4" s="223" t="s">
        <v>191</v>
      </c>
      <c r="W4" s="223" t="s">
        <v>186</v>
      </c>
      <c r="X4" s="223" t="s">
        <v>187</v>
      </c>
      <c r="Y4" s="223" t="s">
        <v>188</v>
      </c>
      <c r="Z4" s="223" t="s">
        <v>189</v>
      </c>
      <c r="AA4" s="223" t="s">
        <v>190</v>
      </c>
      <c r="AB4" s="223" t="s">
        <v>191</v>
      </c>
    </row>
    <row r="5" spans="2:30" s="227" customFormat="1" ht="5.25" customHeight="1">
      <c r="B5" s="224"/>
      <c r="C5" s="225"/>
      <c r="D5" s="225"/>
      <c r="E5" s="225"/>
      <c r="F5" s="225"/>
      <c r="G5" s="225"/>
      <c r="H5" s="226"/>
      <c r="I5" s="224"/>
      <c r="J5" s="225"/>
      <c r="K5" s="225"/>
      <c r="L5" s="225"/>
      <c r="M5" s="225"/>
      <c r="N5" s="225"/>
      <c r="O5" s="226"/>
      <c r="P5" s="224"/>
      <c r="Q5" s="225"/>
      <c r="R5" s="225"/>
      <c r="S5" s="225"/>
      <c r="T5" s="225"/>
      <c r="U5" s="225"/>
      <c r="V5" s="226"/>
      <c r="W5" s="224"/>
      <c r="X5" s="225"/>
      <c r="Y5" s="225"/>
      <c r="Z5" s="225"/>
      <c r="AA5" s="225"/>
      <c r="AB5" s="225"/>
    </row>
    <row r="6" spans="2:30" ht="30.75" customHeight="1">
      <c r="B6" s="228" t="s">
        <v>192</v>
      </c>
      <c r="C6" s="229">
        <f>COUNTIF('1. All Data'!$H$3:$H$111,"Fully Achieved")</f>
        <v>4</v>
      </c>
      <c r="D6" s="230">
        <f>C6/C20</f>
        <v>3.669724770642202E-2</v>
      </c>
      <c r="E6" s="397">
        <f>D6+D7</f>
        <v>0.62385321100917435</v>
      </c>
      <c r="F6" s="230">
        <f>C6/C21</f>
        <v>5.3333333333333337E-2</v>
      </c>
      <c r="G6" s="411">
        <f>F6+F7</f>
        <v>0.90666666666666673</v>
      </c>
      <c r="I6" s="228" t="s">
        <v>192</v>
      </c>
      <c r="J6" s="229">
        <f>COUNTIF('1. All Data'!$M$3:$M$111,"Fully Achieved")</f>
        <v>8</v>
      </c>
      <c r="K6" s="230">
        <f>J6/J20</f>
        <v>7.3394495412844041E-2</v>
      </c>
      <c r="L6" s="397">
        <f>K6+K7</f>
        <v>0.7155963302752294</v>
      </c>
      <c r="M6" s="230">
        <f>J6/J21</f>
        <v>9.4117647058823528E-2</v>
      </c>
      <c r="N6" s="411">
        <f>M6+M7</f>
        <v>0.91764705882352937</v>
      </c>
      <c r="P6" s="228" t="s">
        <v>192</v>
      </c>
      <c r="Q6" s="229">
        <f>COUNTIF('1. All Data'!$R$3:$R$111,"Fully Achieved")</f>
        <v>29</v>
      </c>
      <c r="R6" s="230">
        <f>Q6/Q20</f>
        <v>0.26605504587155965</v>
      </c>
      <c r="S6" s="397">
        <f>R6+R7</f>
        <v>0.77064220183486243</v>
      </c>
      <c r="T6" s="230">
        <f>Q6/Q21</f>
        <v>0.31182795698924731</v>
      </c>
      <c r="U6" s="411">
        <f>T6+T7</f>
        <v>0.90322580645161299</v>
      </c>
      <c r="W6" s="228" t="s">
        <v>192</v>
      </c>
      <c r="X6" s="229">
        <f>COUNTIF('1. All Data'!$V$3:$V$111,"Fully Achieved")</f>
        <v>81</v>
      </c>
      <c r="Y6" s="230">
        <f>X6/$X$20</f>
        <v>0.74311926605504586</v>
      </c>
      <c r="Z6" s="397">
        <f>SUM(Y6:Y7)</f>
        <v>0.76146788990825687</v>
      </c>
      <c r="AA6" s="230">
        <f>X6/$X$21</f>
        <v>0.86170212765957444</v>
      </c>
      <c r="AB6" s="411">
        <f>AA6+AA7</f>
        <v>0.88297872340425532</v>
      </c>
      <c r="AD6" s="411">
        <f>AB6</f>
        <v>0.88297872340425532</v>
      </c>
    </row>
    <row r="7" spans="2:30" ht="30.75" customHeight="1">
      <c r="B7" s="228" t="s">
        <v>169</v>
      </c>
      <c r="C7" s="229">
        <f>COUNTIF('1. All Data'!$H$3:$H$111,"On Track to be Achieved")</f>
        <v>64</v>
      </c>
      <c r="D7" s="230">
        <f>C7/C20</f>
        <v>0.58715596330275233</v>
      </c>
      <c r="E7" s="397"/>
      <c r="F7" s="230">
        <f>C7/C21</f>
        <v>0.85333333333333339</v>
      </c>
      <c r="G7" s="411"/>
      <c r="I7" s="228" t="s">
        <v>169</v>
      </c>
      <c r="J7" s="229">
        <f>COUNTIF('1. All Data'!$M$3:$M$111,"On Track to be Achieved")</f>
        <v>70</v>
      </c>
      <c r="K7" s="230">
        <f>J7/J20</f>
        <v>0.64220183486238536</v>
      </c>
      <c r="L7" s="397"/>
      <c r="M7" s="230">
        <f>J7/J21</f>
        <v>0.82352941176470584</v>
      </c>
      <c r="N7" s="411"/>
      <c r="P7" s="228" t="s">
        <v>169</v>
      </c>
      <c r="Q7" s="229">
        <f>COUNTIF('1. All Data'!$R$3:$R$111,"On Track to be Achieved")</f>
        <v>55</v>
      </c>
      <c r="R7" s="230">
        <f>Q7/Q20</f>
        <v>0.50458715596330272</v>
      </c>
      <c r="S7" s="397"/>
      <c r="T7" s="230">
        <f>Q7/Q21</f>
        <v>0.59139784946236562</v>
      </c>
      <c r="U7" s="411"/>
      <c r="W7" s="228" t="s">
        <v>161</v>
      </c>
      <c r="X7" s="229">
        <f>COUNTIF('1. All Data'!$V$3:$V$111,"Numerical Outturn Within 5% Tolerance")</f>
        <v>2</v>
      </c>
      <c r="Y7" s="230">
        <f>X7/$X$20</f>
        <v>1.834862385321101E-2</v>
      </c>
      <c r="Z7" s="397"/>
      <c r="AA7" s="230">
        <f>X7/$X$21</f>
        <v>2.1276595744680851E-2</v>
      </c>
      <c r="AB7" s="411"/>
      <c r="AD7" s="411"/>
    </row>
    <row r="8" spans="2:30" s="236" customFormat="1" ht="6" customHeight="1">
      <c r="B8" s="231"/>
      <c r="C8" s="232"/>
      <c r="D8" s="233"/>
      <c r="E8" s="233"/>
      <c r="F8" s="233"/>
      <c r="G8" s="234"/>
      <c r="H8" s="235"/>
      <c r="I8" s="231"/>
      <c r="J8" s="232"/>
      <c r="K8" s="233"/>
      <c r="L8" s="233"/>
      <c r="M8" s="233"/>
      <c r="N8" s="234"/>
      <c r="O8" s="235"/>
      <c r="P8" s="231"/>
      <c r="Q8" s="232"/>
      <c r="R8" s="233"/>
      <c r="S8" s="233"/>
      <c r="T8" s="233"/>
      <c r="U8" s="234"/>
      <c r="V8" s="235"/>
      <c r="W8" s="231"/>
      <c r="X8" s="232"/>
      <c r="Y8" s="230"/>
      <c r="Z8" s="233"/>
      <c r="AA8" s="233"/>
      <c r="AB8" s="234"/>
    </row>
    <row r="9" spans="2:30" ht="18.75" customHeight="1">
      <c r="B9" s="399" t="s">
        <v>170</v>
      </c>
      <c r="C9" s="402">
        <f>COUNTIF('1. All Data'!$H$3:$H$111,"In Danger of Falling Behind Target")</f>
        <v>4</v>
      </c>
      <c r="D9" s="405">
        <f>C9/C20</f>
        <v>3.669724770642202E-2</v>
      </c>
      <c r="E9" s="405">
        <f>D9</f>
        <v>3.669724770642202E-2</v>
      </c>
      <c r="F9" s="405">
        <f>C9/C21</f>
        <v>5.3333333333333337E-2</v>
      </c>
      <c r="G9" s="408">
        <f>F9</f>
        <v>5.3333333333333337E-2</v>
      </c>
      <c r="I9" s="399" t="s">
        <v>170</v>
      </c>
      <c r="J9" s="402">
        <f>COUNTIF('1. All Data'!$M$3:$M$129,"In Danger of Falling Behind Target")</f>
        <v>4</v>
      </c>
      <c r="K9" s="405">
        <f>J9/J20</f>
        <v>3.669724770642202E-2</v>
      </c>
      <c r="L9" s="405">
        <f>K9</f>
        <v>3.669724770642202E-2</v>
      </c>
      <c r="M9" s="405">
        <f>J9/J21</f>
        <v>4.7058823529411764E-2</v>
      </c>
      <c r="N9" s="408">
        <f>M9</f>
        <v>4.7058823529411764E-2</v>
      </c>
      <c r="P9" s="399" t="s">
        <v>170</v>
      </c>
      <c r="Q9" s="402">
        <f>COUNTIF('1. All Data'!$R$3:$R$111,"In Danger of Falling Behind Target")</f>
        <v>3</v>
      </c>
      <c r="R9" s="405">
        <f>Q9/Q20</f>
        <v>2.7522935779816515E-2</v>
      </c>
      <c r="S9" s="405">
        <f>R9</f>
        <v>2.7522935779816515E-2</v>
      </c>
      <c r="T9" s="405">
        <f>Q9/Q21</f>
        <v>3.2258064516129031E-2</v>
      </c>
      <c r="U9" s="408">
        <f>T9</f>
        <v>3.2258064516129031E-2</v>
      </c>
      <c r="W9" s="237" t="s">
        <v>162</v>
      </c>
      <c r="X9" s="238">
        <f>COUNTIF('1. All Data'!$V$3:$V$111,"Numerical Outturn Within 10% Tolerance")</f>
        <v>0</v>
      </c>
      <c r="Y9" s="230">
        <f>X9/$X$20</f>
        <v>0</v>
      </c>
      <c r="Z9" s="397">
        <f>SUM(Y9:Y11)</f>
        <v>3.669724770642202E-2</v>
      </c>
      <c r="AA9" s="230">
        <f>X9/$X$21</f>
        <v>0</v>
      </c>
      <c r="AB9" s="412">
        <f>SUM(AA9:AA11)</f>
        <v>4.2553191489361701E-2</v>
      </c>
      <c r="AD9" s="417">
        <f>SUM(AB9:AB14)</f>
        <v>0.11702127659574468</v>
      </c>
    </row>
    <row r="10" spans="2:30" ht="19.5" customHeight="1">
      <c r="B10" s="400"/>
      <c r="C10" s="403"/>
      <c r="D10" s="406"/>
      <c r="E10" s="406"/>
      <c r="F10" s="406"/>
      <c r="G10" s="409"/>
      <c r="I10" s="400"/>
      <c r="J10" s="403"/>
      <c r="K10" s="406"/>
      <c r="L10" s="406"/>
      <c r="M10" s="406"/>
      <c r="N10" s="409"/>
      <c r="P10" s="400"/>
      <c r="Q10" s="403"/>
      <c r="R10" s="406"/>
      <c r="S10" s="406"/>
      <c r="T10" s="406"/>
      <c r="U10" s="409"/>
      <c r="W10" s="237" t="s">
        <v>163</v>
      </c>
      <c r="X10" s="238">
        <f>COUNTIF('1. All Data'!$V$3:$V$111,"Target Partially Met")</f>
        <v>3</v>
      </c>
      <c r="Y10" s="230">
        <f>X10/$X$20</f>
        <v>2.7522935779816515E-2</v>
      </c>
      <c r="Z10" s="397"/>
      <c r="AA10" s="230">
        <f>X10/$X$21</f>
        <v>3.1914893617021274E-2</v>
      </c>
      <c r="AB10" s="412"/>
      <c r="AD10" s="418"/>
    </row>
    <row r="11" spans="2:30" ht="19.5" customHeight="1">
      <c r="B11" s="401"/>
      <c r="C11" s="404"/>
      <c r="D11" s="407"/>
      <c r="E11" s="407"/>
      <c r="F11" s="407"/>
      <c r="G11" s="410"/>
      <c r="I11" s="401"/>
      <c r="J11" s="404"/>
      <c r="K11" s="407"/>
      <c r="L11" s="407"/>
      <c r="M11" s="407"/>
      <c r="N11" s="410"/>
      <c r="P11" s="401"/>
      <c r="Q11" s="404"/>
      <c r="R11" s="407"/>
      <c r="S11" s="407"/>
      <c r="T11" s="407"/>
      <c r="U11" s="410"/>
      <c r="W11" s="237" t="s">
        <v>166</v>
      </c>
      <c r="X11" s="238">
        <f>COUNTIF('1. All Data'!$V$3:$V$111,"Completion Date Within Reasonable Tolerance")</f>
        <v>1</v>
      </c>
      <c r="Y11" s="230">
        <f>X11/$X$20</f>
        <v>9.1743119266055051E-3</v>
      </c>
      <c r="Z11" s="397"/>
      <c r="AA11" s="230">
        <f>X11/$X$21</f>
        <v>1.0638297872340425E-2</v>
      </c>
      <c r="AB11" s="412"/>
      <c r="AD11" s="418"/>
    </row>
    <row r="12" spans="2:30" s="227" customFormat="1" ht="6" customHeight="1">
      <c r="B12" s="224"/>
      <c r="C12" s="225"/>
      <c r="D12" s="239"/>
      <c r="E12" s="239"/>
      <c r="F12" s="239"/>
      <c r="G12" s="240"/>
      <c r="H12" s="226"/>
      <c r="I12" s="224"/>
      <c r="J12" s="225"/>
      <c r="K12" s="239"/>
      <c r="L12" s="239"/>
      <c r="M12" s="239"/>
      <c r="N12" s="240"/>
      <c r="O12" s="226"/>
      <c r="P12" s="224"/>
      <c r="Q12" s="225"/>
      <c r="R12" s="239"/>
      <c r="S12" s="239"/>
      <c r="T12" s="239"/>
      <c r="U12" s="240"/>
      <c r="V12" s="226"/>
      <c r="W12" s="224"/>
      <c r="X12" s="225"/>
      <c r="Y12" s="230"/>
      <c r="Z12" s="239"/>
      <c r="AA12" s="239"/>
      <c r="AB12" s="240"/>
      <c r="AD12" s="418"/>
    </row>
    <row r="13" spans="2:30" ht="29.25" customHeight="1">
      <c r="B13" s="241" t="s">
        <v>171</v>
      </c>
      <c r="C13" s="229">
        <f>COUNTIF('1. All Data'!H3:H111,"completed behind schedule")</f>
        <v>1</v>
      </c>
      <c r="D13" s="230">
        <f>C13/C20</f>
        <v>9.1743119266055051E-3</v>
      </c>
      <c r="E13" s="397">
        <f>D13+D14</f>
        <v>2.7522935779816515E-2</v>
      </c>
      <c r="F13" s="230">
        <f>C13/C21</f>
        <v>1.3333333333333334E-2</v>
      </c>
      <c r="G13" s="398">
        <f>F13+F14</f>
        <v>0.04</v>
      </c>
      <c r="I13" s="241" t="s">
        <v>171</v>
      </c>
      <c r="J13" s="229">
        <f>COUNTIF('1. All Data'!M3:M111,"Completed Behind Schedule")</f>
        <v>2</v>
      </c>
      <c r="K13" s="230">
        <f>J13/J20</f>
        <v>1.834862385321101E-2</v>
      </c>
      <c r="L13" s="397">
        <f>K13+K14</f>
        <v>2.7522935779816515E-2</v>
      </c>
      <c r="M13" s="230">
        <f>J13/J21</f>
        <v>2.3529411764705882E-2</v>
      </c>
      <c r="N13" s="398">
        <f>M13+M14</f>
        <v>3.5294117647058823E-2</v>
      </c>
      <c r="P13" s="241" t="s">
        <v>171</v>
      </c>
      <c r="Q13" s="229">
        <f>COUNTIF('1. All Data'!R3:R111,"completed behind schedule")</f>
        <v>2</v>
      </c>
      <c r="R13" s="230">
        <f>Q13/Q20</f>
        <v>1.834862385321101E-2</v>
      </c>
      <c r="S13" s="397">
        <f>R13+R14</f>
        <v>5.5045871559633031E-2</v>
      </c>
      <c r="T13" s="230">
        <f>Q13/Q21</f>
        <v>2.1505376344086023E-2</v>
      </c>
      <c r="U13" s="398">
        <f>T13+T14</f>
        <v>6.4516129032258063E-2</v>
      </c>
      <c r="W13" s="241" t="s">
        <v>165</v>
      </c>
      <c r="X13" s="229">
        <f>COUNTIF('1. All Data'!V3:V111,"Completed Significantly After Target Deadline")</f>
        <v>2</v>
      </c>
      <c r="Y13" s="230">
        <f>X13/$X$20</f>
        <v>1.834862385321101E-2</v>
      </c>
      <c r="Z13" s="397">
        <f>SUM(Y13:Y14)</f>
        <v>6.4220183486238536E-2</v>
      </c>
      <c r="AA13" s="230">
        <f>X13/$X$21</f>
        <v>2.1276595744680851E-2</v>
      </c>
      <c r="AB13" s="398">
        <f>SUM(AA13:AA14)</f>
        <v>7.4468085106382975E-2</v>
      </c>
      <c r="AD13" s="418"/>
    </row>
    <row r="14" spans="2:30" ht="29.25" customHeight="1">
      <c r="B14" s="241" t="s">
        <v>164</v>
      </c>
      <c r="C14" s="229">
        <f>COUNTIF('1. All Data'!H3:H111,"off target")</f>
        <v>2</v>
      </c>
      <c r="D14" s="230">
        <f>C14/C20</f>
        <v>1.834862385321101E-2</v>
      </c>
      <c r="E14" s="397"/>
      <c r="F14" s="230">
        <f>C14/C21</f>
        <v>2.6666666666666668E-2</v>
      </c>
      <c r="G14" s="398"/>
      <c r="I14" s="241" t="s">
        <v>164</v>
      </c>
      <c r="J14" s="229">
        <f>COUNTIF('1. All Data'!M3:M111,"Off Target")</f>
        <v>1</v>
      </c>
      <c r="K14" s="230">
        <f>J14/J20</f>
        <v>9.1743119266055051E-3</v>
      </c>
      <c r="L14" s="397"/>
      <c r="M14" s="230">
        <f>J14/J21</f>
        <v>1.1764705882352941E-2</v>
      </c>
      <c r="N14" s="398"/>
      <c r="P14" s="241" t="s">
        <v>164</v>
      </c>
      <c r="Q14" s="229">
        <f>COUNTIF('1. All Data'!R3:R111,"off target")</f>
        <v>4</v>
      </c>
      <c r="R14" s="230">
        <f>Q14/Q20</f>
        <v>3.669724770642202E-2</v>
      </c>
      <c r="S14" s="397"/>
      <c r="T14" s="230">
        <f>Q14/Q21</f>
        <v>4.3010752688172046E-2</v>
      </c>
      <c r="U14" s="398"/>
      <c r="W14" s="241" t="s">
        <v>164</v>
      </c>
      <c r="X14" s="229">
        <f>COUNTIF('1. All Data'!V3:V111,"off target")</f>
        <v>5</v>
      </c>
      <c r="Y14" s="230">
        <f>X14/$X$20</f>
        <v>4.5871559633027525E-2</v>
      </c>
      <c r="Z14" s="397"/>
      <c r="AA14" s="230">
        <f>X14/$X$21</f>
        <v>5.3191489361702128E-2</v>
      </c>
      <c r="AB14" s="398"/>
      <c r="AD14" s="418"/>
    </row>
    <row r="15" spans="2:30" s="227" customFormat="1" ht="7.5" customHeight="1">
      <c r="B15" s="224"/>
      <c r="C15" s="242"/>
      <c r="D15" s="239"/>
      <c r="E15" s="239"/>
      <c r="F15" s="239"/>
      <c r="G15" s="243"/>
      <c r="H15" s="226"/>
      <c r="I15" s="224"/>
      <c r="J15" s="242"/>
      <c r="K15" s="239"/>
      <c r="L15" s="239"/>
      <c r="M15" s="239"/>
      <c r="N15" s="243"/>
      <c r="O15" s="226"/>
      <c r="P15" s="224"/>
      <c r="Q15" s="242"/>
      <c r="R15" s="239"/>
      <c r="S15" s="239"/>
      <c r="T15" s="239"/>
      <c r="U15" s="243"/>
      <c r="V15" s="226"/>
      <c r="W15" s="224"/>
      <c r="X15" s="242"/>
      <c r="Y15" s="239"/>
      <c r="Z15" s="239"/>
      <c r="AA15" s="239"/>
      <c r="AB15" s="243"/>
    </row>
    <row r="16" spans="2:30" ht="20.25" customHeight="1">
      <c r="B16" s="244" t="s">
        <v>193</v>
      </c>
      <c r="C16" s="229">
        <f>COUNTIF('1. All Data'!H3:H111,"not yet due")</f>
        <v>24</v>
      </c>
      <c r="D16" s="245">
        <f>C16/C20</f>
        <v>0.22018348623853212</v>
      </c>
      <c r="E16" s="245">
        <f>D16</f>
        <v>0.22018348623853212</v>
      </c>
      <c r="F16" s="246"/>
      <c r="G16" s="65"/>
      <c r="I16" s="244" t="s">
        <v>193</v>
      </c>
      <c r="J16" s="229">
        <f>COUNTIF('1. All Data'!M3:M111,"not yet due")</f>
        <v>14</v>
      </c>
      <c r="K16" s="245">
        <f>J16/J20</f>
        <v>0.12844036697247707</v>
      </c>
      <c r="L16" s="245">
        <f>K16</f>
        <v>0.12844036697247707</v>
      </c>
      <c r="M16" s="246"/>
      <c r="N16" s="65"/>
      <c r="P16" s="244" t="s">
        <v>193</v>
      </c>
      <c r="Q16" s="229">
        <f>COUNTIF('1. All Data'!R3:R111,"not yet due")</f>
        <v>3</v>
      </c>
      <c r="R16" s="245">
        <f>Q16/Q20</f>
        <v>2.7522935779816515E-2</v>
      </c>
      <c r="S16" s="245">
        <f>R16</f>
        <v>2.7522935779816515E-2</v>
      </c>
      <c r="T16" s="246"/>
      <c r="U16" s="65"/>
      <c r="W16" s="244" t="s">
        <v>193</v>
      </c>
      <c r="X16" s="229">
        <f>COUNTIF('1. All Data'!V3:V111,"not yet due")</f>
        <v>0</v>
      </c>
      <c r="Y16" s="230">
        <f>X16/$X$20</f>
        <v>0</v>
      </c>
      <c r="Z16" s="245">
        <f>Y16</f>
        <v>0</v>
      </c>
      <c r="AA16" s="246"/>
      <c r="AB16" s="65"/>
    </row>
    <row r="17" spans="2:31" ht="20.25" customHeight="1">
      <c r="B17" s="244" t="s">
        <v>159</v>
      </c>
      <c r="C17" s="229">
        <f>COUNTIF('1. All Data'!H3:H111,"update not provided")</f>
        <v>0</v>
      </c>
      <c r="D17" s="245">
        <f>C17/C20</f>
        <v>0</v>
      </c>
      <c r="E17" s="245">
        <f>D17</f>
        <v>0</v>
      </c>
      <c r="F17" s="246"/>
      <c r="G17" s="8"/>
      <c r="I17" s="244" t="s">
        <v>159</v>
      </c>
      <c r="J17" s="229">
        <f>COUNTIF('1. All Data'!M3:M111,"update not provided")</f>
        <v>0</v>
      </c>
      <c r="K17" s="245">
        <f>J17/J20</f>
        <v>0</v>
      </c>
      <c r="L17" s="245">
        <f>K17</f>
        <v>0</v>
      </c>
      <c r="M17" s="246"/>
      <c r="N17" s="8"/>
      <c r="P17" s="244" t="s">
        <v>159</v>
      </c>
      <c r="Q17" s="229">
        <f>COUNTIF('1. All Data'!R3:R111,"update not provided")</f>
        <v>0</v>
      </c>
      <c r="R17" s="245">
        <f>Q17/Q20</f>
        <v>0</v>
      </c>
      <c r="S17" s="245">
        <f>R17</f>
        <v>0</v>
      </c>
      <c r="T17" s="246"/>
      <c r="U17" s="8"/>
      <c r="W17" s="244" t="s">
        <v>159</v>
      </c>
      <c r="X17" s="229">
        <f>COUNTIF('1. All Data'!V3:V111,"update not provided")</f>
        <v>0</v>
      </c>
      <c r="Y17" s="230">
        <f>X17/$X$20</f>
        <v>0</v>
      </c>
      <c r="Z17" s="245">
        <f>Y17</f>
        <v>0</v>
      </c>
      <c r="AA17" s="246"/>
      <c r="AB17" s="8"/>
    </row>
    <row r="18" spans="2:31" ht="15.75" customHeight="1">
      <c r="B18" s="247" t="s">
        <v>167</v>
      </c>
      <c r="C18" s="229">
        <f>COUNTIF('1. All Data'!H3:H111,"deferred")</f>
        <v>8</v>
      </c>
      <c r="D18" s="248">
        <f>C18/C20</f>
        <v>7.3394495412844041E-2</v>
      </c>
      <c r="E18" s="248">
        <f>D18</f>
        <v>7.3394495412844041E-2</v>
      </c>
      <c r="F18" s="249"/>
      <c r="G18" s="65"/>
      <c r="I18" s="247" t="s">
        <v>167</v>
      </c>
      <c r="J18" s="229">
        <f>COUNTIF('1. All Data'!M3:M111,"deferred")</f>
        <v>8</v>
      </c>
      <c r="K18" s="248">
        <f>J18/J20</f>
        <v>7.3394495412844041E-2</v>
      </c>
      <c r="L18" s="248">
        <f>K18</f>
        <v>7.3394495412844041E-2</v>
      </c>
      <c r="M18" s="249"/>
      <c r="N18" s="65"/>
      <c r="P18" s="247" t="s">
        <v>167</v>
      </c>
      <c r="Q18" s="229">
        <f>COUNTIF('1. All Data'!R3:R111,"deferred")</f>
        <v>11</v>
      </c>
      <c r="R18" s="248">
        <f>Q18/Q20</f>
        <v>0.10091743119266056</v>
      </c>
      <c r="S18" s="248">
        <f>R18</f>
        <v>0.10091743119266056</v>
      </c>
      <c r="T18" s="249"/>
      <c r="U18" s="65"/>
      <c r="W18" s="247" t="s">
        <v>167</v>
      </c>
      <c r="X18" s="229">
        <f>COUNTIF('1. All Data'!V3:V111,"deferred")</f>
        <v>13</v>
      </c>
      <c r="Y18" s="230">
        <f>X18/$X$20</f>
        <v>0.11926605504587157</v>
      </c>
      <c r="Z18" s="245">
        <f>Y18</f>
        <v>0.11926605504587157</v>
      </c>
      <c r="AA18" s="249"/>
      <c r="AB18" s="65"/>
    </row>
    <row r="19" spans="2:31" ht="15.75" customHeight="1">
      <c r="B19" s="247" t="s">
        <v>168</v>
      </c>
      <c r="C19" s="229">
        <f>COUNTIF('1. All Data'!H3:H111,"deleted")</f>
        <v>2</v>
      </c>
      <c r="D19" s="248">
        <f>C19/C20</f>
        <v>1.834862385321101E-2</v>
      </c>
      <c r="E19" s="248">
        <f>D19</f>
        <v>1.834862385321101E-2</v>
      </c>
      <c r="F19" s="249"/>
      <c r="G19" s="9"/>
      <c r="I19" s="247" t="s">
        <v>168</v>
      </c>
      <c r="J19" s="229">
        <f>COUNTIF('1. All Data'!M3:M111,"deleted")</f>
        <v>2</v>
      </c>
      <c r="K19" s="248">
        <f>J19/J20</f>
        <v>1.834862385321101E-2</v>
      </c>
      <c r="L19" s="248">
        <f>K19</f>
        <v>1.834862385321101E-2</v>
      </c>
      <c r="M19" s="249"/>
      <c r="P19" s="247" t="s">
        <v>168</v>
      </c>
      <c r="Q19" s="229">
        <f>COUNTIF('1. All Data'!R3:R111,"deleted")</f>
        <v>2</v>
      </c>
      <c r="R19" s="248">
        <f>Q19/Q20</f>
        <v>1.834862385321101E-2</v>
      </c>
      <c r="S19" s="248">
        <f>R19</f>
        <v>1.834862385321101E-2</v>
      </c>
      <c r="T19" s="249"/>
      <c r="U19" s="9"/>
      <c r="W19" s="247" t="s">
        <v>168</v>
      </c>
      <c r="X19" s="229">
        <f>COUNTIF('1. All Data'!V3:V111,"deleted")</f>
        <v>2</v>
      </c>
      <c r="Y19" s="230">
        <f>X19/$X$20</f>
        <v>1.834862385321101E-2</v>
      </c>
      <c r="Z19" s="245">
        <f t="shared" ref="Z19" si="0">Y19</f>
        <v>1.834862385321101E-2</v>
      </c>
      <c r="AA19" s="249"/>
      <c r="AB19" s="9"/>
      <c r="AE19" s="9" t="s">
        <v>194</v>
      </c>
    </row>
    <row r="20" spans="2:31" ht="15.75" customHeight="1">
      <c r="B20" s="250" t="s">
        <v>195</v>
      </c>
      <c r="C20" s="251">
        <f>SUM(C6:C19)</f>
        <v>109</v>
      </c>
      <c r="D20" s="249"/>
      <c r="E20" s="249"/>
      <c r="F20" s="65"/>
      <c r="G20" s="65"/>
      <c r="I20" s="250" t="s">
        <v>195</v>
      </c>
      <c r="J20" s="251">
        <f>SUM(J6:J19)</f>
        <v>109</v>
      </c>
      <c r="K20" s="249"/>
      <c r="L20" s="249"/>
      <c r="M20" s="65"/>
      <c r="N20" s="65"/>
      <c r="P20" s="250" t="s">
        <v>195</v>
      </c>
      <c r="Q20" s="251">
        <f>SUM(Q6:Q19)</f>
        <v>109</v>
      </c>
      <c r="R20" s="249"/>
      <c r="S20" s="249"/>
      <c r="T20" s="65"/>
      <c r="U20" s="65"/>
      <c r="W20" s="250" t="s">
        <v>195</v>
      </c>
      <c r="X20" s="251">
        <f>SUM(X6:X19)</f>
        <v>109</v>
      </c>
      <c r="Y20" s="249"/>
      <c r="Z20" s="249"/>
      <c r="AA20" s="65"/>
      <c r="AB20" s="65"/>
    </row>
    <row r="21" spans="2:31" ht="15.75" customHeight="1">
      <c r="B21" s="250" t="s">
        <v>196</v>
      </c>
      <c r="C21" s="251">
        <f>C20-C19-C18-C17-C16</f>
        <v>75</v>
      </c>
      <c r="D21" s="65"/>
      <c r="E21" s="65"/>
      <c r="F21" s="65"/>
      <c r="G21" s="65"/>
      <c r="I21" s="250" t="s">
        <v>196</v>
      </c>
      <c r="J21" s="251">
        <f>J20-J19-J18-J17-J16</f>
        <v>85</v>
      </c>
      <c r="K21" s="65"/>
      <c r="L21" s="65"/>
      <c r="M21" s="65"/>
      <c r="N21" s="65"/>
      <c r="P21" s="250" t="s">
        <v>196</v>
      </c>
      <c r="Q21" s="251">
        <f>Q20-Q19-Q18-Q17-Q16</f>
        <v>93</v>
      </c>
      <c r="R21" s="65"/>
      <c r="S21" s="65"/>
      <c r="T21" s="65"/>
      <c r="U21" s="65"/>
      <c r="W21" s="250" t="s">
        <v>196</v>
      </c>
      <c r="X21" s="251">
        <f>X20-X19-X18-X17-X16</f>
        <v>94</v>
      </c>
      <c r="Y21" s="65"/>
      <c r="Z21" s="65"/>
      <c r="AA21" s="65"/>
      <c r="AB21" s="65"/>
    </row>
    <row r="22" spans="2:31" ht="15.75" customHeight="1">
      <c r="W22" s="252"/>
      <c r="AA22" s="8"/>
    </row>
    <row r="23" spans="2:31" ht="15.75" customHeight="1">
      <c r="AA23" s="8"/>
    </row>
    <row r="24" spans="2:31" ht="15" customHeight="1">
      <c r="AA24" s="8"/>
    </row>
    <row r="25" spans="2:31" ht="19.5" customHeight="1">
      <c r="B25" s="254" t="s">
        <v>557</v>
      </c>
      <c r="C25" s="255"/>
      <c r="D25" s="255"/>
      <c r="E25" s="255"/>
      <c r="F25" s="218"/>
      <c r="G25" s="256"/>
      <c r="I25" s="254" t="s">
        <v>557</v>
      </c>
      <c r="J25" s="255"/>
      <c r="K25" s="255"/>
      <c r="L25" s="255"/>
      <c r="M25" s="218"/>
      <c r="N25" s="256"/>
      <c r="P25" s="254" t="s">
        <v>557</v>
      </c>
      <c r="Q25" s="255"/>
      <c r="R25" s="255"/>
      <c r="S25" s="255"/>
      <c r="T25" s="218"/>
      <c r="U25" s="256"/>
      <c r="W25" s="257" t="s">
        <v>256</v>
      </c>
      <c r="X25" s="221"/>
      <c r="Y25" s="221"/>
      <c r="Z25" s="221"/>
      <c r="AA25" s="221"/>
      <c r="AB25" s="222"/>
    </row>
    <row r="26" spans="2:31" ht="42" customHeight="1">
      <c r="B26" s="223" t="s">
        <v>186</v>
      </c>
      <c r="C26" s="223" t="s">
        <v>187</v>
      </c>
      <c r="D26" s="223" t="s">
        <v>188</v>
      </c>
      <c r="E26" s="223" t="s">
        <v>189</v>
      </c>
      <c r="F26" s="223" t="s">
        <v>190</v>
      </c>
      <c r="G26" s="223" t="s">
        <v>191</v>
      </c>
      <c r="I26" s="223" t="s">
        <v>186</v>
      </c>
      <c r="J26" s="223" t="s">
        <v>187</v>
      </c>
      <c r="K26" s="223" t="s">
        <v>188</v>
      </c>
      <c r="L26" s="223" t="s">
        <v>189</v>
      </c>
      <c r="M26" s="223" t="s">
        <v>190</v>
      </c>
      <c r="N26" s="223" t="s">
        <v>191</v>
      </c>
      <c r="P26" s="223" t="s">
        <v>186</v>
      </c>
      <c r="Q26" s="223" t="s">
        <v>187</v>
      </c>
      <c r="R26" s="223" t="s">
        <v>188</v>
      </c>
      <c r="S26" s="223" t="s">
        <v>189</v>
      </c>
      <c r="T26" s="223" t="s">
        <v>190</v>
      </c>
      <c r="U26" s="223" t="s">
        <v>191</v>
      </c>
      <c r="W26" s="223" t="s">
        <v>186</v>
      </c>
      <c r="X26" s="223" t="s">
        <v>187</v>
      </c>
      <c r="Y26" s="223" t="s">
        <v>188</v>
      </c>
      <c r="Z26" s="223" t="s">
        <v>189</v>
      </c>
      <c r="AA26" s="223" t="s">
        <v>190</v>
      </c>
      <c r="AB26" s="223" t="s">
        <v>191</v>
      </c>
    </row>
    <row r="27" spans="2:31" s="227" customFormat="1" ht="6" customHeight="1">
      <c r="B27" s="224"/>
      <c r="C27" s="225"/>
      <c r="D27" s="225"/>
      <c r="E27" s="225"/>
      <c r="F27" s="225"/>
      <c r="G27" s="225"/>
      <c r="H27" s="226"/>
      <c r="I27" s="224"/>
      <c r="J27" s="225"/>
      <c r="K27" s="225"/>
      <c r="L27" s="225"/>
      <c r="M27" s="225"/>
      <c r="N27" s="225"/>
      <c r="O27" s="226"/>
      <c r="P27" s="224"/>
      <c r="Q27" s="225"/>
      <c r="R27" s="225"/>
      <c r="S27" s="225"/>
      <c r="T27" s="225"/>
      <c r="U27" s="225"/>
      <c r="V27" s="226"/>
      <c r="W27" s="224"/>
      <c r="X27" s="225"/>
      <c r="Y27" s="225"/>
      <c r="Z27" s="225"/>
      <c r="AA27" s="225"/>
      <c r="AB27" s="225"/>
    </row>
    <row r="28" spans="2:31" ht="21.75" customHeight="1">
      <c r="B28" s="228" t="s">
        <v>192</v>
      </c>
      <c r="C28" s="229">
        <f>COUNTIFS('1. All Data'!$AA$3:$AA$111,"Value For Money Council",'1. All Data'!$H$3:$H$111,"Fully Achieved")</f>
        <v>3</v>
      </c>
      <c r="D28" s="230">
        <f>C28/C42</f>
        <v>5.3571428571428568E-2</v>
      </c>
      <c r="E28" s="397">
        <f>D28+D29</f>
        <v>0.57142857142857151</v>
      </c>
      <c r="F28" s="230">
        <f>C28/C43</f>
        <v>8.1081081081081086E-2</v>
      </c>
      <c r="G28" s="411">
        <f>F28+F29</f>
        <v>0.86486486486486491</v>
      </c>
      <c r="I28" s="228" t="s">
        <v>192</v>
      </c>
      <c r="J28" s="229">
        <f>COUNTIFS('1. All Data'!$AA$3:$AA$111,"Value For Money Council",'1. All Data'!$M$3:$M$111,"Fully Achieved")</f>
        <v>4</v>
      </c>
      <c r="K28" s="230">
        <f>J28/J42</f>
        <v>7.1428571428571425E-2</v>
      </c>
      <c r="L28" s="397">
        <f>K28+K29</f>
        <v>0.64285714285714279</v>
      </c>
      <c r="M28" s="230">
        <f>J28/J43</f>
        <v>9.7560975609756101E-2</v>
      </c>
      <c r="N28" s="411">
        <f>M28+M29</f>
        <v>0.87804878048780488</v>
      </c>
      <c r="P28" s="228" t="s">
        <v>192</v>
      </c>
      <c r="Q28" s="229">
        <f>COUNTIFS('1. All Data'!$AA$3:$AA$111,"Value For Money Council",'1. All Data'!$R$3:$R$111,"Fully Achieved")</f>
        <v>11</v>
      </c>
      <c r="R28" s="230">
        <f>Q28/Q42</f>
        <v>0.19642857142857142</v>
      </c>
      <c r="S28" s="397">
        <f>R28+R29</f>
        <v>0.6964285714285714</v>
      </c>
      <c r="T28" s="230">
        <f>Q28/Q43</f>
        <v>0.23404255319148937</v>
      </c>
      <c r="U28" s="411">
        <f>T28+T29</f>
        <v>0.82978723404255317</v>
      </c>
      <c r="W28" s="228" t="s">
        <v>192</v>
      </c>
      <c r="X28" s="229">
        <f>COUNTIFS('1. All Data'!$AA$3:$AA$111,"Value For Money Council",'1. All Data'!$V$3:$V$111,"Fully Achieved")</f>
        <v>39</v>
      </c>
      <c r="Y28" s="230">
        <f>X28/X42</f>
        <v>0.6964285714285714</v>
      </c>
      <c r="Z28" s="397">
        <f>Y28+Y29</f>
        <v>0.7321428571428571</v>
      </c>
      <c r="AA28" s="230">
        <f>X28/X43</f>
        <v>0.8125</v>
      </c>
      <c r="AB28" s="411">
        <f>AA28+AA29</f>
        <v>0.85416666666666663</v>
      </c>
      <c r="AD28" s="415">
        <f>AB28</f>
        <v>0.85416666666666663</v>
      </c>
    </row>
    <row r="29" spans="2:31" ht="18.75" customHeight="1">
      <c r="B29" s="228" t="s">
        <v>169</v>
      </c>
      <c r="C29" s="229">
        <f>COUNTIFS('1. All Data'!$AA$3:$AA$111,"Value For Money Council",'1. All Data'!$H$3:$H$111,"On Track to be achieved")</f>
        <v>29</v>
      </c>
      <c r="D29" s="230">
        <f>C29/C42</f>
        <v>0.5178571428571429</v>
      </c>
      <c r="E29" s="397"/>
      <c r="F29" s="230">
        <f>C29/C43</f>
        <v>0.78378378378378377</v>
      </c>
      <c r="G29" s="411"/>
      <c r="I29" s="228" t="s">
        <v>169</v>
      </c>
      <c r="J29" s="229">
        <f>COUNTIFS('1. All Data'!$AA$3:$AA$111,"Value For Money Council",'1. All Data'!$M$3:$M$111,"On Track to be achieved")</f>
        <v>32</v>
      </c>
      <c r="K29" s="230">
        <f>J29/J42</f>
        <v>0.5714285714285714</v>
      </c>
      <c r="L29" s="397"/>
      <c r="M29" s="230">
        <f>J29/J43</f>
        <v>0.78048780487804881</v>
      </c>
      <c r="N29" s="411"/>
      <c r="P29" s="228" t="s">
        <v>169</v>
      </c>
      <c r="Q29" s="229">
        <f>COUNTIFS('1. All Data'!$AA$3:$AA$111,"Value For Money Council",'1. All Data'!$R$3:$R$111,"On Track to be achieved")</f>
        <v>28</v>
      </c>
      <c r="R29" s="230">
        <f>Q29/Q42</f>
        <v>0.5</v>
      </c>
      <c r="S29" s="397"/>
      <c r="T29" s="230">
        <f>Q29/Q43</f>
        <v>0.5957446808510638</v>
      </c>
      <c r="U29" s="411"/>
      <c r="W29" s="228" t="s">
        <v>161</v>
      </c>
      <c r="X29" s="229">
        <f>COUNTIFS('1. All Data'!$AA$3:$AA$111,"Value For Money Council",'1. All Data'!$V$3:$V$111,"Numerical Outturn Within 5% Tolerance")</f>
        <v>2</v>
      </c>
      <c r="Y29" s="230">
        <f>X29/X42</f>
        <v>3.5714285714285712E-2</v>
      </c>
      <c r="Z29" s="397"/>
      <c r="AA29" s="230">
        <f>X29/$X$43</f>
        <v>4.1666666666666664E-2</v>
      </c>
      <c r="AB29" s="411"/>
      <c r="AD29" s="416"/>
    </row>
    <row r="30" spans="2:31" s="227" customFormat="1" ht="6" customHeight="1">
      <c r="B30" s="231"/>
      <c r="C30" s="232"/>
      <c r="D30" s="233"/>
      <c r="E30" s="233"/>
      <c r="F30" s="233"/>
      <c r="G30" s="234"/>
      <c r="H30" s="226"/>
      <c r="I30" s="231"/>
      <c r="J30" s="232"/>
      <c r="K30" s="233"/>
      <c r="L30" s="233"/>
      <c r="M30" s="233"/>
      <c r="N30" s="234"/>
      <c r="O30" s="226"/>
      <c r="P30" s="231"/>
      <c r="Q30" s="232"/>
      <c r="R30" s="233"/>
      <c r="S30" s="233"/>
      <c r="T30" s="233"/>
      <c r="U30" s="234"/>
      <c r="V30" s="226"/>
      <c r="W30" s="231"/>
      <c r="X30" s="232"/>
      <c r="Y30" s="233"/>
      <c r="Z30" s="233"/>
      <c r="AA30" s="233"/>
      <c r="AB30" s="234"/>
      <c r="AD30" s="386"/>
    </row>
    <row r="31" spans="2:31" ht="21" customHeight="1">
      <c r="B31" s="399" t="s">
        <v>170</v>
      </c>
      <c r="C31" s="402">
        <f>COUNTIFS('1. All Data'!$AA$3:$AA$111,"Value For Money Council",'1. All Data'!$H$3:$H$111,"In Danger of Falling Behind Target")</f>
        <v>2</v>
      </c>
      <c r="D31" s="405">
        <f>C31/C42</f>
        <v>3.5714285714285712E-2</v>
      </c>
      <c r="E31" s="405">
        <f>D31</f>
        <v>3.5714285714285712E-2</v>
      </c>
      <c r="F31" s="405">
        <f>C31/C43</f>
        <v>5.4054054054054057E-2</v>
      </c>
      <c r="G31" s="408">
        <f>F31</f>
        <v>5.4054054054054057E-2</v>
      </c>
      <c r="I31" s="399" t="s">
        <v>170</v>
      </c>
      <c r="J31" s="402">
        <f>COUNTIFS('1. All Data'!$AA$3:$AA$111,"Value For Money Council",'1. All Data'!$M$3:$M$111,"In Danger of Falling Behind Target")</f>
        <v>2</v>
      </c>
      <c r="K31" s="405">
        <f>J31/J42</f>
        <v>3.5714285714285712E-2</v>
      </c>
      <c r="L31" s="405">
        <f>K31</f>
        <v>3.5714285714285712E-2</v>
      </c>
      <c r="M31" s="405">
        <f>J31/J43</f>
        <v>4.878048780487805E-2</v>
      </c>
      <c r="N31" s="408">
        <f>M31</f>
        <v>4.878048780487805E-2</v>
      </c>
      <c r="P31" s="399" t="s">
        <v>170</v>
      </c>
      <c r="Q31" s="402">
        <f>COUNTIFS('1. All Data'!$AA$3:$AA$111,"Value For Money Council",'1. All Data'!$R$3:$R$111,"In Danger of Falling Behind Target")</f>
        <v>3</v>
      </c>
      <c r="R31" s="405">
        <f>Q31/Q42</f>
        <v>5.3571428571428568E-2</v>
      </c>
      <c r="S31" s="405">
        <f>R31</f>
        <v>5.3571428571428568E-2</v>
      </c>
      <c r="T31" s="405">
        <f>Q31/Q43</f>
        <v>6.3829787234042548E-2</v>
      </c>
      <c r="U31" s="408">
        <f>T31</f>
        <v>6.3829787234042548E-2</v>
      </c>
      <c r="W31" s="237" t="s">
        <v>162</v>
      </c>
      <c r="X31" s="238">
        <f>COUNTIFS('1. All Data'!$AA$3:$AA$111,"Value For Money Council",'1. All Data'!$V$3:$V$111,"Numerical Outturn Within 10% Tolerance")</f>
        <v>0</v>
      </c>
      <c r="Y31" s="230">
        <f>X31/$X$42</f>
        <v>0</v>
      </c>
      <c r="Z31" s="397">
        <f>SUM(Y31:Y33)</f>
        <v>1.7857142857142856E-2</v>
      </c>
      <c r="AA31" s="230">
        <f>X31/$X$43</f>
        <v>0</v>
      </c>
      <c r="AB31" s="412">
        <f>SUM(AA31:AA33)</f>
        <v>2.0833333333333332E-2</v>
      </c>
      <c r="AD31" s="413">
        <f>SUM(AB31:AB36)</f>
        <v>0.14583333333333334</v>
      </c>
    </row>
    <row r="32" spans="2:31" ht="20.25" customHeight="1">
      <c r="B32" s="400"/>
      <c r="C32" s="403"/>
      <c r="D32" s="406"/>
      <c r="E32" s="406"/>
      <c r="F32" s="406"/>
      <c r="G32" s="409"/>
      <c r="I32" s="400"/>
      <c r="J32" s="403"/>
      <c r="K32" s="406"/>
      <c r="L32" s="406"/>
      <c r="M32" s="406"/>
      <c r="N32" s="409"/>
      <c r="P32" s="400"/>
      <c r="Q32" s="403"/>
      <c r="R32" s="406"/>
      <c r="S32" s="406"/>
      <c r="T32" s="406"/>
      <c r="U32" s="409"/>
      <c r="W32" s="237" t="s">
        <v>163</v>
      </c>
      <c r="X32" s="238">
        <f>COUNTIFS('1. All Data'!$AA$3:$AA$111,"Value For Money Council",'1. All Data'!$V$3:$V$111,"Target Partially Met")</f>
        <v>0</v>
      </c>
      <c r="Y32" s="230">
        <f>X32/$X$42</f>
        <v>0</v>
      </c>
      <c r="Z32" s="397"/>
      <c r="AA32" s="230">
        <f>X32/$X$43</f>
        <v>0</v>
      </c>
      <c r="AB32" s="412"/>
      <c r="AD32" s="414"/>
    </row>
    <row r="33" spans="2:30" ht="18.75" customHeight="1">
      <c r="B33" s="401"/>
      <c r="C33" s="404"/>
      <c r="D33" s="407"/>
      <c r="E33" s="407"/>
      <c r="F33" s="407"/>
      <c r="G33" s="410"/>
      <c r="I33" s="401"/>
      <c r="J33" s="404"/>
      <c r="K33" s="407"/>
      <c r="L33" s="407"/>
      <c r="M33" s="407"/>
      <c r="N33" s="410"/>
      <c r="P33" s="401"/>
      <c r="Q33" s="404"/>
      <c r="R33" s="407"/>
      <c r="S33" s="407"/>
      <c r="T33" s="407"/>
      <c r="U33" s="410"/>
      <c r="W33" s="237" t="s">
        <v>166</v>
      </c>
      <c r="X33" s="238">
        <f>COUNTIFS('1. All Data'!$AA$3:$AA$111,"Value For Money Council",'1. All Data'!$V$3:$V$111,"Completion Date Within Reasonable Tolerance")</f>
        <v>1</v>
      </c>
      <c r="Y33" s="230">
        <f>X33/$X$42</f>
        <v>1.7857142857142856E-2</v>
      </c>
      <c r="Z33" s="397"/>
      <c r="AA33" s="230">
        <f>X33/$X$43</f>
        <v>2.0833333333333332E-2</v>
      </c>
      <c r="AB33" s="412"/>
      <c r="AD33" s="414"/>
    </row>
    <row r="34" spans="2:30" s="227" customFormat="1" ht="6" customHeight="1">
      <c r="B34" s="224"/>
      <c r="C34" s="225"/>
      <c r="D34" s="239"/>
      <c r="E34" s="239"/>
      <c r="F34" s="239"/>
      <c r="G34" s="240"/>
      <c r="H34" s="226"/>
      <c r="I34" s="224"/>
      <c r="J34" s="225"/>
      <c r="K34" s="239"/>
      <c r="L34" s="239"/>
      <c r="M34" s="239"/>
      <c r="N34" s="240"/>
      <c r="O34" s="226"/>
      <c r="P34" s="224"/>
      <c r="Q34" s="225"/>
      <c r="R34" s="239"/>
      <c r="S34" s="239"/>
      <c r="T34" s="239"/>
      <c r="U34" s="240"/>
      <c r="V34" s="226"/>
      <c r="W34" s="224"/>
      <c r="X34" s="225"/>
      <c r="Y34" s="239"/>
      <c r="Z34" s="239"/>
      <c r="AA34" s="239"/>
      <c r="AB34" s="240"/>
      <c r="AD34" s="414"/>
    </row>
    <row r="35" spans="2:30" ht="20.25" customHeight="1">
      <c r="B35" s="241" t="s">
        <v>171</v>
      </c>
      <c r="C35" s="229">
        <f>COUNTIFS('1. All Data'!$AA$3:$AA$111,"Value For Money Council",'1. All Data'!$H$3:$H$111,"Completed Behind Schedule")</f>
        <v>1</v>
      </c>
      <c r="D35" s="230">
        <f>C35/C42</f>
        <v>1.7857142857142856E-2</v>
      </c>
      <c r="E35" s="397">
        <f>D35+D36</f>
        <v>5.3571428571428568E-2</v>
      </c>
      <c r="F35" s="230">
        <f>C35/C43</f>
        <v>2.7027027027027029E-2</v>
      </c>
      <c r="G35" s="398">
        <f>F35+F36</f>
        <v>8.1081081081081086E-2</v>
      </c>
      <c r="I35" s="241" t="s">
        <v>171</v>
      </c>
      <c r="J35" s="229">
        <f>COUNTIFS('1. All Data'!$AA$3:$AA$111,"Value For Money Council",'1. All Data'!$M$3:$M$111,"Completed Behind Schedule")</f>
        <v>2</v>
      </c>
      <c r="K35" s="230">
        <f>J35/J42</f>
        <v>3.5714285714285712E-2</v>
      </c>
      <c r="L35" s="397">
        <f>K35+K36</f>
        <v>5.3571428571428568E-2</v>
      </c>
      <c r="M35" s="230">
        <f>J35/J43</f>
        <v>4.878048780487805E-2</v>
      </c>
      <c r="N35" s="398">
        <f>M35+M36</f>
        <v>7.3170731707317083E-2</v>
      </c>
      <c r="P35" s="241" t="s">
        <v>171</v>
      </c>
      <c r="Q35" s="229">
        <f>COUNTIFS('1. All Data'!$AA$3:$AA$111,"Value For Money Council",'1. All Data'!$R$3:$R$111,"Completed Behind Schedule")</f>
        <v>2</v>
      </c>
      <c r="R35" s="230">
        <f>Q35/Q42</f>
        <v>3.5714285714285712E-2</v>
      </c>
      <c r="S35" s="397">
        <f>R35+R36</f>
        <v>8.9285714285714274E-2</v>
      </c>
      <c r="T35" s="230">
        <f>Q35/Q43</f>
        <v>4.2553191489361701E-2</v>
      </c>
      <c r="U35" s="398">
        <f>T35+T36</f>
        <v>0.10638297872340424</v>
      </c>
      <c r="W35" s="241" t="s">
        <v>165</v>
      </c>
      <c r="X35" s="229">
        <f>COUNTIFS('1. All Data'!$AA$3:$AA$111,"Value For Money Council",'1. All Data'!$V$3:$V$111,"Completed Significantly After Target Deadline")</f>
        <v>2</v>
      </c>
      <c r="Y35" s="230">
        <f>X35/$X$42</f>
        <v>3.5714285714285712E-2</v>
      </c>
      <c r="Z35" s="397">
        <f>SUM(Y35:Y36)</f>
        <v>0.10714285714285714</v>
      </c>
      <c r="AA35" s="230">
        <f>X35/$X$43</f>
        <v>4.1666666666666664E-2</v>
      </c>
      <c r="AB35" s="398">
        <f>AA35+AA36</f>
        <v>0.125</v>
      </c>
      <c r="AD35" s="414"/>
    </row>
    <row r="36" spans="2:30" ht="20.25" customHeight="1">
      <c r="B36" s="241" t="s">
        <v>164</v>
      </c>
      <c r="C36" s="229">
        <f>COUNTIFS('1. All Data'!$AA$3:$AA$111,"Value For Money Council",'1. All Data'!$H$3:$H$111,"Off Target")</f>
        <v>2</v>
      </c>
      <c r="D36" s="230">
        <f>C36/C42</f>
        <v>3.5714285714285712E-2</v>
      </c>
      <c r="E36" s="397"/>
      <c r="F36" s="230">
        <f>C36/C43</f>
        <v>5.4054054054054057E-2</v>
      </c>
      <c r="G36" s="398"/>
      <c r="I36" s="241" t="s">
        <v>164</v>
      </c>
      <c r="J36" s="229">
        <f>COUNTIFS('1. All Data'!$AA$3:$AA$111,"Value For Money Council",'1. All Data'!$M$3:$M$111,"Off Target")</f>
        <v>1</v>
      </c>
      <c r="K36" s="230">
        <f>J36/J42</f>
        <v>1.7857142857142856E-2</v>
      </c>
      <c r="L36" s="397"/>
      <c r="M36" s="230">
        <f>J36/J43</f>
        <v>2.4390243902439025E-2</v>
      </c>
      <c r="N36" s="398"/>
      <c r="P36" s="241" t="s">
        <v>164</v>
      </c>
      <c r="Q36" s="229">
        <f>COUNTIFS('1. All Data'!$AA$3:$AA$111,"Value For Money Council",'1. All Data'!$R$3:$R$111,"Off Target")</f>
        <v>3</v>
      </c>
      <c r="R36" s="230">
        <f>Q36/Q42</f>
        <v>5.3571428571428568E-2</v>
      </c>
      <c r="S36" s="397"/>
      <c r="T36" s="230">
        <f>Q36/Q43</f>
        <v>6.3829787234042548E-2</v>
      </c>
      <c r="U36" s="398"/>
      <c r="W36" s="241" t="s">
        <v>164</v>
      </c>
      <c r="X36" s="229">
        <f>COUNTIFS('1. All Data'!$AA$3:$AA$111,"Value For Money Council",'1. All Data'!$V$3:$V$111,"Off Target")</f>
        <v>4</v>
      </c>
      <c r="Y36" s="230">
        <f>X36/$X$42</f>
        <v>7.1428571428571425E-2</v>
      </c>
      <c r="Z36" s="397"/>
      <c r="AA36" s="230">
        <f>X36/$X$43</f>
        <v>8.3333333333333329E-2</v>
      </c>
      <c r="AB36" s="398"/>
      <c r="AD36" s="414"/>
    </row>
    <row r="37" spans="2:30" s="227" customFormat="1" ht="6.75" customHeight="1">
      <c r="B37" s="224"/>
      <c r="C37" s="242"/>
      <c r="D37" s="239"/>
      <c r="E37" s="239"/>
      <c r="F37" s="239"/>
      <c r="G37" s="243"/>
      <c r="H37" s="226"/>
      <c r="I37" s="224"/>
      <c r="J37" s="242"/>
      <c r="K37" s="239"/>
      <c r="L37" s="239"/>
      <c r="M37" s="239"/>
      <c r="N37" s="243"/>
      <c r="O37" s="226"/>
      <c r="P37" s="224"/>
      <c r="Q37" s="242"/>
      <c r="R37" s="239"/>
      <c r="S37" s="239"/>
      <c r="T37" s="239"/>
      <c r="U37" s="243"/>
      <c r="V37" s="226"/>
      <c r="W37" s="224"/>
      <c r="X37" s="242"/>
      <c r="Y37" s="239"/>
      <c r="Z37" s="239"/>
      <c r="AA37" s="239"/>
      <c r="AB37" s="243"/>
    </row>
    <row r="38" spans="2:30" ht="15" customHeight="1">
      <c r="B38" s="244" t="s">
        <v>193</v>
      </c>
      <c r="C38" s="229">
        <f>COUNTIFS('1. All Data'!$AA$3:$AA$111,"Value For Money Council",'1. All Data'!$H$3:$H$111,"Not yet due")</f>
        <v>15</v>
      </c>
      <c r="D38" s="245">
        <f>C38/C42</f>
        <v>0.26785714285714285</v>
      </c>
      <c r="E38" s="245">
        <f>D38</f>
        <v>0.26785714285714285</v>
      </c>
      <c r="F38" s="246"/>
      <c r="G38" s="65"/>
      <c r="I38" s="244" t="s">
        <v>193</v>
      </c>
      <c r="J38" s="229">
        <f>COUNTIFS('1. All Data'!$AA$3:$AA$111,"Value For Money Council",'1. All Data'!$M$3:$M$111,"Not yet due")</f>
        <v>11</v>
      </c>
      <c r="K38" s="245">
        <f>J38/J42</f>
        <v>0.19642857142857142</v>
      </c>
      <c r="L38" s="245">
        <f>K38</f>
        <v>0.19642857142857142</v>
      </c>
      <c r="M38" s="246"/>
      <c r="N38" s="65"/>
      <c r="P38" s="244" t="s">
        <v>193</v>
      </c>
      <c r="Q38" s="229">
        <f>COUNTIFS('1. All Data'!$AA$3:$AA$111,"Value For Money Council",'1. All Data'!$R$3:$R$111,"Not yet due")</f>
        <v>3</v>
      </c>
      <c r="R38" s="245">
        <f>Q38/Q42</f>
        <v>5.3571428571428568E-2</v>
      </c>
      <c r="S38" s="245">
        <f>R38</f>
        <v>5.3571428571428568E-2</v>
      </c>
      <c r="T38" s="246"/>
      <c r="U38" s="65"/>
      <c r="W38" s="244" t="s">
        <v>193</v>
      </c>
      <c r="X38" s="229">
        <f>COUNTIFS('1. All Data'!$AA$3:$AA$111,"Value For Money Council",'1. All Data'!$V$3:$V$111,"Not yet due")</f>
        <v>0</v>
      </c>
      <c r="Y38" s="230">
        <f t="shared" ref="Y38:Y41" si="1">X38/$X$42</f>
        <v>0</v>
      </c>
      <c r="Z38" s="230">
        <f>Y38</f>
        <v>0</v>
      </c>
      <c r="AA38" s="246"/>
      <c r="AB38" s="65"/>
    </row>
    <row r="39" spans="2:30" ht="15" customHeight="1">
      <c r="B39" s="244" t="s">
        <v>159</v>
      </c>
      <c r="C39" s="229">
        <f>COUNTIFS('1. All Data'!$AA$3:$AA$111,"Value For Money Council",'1. All Data'!$H$3:$H$111,"update not provided")</f>
        <v>0</v>
      </c>
      <c r="D39" s="245">
        <f>C39/C42</f>
        <v>0</v>
      </c>
      <c r="E39" s="245">
        <f>D39</f>
        <v>0</v>
      </c>
      <c r="F39" s="246"/>
      <c r="G39" s="8"/>
      <c r="I39" s="244" t="s">
        <v>159</v>
      </c>
      <c r="J39" s="229">
        <f>COUNTIFS('1. All Data'!$AA$3:$AA$111,"Value For Money Council",'1. All Data'!$M$3:$M$111,"update not provided")</f>
        <v>0</v>
      </c>
      <c r="K39" s="245">
        <f>J39/J42</f>
        <v>0</v>
      </c>
      <c r="L39" s="245">
        <f>K39</f>
        <v>0</v>
      </c>
      <c r="M39" s="246"/>
      <c r="N39" s="8"/>
      <c r="P39" s="244" t="s">
        <v>159</v>
      </c>
      <c r="Q39" s="229">
        <f>COUNTIFS('1. All Data'!$AA$3:$AA$111,"Value For Money Council",'1. All Data'!$R$3:$R$111,"update not provided")</f>
        <v>0</v>
      </c>
      <c r="R39" s="245">
        <f>Q39/Q42</f>
        <v>0</v>
      </c>
      <c r="S39" s="245">
        <f>R39</f>
        <v>0</v>
      </c>
      <c r="T39" s="246"/>
      <c r="U39" s="8"/>
      <c r="W39" s="244" t="s">
        <v>159</v>
      </c>
      <c r="X39" s="229">
        <f>COUNTIFS('1. All Data'!$AA$3:$AA$111,"Value For Money Council",'1. All Data'!$V$3:$V$111,"update not provided")</f>
        <v>0</v>
      </c>
      <c r="Y39" s="230">
        <f t="shared" si="1"/>
        <v>0</v>
      </c>
      <c r="Z39" s="230">
        <f t="shared" ref="Z39:Z41" si="2">Y39</f>
        <v>0</v>
      </c>
      <c r="AA39" s="246"/>
      <c r="AB39" s="8"/>
    </row>
    <row r="40" spans="2:30" ht="15.75" customHeight="1">
      <c r="B40" s="247" t="s">
        <v>167</v>
      </c>
      <c r="C40" s="229">
        <f>COUNTIFS('1. All Data'!$AA$3:$AA$111,"Value For Money Council",'1. All Data'!$H$3:$H$111,"Deferred")</f>
        <v>2</v>
      </c>
      <c r="D40" s="248">
        <f>C40/C42</f>
        <v>3.5714285714285712E-2</v>
      </c>
      <c r="E40" s="248">
        <f>D40</f>
        <v>3.5714285714285712E-2</v>
      </c>
      <c r="F40" s="249"/>
      <c r="G40" s="65"/>
      <c r="I40" s="247" t="s">
        <v>167</v>
      </c>
      <c r="J40" s="229">
        <f>COUNTIFS('1. All Data'!$AA$3:$AA$111,"Value For Money Council",'1. All Data'!$M$3:$M$111,"Deferred")</f>
        <v>2</v>
      </c>
      <c r="K40" s="248">
        <f>J40/J42</f>
        <v>3.5714285714285712E-2</v>
      </c>
      <c r="L40" s="248">
        <f>K40</f>
        <v>3.5714285714285712E-2</v>
      </c>
      <c r="M40" s="249"/>
      <c r="N40" s="65"/>
      <c r="P40" s="247" t="s">
        <v>167</v>
      </c>
      <c r="Q40" s="229">
        <f>COUNTIFS('1. All Data'!$AA$3:$AA$111,"Value For Money Council",'1. All Data'!$R$3:$R$111,"Deferred")</f>
        <v>4</v>
      </c>
      <c r="R40" s="248">
        <f>Q40/Q42</f>
        <v>7.1428571428571425E-2</v>
      </c>
      <c r="S40" s="248">
        <f>R40</f>
        <v>7.1428571428571425E-2</v>
      </c>
      <c r="T40" s="249"/>
      <c r="U40" s="65"/>
      <c r="W40" s="247" t="s">
        <v>167</v>
      </c>
      <c r="X40" s="229">
        <f>COUNTIFS('1. All Data'!$AA$3:$AA$111,"Value For Money Council",'1. All Data'!$V$3:$V$111,"Deferred")</f>
        <v>6</v>
      </c>
      <c r="Y40" s="230">
        <f t="shared" si="1"/>
        <v>0.10714285714285714</v>
      </c>
      <c r="Z40" s="230">
        <f t="shared" si="2"/>
        <v>0.10714285714285714</v>
      </c>
      <c r="AA40" s="249"/>
      <c r="AB40" s="65"/>
    </row>
    <row r="41" spans="2:30" ht="15.75" customHeight="1">
      <c r="B41" s="247" t="s">
        <v>168</v>
      </c>
      <c r="C41" s="229">
        <f>COUNTIFS('1. All Data'!$AA$3:$AA$111,"Value For Money Council",'1. All Data'!$H$3:$H$111,"Deleted")</f>
        <v>2</v>
      </c>
      <c r="D41" s="248">
        <f>C41/C42</f>
        <v>3.5714285714285712E-2</v>
      </c>
      <c r="E41" s="248">
        <f>D41</f>
        <v>3.5714285714285712E-2</v>
      </c>
      <c r="F41" s="249"/>
      <c r="G41" s="9" t="s">
        <v>194</v>
      </c>
      <c r="I41" s="247" t="s">
        <v>168</v>
      </c>
      <c r="J41" s="229">
        <f>COUNTIFS('1. All Data'!$AA$3:$AA$111,"Value For Money Council",'1. All Data'!$M$3:$M$111,"Deleted")</f>
        <v>2</v>
      </c>
      <c r="K41" s="248">
        <f>J41/J42</f>
        <v>3.5714285714285712E-2</v>
      </c>
      <c r="L41" s="248">
        <f>K41</f>
        <v>3.5714285714285712E-2</v>
      </c>
      <c r="M41" s="249"/>
      <c r="N41" s="9"/>
      <c r="P41" s="247" t="s">
        <v>168</v>
      </c>
      <c r="Q41" s="229">
        <f>COUNTIFS('1. All Data'!$AA$3:$AA$111,"Value For Money Council",'1. All Data'!$R$3:$R$111,"Deleted")</f>
        <v>2</v>
      </c>
      <c r="R41" s="248">
        <f>Q41/Q42</f>
        <v>3.5714285714285712E-2</v>
      </c>
      <c r="S41" s="248">
        <f>R41</f>
        <v>3.5714285714285712E-2</v>
      </c>
      <c r="T41" s="249"/>
      <c r="U41" s="9"/>
      <c r="W41" s="247" t="s">
        <v>168</v>
      </c>
      <c r="X41" s="229">
        <f>COUNTIFS('1. All Data'!$AA$3:$AA$111,"Value For Money Council",'1. All Data'!$V$3:$V$111,"Deleted")</f>
        <v>2</v>
      </c>
      <c r="Y41" s="230">
        <f t="shared" si="1"/>
        <v>3.5714285714285712E-2</v>
      </c>
      <c r="Z41" s="230">
        <f t="shared" si="2"/>
        <v>3.5714285714285712E-2</v>
      </c>
      <c r="AA41" s="249"/>
      <c r="AD41" s="9" t="s">
        <v>194</v>
      </c>
    </row>
    <row r="42" spans="2:30" ht="15.75" customHeight="1">
      <c r="B42" s="250" t="s">
        <v>195</v>
      </c>
      <c r="C42" s="251">
        <f>SUM(C28:C41)</f>
        <v>56</v>
      </c>
      <c r="D42" s="249"/>
      <c r="E42" s="249"/>
      <c r="F42" s="65"/>
      <c r="G42" s="65"/>
      <c r="I42" s="250" t="s">
        <v>195</v>
      </c>
      <c r="J42" s="251">
        <f>SUM(J28:J41)</f>
        <v>56</v>
      </c>
      <c r="K42" s="249"/>
      <c r="L42" s="249"/>
      <c r="M42" s="65"/>
      <c r="N42" s="65"/>
      <c r="P42" s="250" t="s">
        <v>195</v>
      </c>
      <c r="Q42" s="251">
        <f>SUM(Q28:Q41)</f>
        <v>56</v>
      </c>
      <c r="R42" s="249"/>
      <c r="S42" s="249"/>
      <c r="T42" s="65"/>
      <c r="U42" s="65"/>
      <c r="W42" s="250" t="s">
        <v>195</v>
      </c>
      <c r="X42" s="251">
        <f>SUM(X28:X41)</f>
        <v>56</v>
      </c>
      <c r="Y42" s="249"/>
      <c r="Z42" s="249"/>
      <c r="AA42" s="65"/>
      <c r="AB42" s="65"/>
    </row>
    <row r="43" spans="2:30" ht="15.75" customHeight="1">
      <c r="B43" s="250" t="s">
        <v>196</v>
      </c>
      <c r="C43" s="251">
        <f>C42-C41-C40-C39-C38</f>
        <v>37</v>
      </c>
      <c r="D43" s="65"/>
      <c r="E43" s="65"/>
      <c r="F43" s="65"/>
      <c r="G43" s="65"/>
      <c r="I43" s="250" t="s">
        <v>196</v>
      </c>
      <c r="J43" s="251">
        <f>J42-J41-J40-J39-J38</f>
        <v>41</v>
      </c>
      <c r="K43" s="65"/>
      <c r="L43" s="65"/>
      <c r="M43" s="65"/>
      <c r="N43" s="65"/>
      <c r="P43" s="250" t="s">
        <v>196</v>
      </c>
      <c r="Q43" s="251">
        <f>Q42-Q41-Q40-Q39-Q38</f>
        <v>47</v>
      </c>
      <c r="R43" s="65"/>
      <c r="S43" s="65"/>
      <c r="T43" s="65"/>
      <c r="U43" s="65"/>
      <c r="W43" s="250" t="s">
        <v>196</v>
      </c>
      <c r="X43" s="251">
        <f>X42-X41-X40-X39-X38</f>
        <v>48</v>
      </c>
      <c r="Y43" s="65"/>
      <c r="Z43" s="65"/>
      <c r="AA43" s="65"/>
      <c r="AB43" s="65"/>
    </row>
    <row r="44" spans="2:30" ht="15.75" customHeight="1">
      <c r="W44" s="258"/>
      <c r="X44" s="226"/>
      <c r="Y44" s="226"/>
      <c r="Z44" s="226"/>
      <c r="AA44" s="65"/>
      <c r="AB44" s="259"/>
    </row>
    <row r="45" spans="2:30" ht="15.75" hidden="1" customHeight="1"/>
    <row r="46" spans="2:30" s="227" customFormat="1" ht="15.75" hidden="1" customHeight="1">
      <c r="B46" s="260"/>
      <c r="C46" s="226"/>
      <c r="D46" s="226"/>
      <c r="E46" s="226"/>
      <c r="F46" s="65"/>
      <c r="G46" s="226"/>
      <c r="H46" s="226"/>
      <c r="I46" s="260"/>
      <c r="J46" s="226"/>
      <c r="K46" s="226"/>
      <c r="L46" s="226"/>
      <c r="M46" s="65"/>
      <c r="N46" s="226"/>
      <c r="O46" s="226"/>
      <c r="P46" s="260"/>
      <c r="Q46" s="226"/>
      <c r="R46" s="226"/>
      <c r="S46" s="226"/>
      <c r="T46" s="65"/>
      <c r="U46" s="226"/>
      <c r="V46" s="226"/>
      <c r="W46" s="226"/>
      <c r="X46" s="226"/>
      <c r="Y46" s="226"/>
      <c r="Z46" s="226"/>
      <c r="AA46" s="226"/>
      <c r="AB46" s="259"/>
    </row>
    <row r="47" spans="2:30" ht="15.75" hidden="1" customHeight="1">
      <c r="B47" s="261" t="s">
        <v>198</v>
      </c>
      <c r="C47" s="262"/>
      <c r="D47" s="262"/>
      <c r="E47" s="262"/>
      <c r="F47" s="263"/>
      <c r="G47" s="264"/>
      <c r="I47" s="261" t="s">
        <v>198</v>
      </c>
      <c r="J47" s="262"/>
      <c r="K47" s="262"/>
      <c r="L47" s="262"/>
      <c r="M47" s="263"/>
      <c r="N47" s="264"/>
      <c r="P47" s="261" t="s">
        <v>198</v>
      </c>
      <c r="Q47" s="262"/>
      <c r="R47" s="262"/>
      <c r="S47" s="262"/>
      <c r="T47" s="263"/>
      <c r="U47" s="264"/>
      <c r="W47" s="261" t="s">
        <v>198</v>
      </c>
      <c r="X47" s="221"/>
      <c r="Y47" s="221"/>
      <c r="Z47" s="221"/>
      <c r="AA47" s="221"/>
      <c r="AB47" s="222"/>
    </row>
    <row r="48" spans="2:30" ht="36" hidden="1" customHeight="1">
      <c r="B48" s="223" t="s">
        <v>186</v>
      </c>
      <c r="C48" s="223" t="s">
        <v>187</v>
      </c>
      <c r="D48" s="223" t="s">
        <v>188</v>
      </c>
      <c r="E48" s="223" t="s">
        <v>189</v>
      </c>
      <c r="F48" s="223" t="s">
        <v>190</v>
      </c>
      <c r="G48" s="223" t="s">
        <v>191</v>
      </c>
      <c r="I48" s="223" t="s">
        <v>186</v>
      </c>
      <c r="J48" s="223" t="s">
        <v>187</v>
      </c>
      <c r="K48" s="223" t="s">
        <v>188</v>
      </c>
      <c r="L48" s="223" t="s">
        <v>189</v>
      </c>
      <c r="M48" s="223" t="s">
        <v>190</v>
      </c>
      <c r="N48" s="223" t="s">
        <v>191</v>
      </c>
      <c r="P48" s="223" t="s">
        <v>186</v>
      </c>
      <c r="Q48" s="223" t="s">
        <v>187</v>
      </c>
      <c r="R48" s="223" t="s">
        <v>188</v>
      </c>
      <c r="S48" s="223" t="s">
        <v>189</v>
      </c>
      <c r="T48" s="223" t="s">
        <v>190</v>
      </c>
      <c r="U48" s="223" t="s">
        <v>191</v>
      </c>
      <c r="W48" s="223" t="s">
        <v>186</v>
      </c>
      <c r="X48" s="223" t="s">
        <v>187</v>
      </c>
      <c r="Y48" s="223" t="s">
        <v>188</v>
      </c>
      <c r="Z48" s="223" t="s">
        <v>189</v>
      </c>
      <c r="AA48" s="223" t="s">
        <v>190</v>
      </c>
      <c r="AB48" s="223" t="s">
        <v>191</v>
      </c>
    </row>
    <row r="49" spans="2:30" s="236" customFormat="1" ht="7.5" hidden="1" customHeight="1">
      <c r="B49" s="224"/>
      <c r="C49" s="225"/>
      <c r="D49" s="225"/>
      <c r="E49" s="225"/>
      <c r="F49" s="225"/>
      <c r="G49" s="225"/>
      <c r="H49" s="235"/>
      <c r="I49" s="224"/>
      <c r="J49" s="225"/>
      <c r="K49" s="225"/>
      <c r="L49" s="225"/>
      <c r="M49" s="225"/>
      <c r="N49" s="225"/>
      <c r="O49" s="235"/>
      <c r="P49" s="224"/>
      <c r="Q49" s="225"/>
      <c r="R49" s="225"/>
      <c r="S49" s="225"/>
      <c r="T49" s="225"/>
      <c r="U49" s="225"/>
      <c r="V49" s="235"/>
      <c r="W49" s="224"/>
      <c r="X49" s="225"/>
      <c r="Y49" s="225"/>
      <c r="Z49" s="225"/>
      <c r="AA49" s="225"/>
      <c r="AB49" s="225"/>
    </row>
    <row r="50" spans="2:30" ht="18.75" hidden="1" customHeight="1">
      <c r="B50" s="228" t="s">
        <v>192</v>
      </c>
      <c r="C50" s="229">
        <f>COUNTIFS('1. All Data'!$AA$3:$AA$111,"Environment and Health &amp; Wellbeing",'1. All Data'!$H$3:$H$111,"Fully Achieved")</f>
        <v>0</v>
      </c>
      <c r="D50" s="230">
        <f>C50/C64</f>
        <v>0</v>
      </c>
      <c r="E50" s="397">
        <f>D50+D51</f>
        <v>0.61538461538461542</v>
      </c>
      <c r="F50" s="230">
        <f>C50/C65</f>
        <v>0</v>
      </c>
      <c r="G50" s="411">
        <f>F50+F51</f>
        <v>0.94117647058823528</v>
      </c>
      <c r="I50" s="228" t="s">
        <v>192</v>
      </c>
      <c r="J50" s="229">
        <f>COUNTIFS('1. All Data'!$AA$3:$AA$111,"Environment and Health &amp; Wellbeing",'1. All Data'!$M$3:$M$111,"Fully Achieved")</f>
        <v>1</v>
      </c>
      <c r="K50" s="230">
        <f>J50/J64</f>
        <v>3.8461538461538464E-2</v>
      </c>
      <c r="L50" s="397">
        <f>K50+K51</f>
        <v>0.73076923076923073</v>
      </c>
      <c r="M50" s="230">
        <f>J50/J65</f>
        <v>0.05</v>
      </c>
      <c r="N50" s="411">
        <f>M50+M51</f>
        <v>0.95000000000000007</v>
      </c>
      <c r="P50" s="228" t="s">
        <v>192</v>
      </c>
      <c r="Q50" s="229">
        <f>COUNTIFS('1. All Data'!$AA$3:$AA$111,"Environment and Health &amp; Wellbeing",'1. All Data'!$R$3:$R$111,"Fully Achieved")</f>
        <v>7</v>
      </c>
      <c r="R50" s="230">
        <f>Q50/Q64</f>
        <v>0.26923076923076922</v>
      </c>
      <c r="S50" s="397">
        <f>R50+R51</f>
        <v>0.84615384615384603</v>
      </c>
      <c r="T50" s="230">
        <f>Q50/Q65</f>
        <v>0.31818181818181818</v>
      </c>
      <c r="U50" s="411">
        <f>T50+T51</f>
        <v>1</v>
      </c>
      <c r="W50" s="228" t="s">
        <v>192</v>
      </c>
      <c r="X50" s="229">
        <f>COUNTIFS('1. All Data'!$AA$3:$AA$111,"Environment and Health &amp; Wellbeing",'1. All Data'!$V$3:$V$111,"Fully Achieved")</f>
        <v>21</v>
      </c>
      <c r="Y50" s="230">
        <f>X50/X64</f>
        <v>0.80769230769230771</v>
      </c>
      <c r="Z50" s="397">
        <f>Y50+Y51</f>
        <v>0.80769230769230771</v>
      </c>
      <c r="AA50" s="230">
        <f>X50/X65</f>
        <v>0.95454545454545459</v>
      </c>
      <c r="AB50" s="411">
        <f>AA50+AA51</f>
        <v>0.95454545454545459</v>
      </c>
    </row>
    <row r="51" spans="2:30" ht="18.75" hidden="1" customHeight="1">
      <c r="B51" s="228" t="s">
        <v>169</v>
      </c>
      <c r="C51" s="229">
        <f>COUNTIFS('1. All Data'!$AA$3:$AA$111,"Environment and Health &amp; Wellbeing",'1. All Data'!$H$3:$H$111,"On Track to be achieved")</f>
        <v>16</v>
      </c>
      <c r="D51" s="230">
        <f>C51/C64</f>
        <v>0.61538461538461542</v>
      </c>
      <c r="E51" s="397"/>
      <c r="F51" s="230">
        <f>C51/C65</f>
        <v>0.94117647058823528</v>
      </c>
      <c r="G51" s="411"/>
      <c r="I51" s="228" t="s">
        <v>169</v>
      </c>
      <c r="J51" s="229">
        <f>COUNTIFS('1. All Data'!$AA$3:$AA$111,"Environment and Health &amp; Wellbeing",'1. All Data'!$M$3:$M$111,"On Track to be achieved")</f>
        <v>18</v>
      </c>
      <c r="K51" s="230">
        <f>J51/J64</f>
        <v>0.69230769230769229</v>
      </c>
      <c r="L51" s="397"/>
      <c r="M51" s="230">
        <f>J51/J65</f>
        <v>0.9</v>
      </c>
      <c r="N51" s="411"/>
      <c r="P51" s="228" t="s">
        <v>169</v>
      </c>
      <c r="Q51" s="229">
        <f>COUNTIFS('1. All Data'!$AA$3:$AA$111,"Environment and Health &amp; Wellbeing",'1. All Data'!$R$3:$R$111,"On Track to be achieved")</f>
        <v>15</v>
      </c>
      <c r="R51" s="230">
        <f>Q51/Q64</f>
        <v>0.57692307692307687</v>
      </c>
      <c r="S51" s="397"/>
      <c r="T51" s="230">
        <f>Q51/Q65</f>
        <v>0.68181818181818177</v>
      </c>
      <c r="U51" s="411"/>
      <c r="W51" s="228" t="s">
        <v>161</v>
      </c>
      <c r="X51" s="229">
        <f>COUNTIFS('1. All Data'!$AA$3:$AA$111,"Environment and Health &amp; Wellbeing",'1. All Data'!$V$3:$V$111,"Numerical Outturn Within 5% Tolerance")</f>
        <v>0</v>
      </c>
      <c r="Y51" s="230">
        <f>X51/X64</f>
        <v>0</v>
      </c>
      <c r="Z51" s="397"/>
      <c r="AA51" s="230">
        <f>X51/X65</f>
        <v>0</v>
      </c>
      <c r="AB51" s="411"/>
    </row>
    <row r="52" spans="2:30" s="236" customFormat="1" ht="6.75" hidden="1" customHeight="1">
      <c r="B52" s="231"/>
      <c r="C52" s="232"/>
      <c r="D52" s="233"/>
      <c r="E52" s="233"/>
      <c r="F52" s="233"/>
      <c r="G52" s="234"/>
      <c r="H52" s="235"/>
      <c r="I52" s="231"/>
      <c r="J52" s="232"/>
      <c r="K52" s="233"/>
      <c r="L52" s="233"/>
      <c r="M52" s="233"/>
      <c r="N52" s="234"/>
      <c r="O52" s="235"/>
      <c r="P52" s="231"/>
      <c r="Q52" s="232"/>
      <c r="R52" s="233"/>
      <c r="S52" s="233"/>
      <c r="T52" s="233"/>
      <c r="U52" s="234"/>
      <c r="V52" s="235"/>
      <c r="W52" s="231"/>
      <c r="X52" s="232"/>
      <c r="Y52" s="233"/>
      <c r="Z52" s="233"/>
      <c r="AA52" s="233"/>
      <c r="AB52" s="234"/>
    </row>
    <row r="53" spans="2:30" ht="19.5" hidden="1" customHeight="1">
      <c r="B53" s="399" t="s">
        <v>170</v>
      </c>
      <c r="C53" s="402">
        <f>COUNTIFS('1. All Data'!$AA$3:$AA$111,"Environment and Health &amp; Wellbeing",'1. All Data'!$H$3:$H$111,"In Danger of Falling Behind Target")</f>
        <v>1</v>
      </c>
      <c r="D53" s="405">
        <f>C53/C64</f>
        <v>3.8461538461538464E-2</v>
      </c>
      <c r="E53" s="405">
        <f>D53</f>
        <v>3.8461538461538464E-2</v>
      </c>
      <c r="F53" s="405">
        <f>C53/C65</f>
        <v>5.8823529411764705E-2</v>
      </c>
      <c r="G53" s="408">
        <f>F53</f>
        <v>5.8823529411764705E-2</v>
      </c>
      <c r="I53" s="399" t="s">
        <v>170</v>
      </c>
      <c r="J53" s="402">
        <f>COUNTIFS('1. All Data'!$AA$3:$AA$111,"Environment and Health &amp; Wellbeing",'1. All Data'!$M$3:$M$111,"In Danger of Falling Behind Target")</f>
        <v>1</v>
      </c>
      <c r="K53" s="405">
        <f>J53/J64</f>
        <v>3.8461538461538464E-2</v>
      </c>
      <c r="L53" s="405">
        <f>K53</f>
        <v>3.8461538461538464E-2</v>
      </c>
      <c r="M53" s="405">
        <f>J53/J65</f>
        <v>0.05</v>
      </c>
      <c r="N53" s="408">
        <f>M53</f>
        <v>0.05</v>
      </c>
      <c r="P53" s="399" t="s">
        <v>170</v>
      </c>
      <c r="Q53" s="402">
        <f>COUNTIFS('1. All Data'!$AA$3:$AA$111,"Environment and Health &amp; Wellbeing",'1. All Data'!$R$3:$R$111,"In Danger of Falling Behind Target")</f>
        <v>0</v>
      </c>
      <c r="R53" s="405">
        <f>Q53/Q64</f>
        <v>0</v>
      </c>
      <c r="S53" s="405">
        <f>R53</f>
        <v>0</v>
      </c>
      <c r="T53" s="405">
        <f>Q53/Q65</f>
        <v>0</v>
      </c>
      <c r="U53" s="408">
        <f>T53</f>
        <v>0</v>
      </c>
      <c r="W53" s="237" t="s">
        <v>162</v>
      </c>
      <c r="X53" s="238">
        <f>COUNTIFS('1. All Data'!$AA$3:$AA$111,"Environment and Health &amp; Wellbeing",'1. All Data'!$V$3:$V$111,"Numerical Outturn Within 10% Tolerance")</f>
        <v>0</v>
      </c>
      <c r="Y53" s="230">
        <f>X53/X64</f>
        <v>0</v>
      </c>
      <c r="Z53" s="397">
        <f>SUM(Y53:Y55)</f>
        <v>3.8461538461538464E-2</v>
      </c>
      <c r="AA53" s="230">
        <f>X53/X65</f>
        <v>0</v>
      </c>
      <c r="AB53" s="412">
        <f>SUM(AA53:AA55)</f>
        <v>4.5454545454545456E-2</v>
      </c>
    </row>
    <row r="54" spans="2:30" ht="19.5" hidden="1" customHeight="1">
      <c r="B54" s="400"/>
      <c r="C54" s="403"/>
      <c r="D54" s="406"/>
      <c r="E54" s="406"/>
      <c r="F54" s="406"/>
      <c r="G54" s="409"/>
      <c r="I54" s="400"/>
      <c r="J54" s="403"/>
      <c r="K54" s="406"/>
      <c r="L54" s="406"/>
      <c r="M54" s="406"/>
      <c r="N54" s="409"/>
      <c r="P54" s="400"/>
      <c r="Q54" s="403"/>
      <c r="R54" s="406"/>
      <c r="S54" s="406"/>
      <c r="T54" s="406"/>
      <c r="U54" s="409"/>
      <c r="W54" s="237" t="s">
        <v>163</v>
      </c>
      <c r="X54" s="238">
        <f>COUNTIFS('1. All Data'!$AA$3:$AA$111,"Environment and Health &amp; Wellbeing",'1. All Data'!$V$3:$V$111,"Target Partially Met")</f>
        <v>1</v>
      </c>
      <c r="Y54" s="230">
        <f>X54/X64</f>
        <v>3.8461538461538464E-2</v>
      </c>
      <c r="Z54" s="397"/>
      <c r="AA54" s="230">
        <f>X54/X65</f>
        <v>4.5454545454545456E-2</v>
      </c>
      <c r="AB54" s="412"/>
    </row>
    <row r="55" spans="2:30" ht="19.5" hidden="1" customHeight="1">
      <c r="B55" s="401"/>
      <c r="C55" s="404"/>
      <c r="D55" s="407"/>
      <c r="E55" s="407"/>
      <c r="F55" s="407"/>
      <c r="G55" s="410"/>
      <c r="I55" s="401"/>
      <c r="J55" s="404"/>
      <c r="K55" s="407"/>
      <c r="L55" s="407"/>
      <c r="M55" s="407"/>
      <c r="N55" s="410"/>
      <c r="P55" s="401"/>
      <c r="Q55" s="404"/>
      <c r="R55" s="407"/>
      <c r="S55" s="407"/>
      <c r="T55" s="407"/>
      <c r="U55" s="410"/>
      <c r="W55" s="237" t="s">
        <v>166</v>
      </c>
      <c r="X55" s="238">
        <f>COUNTIFS('1. All Data'!$AA$3:$AA$111,"Environment and Health &amp; Wellbeing",'1. All Data'!$V$3:$V$111,"Completion Date Within Reasonable Tolerance")</f>
        <v>0</v>
      </c>
      <c r="Y55" s="230">
        <f>X55/X64</f>
        <v>0</v>
      </c>
      <c r="Z55" s="397"/>
      <c r="AA55" s="230">
        <f>X55/X65</f>
        <v>0</v>
      </c>
      <c r="AB55" s="412"/>
    </row>
    <row r="56" spans="2:30" s="236" customFormat="1" ht="6" hidden="1" customHeight="1">
      <c r="B56" s="224"/>
      <c r="C56" s="225"/>
      <c r="D56" s="239"/>
      <c r="E56" s="239"/>
      <c r="F56" s="239"/>
      <c r="G56" s="240"/>
      <c r="H56" s="235"/>
      <c r="I56" s="224"/>
      <c r="J56" s="225"/>
      <c r="K56" s="239"/>
      <c r="L56" s="239"/>
      <c r="M56" s="239"/>
      <c r="N56" s="240"/>
      <c r="O56" s="235"/>
      <c r="P56" s="224"/>
      <c r="Q56" s="225"/>
      <c r="R56" s="239"/>
      <c r="S56" s="239"/>
      <c r="T56" s="239"/>
      <c r="U56" s="240"/>
      <c r="V56" s="235"/>
      <c r="W56" s="224"/>
      <c r="X56" s="225"/>
      <c r="Y56" s="239"/>
      <c r="Z56" s="239"/>
      <c r="AA56" s="239"/>
      <c r="AB56" s="240"/>
    </row>
    <row r="57" spans="2:30" ht="22.5" hidden="1" customHeight="1">
      <c r="B57" s="241" t="s">
        <v>171</v>
      </c>
      <c r="C57" s="229">
        <f>COUNTIFS('1. All Data'!$AA$3:$AA$111,"Environment and Health &amp; Wellbeing",'1. All Data'!$H$3:$H$111,"Completed Behind Schedule")</f>
        <v>0</v>
      </c>
      <c r="D57" s="230">
        <f>C57/C64</f>
        <v>0</v>
      </c>
      <c r="E57" s="397">
        <f>D57+D58</f>
        <v>0</v>
      </c>
      <c r="F57" s="230">
        <f>C57/C65</f>
        <v>0</v>
      </c>
      <c r="G57" s="398">
        <f>F57+F58</f>
        <v>0</v>
      </c>
      <c r="I57" s="241" t="s">
        <v>171</v>
      </c>
      <c r="J57" s="229">
        <f>COUNTIFS('1. All Data'!$AA$3:$AA$111,"Environment and Health &amp; Wellbeing",'1. All Data'!$M$3:$M$111,"Completed Behind Schedule")</f>
        <v>0</v>
      </c>
      <c r="K57" s="230">
        <f>J57/J64</f>
        <v>0</v>
      </c>
      <c r="L57" s="397">
        <f>K57+K58</f>
        <v>0</v>
      </c>
      <c r="M57" s="230">
        <f>J57/J65</f>
        <v>0</v>
      </c>
      <c r="N57" s="398">
        <f>M57+M58</f>
        <v>0</v>
      </c>
      <c r="P57" s="241" t="s">
        <v>171</v>
      </c>
      <c r="Q57" s="229">
        <f>COUNTIFS('1. All Data'!$AA$3:$AA$111,"Environment and Health &amp; Wellbeing",'1. All Data'!$R$3:$R$111,"Completed Behind Schedule")</f>
        <v>0</v>
      </c>
      <c r="R57" s="230">
        <f>Q57/Q64</f>
        <v>0</v>
      </c>
      <c r="S57" s="397">
        <f>R57+R58</f>
        <v>0</v>
      </c>
      <c r="T57" s="230">
        <f>Q57/Q65</f>
        <v>0</v>
      </c>
      <c r="U57" s="398">
        <f>T57+T58</f>
        <v>0</v>
      </c>
      <c r="W57" s="241" t="s">
        <v>165</v>
      </c>
      <c r="X57" s="229">
        <f>COUNTIFS('1. All Data'!$AA$3:$AA$111,"Environment and Health &amp; Wellbeing",'1. All Data'!$V$3:$V$111,"Completed Significantly After Target Deadline")</f>
        <v>0</v>
      </c>
      <c r="Y57" s="230">
        <f>X57/X64</f>
        <v>0</v>
      </c>
      <c r="Z57" s="397">
        <f>SUM(Y57:Y58)</f>
        <v>0</v>
      </c>
      <c r="AA57" s="230">
        <f>X57/X65</f>
        <v>0</v>
      </c>
      <c r="AB57" s="398">
        <f>AA57+AA58</f>
        <v>0</v>
      </c>
    </row>
    <row r="58" spans="2:30" ht="22.5" hidden="1" customHeight="1">
      <c r="B58" s="241" t="s">
        <v>164</v>
      </c>
      <c r="C58" s="229">
        <f>COUNTIFS('1. All Data'!$AA$3:$AA$111,"Environment and Health &amp; Wellbeing",'1. All Data'!$H$3:$H$111,"Off Target")</f>
        <v>0</v>
      </c>
      <c r="D58" s="230">
        <f>C58/C64</f>
        <v>0</v>
      </c>
      <c r="E58" s="397"/>
      <c r="F58" s="230">
        <f>C58/C65</f>
        <v>0</v>
      </c>
      <c r="G58" s="398"/>
      <c r="I58" s="241" t="s">
        <v>164</v>
      </c>
      <c r="J58" s="229">
        <f>COUNTIFS('1. All Data'!$AA$3:$AA$111,"Environment and Health &amp; Wellbeing",'1. All Data'!$M$3:$M$111,"Off Target")</f>
        <v>0</v>
      </c>
      <c r="K58" s="230">
        <f>J58/J64</f>
        <v>0</v>
      </c>
      <c r="L58" s="397"/>
      <c r="M58" s="230">
        <f>J58/J65</f>
        <v>0</v>
      </c>
      <c r="N58" s="398"/>
      <c r="P58" s="241" t="s">
        <v>164</v>
      </c>
      <c r="Q58" s="229">
        <f>COUNTIFS('1. All Data'!$AA$3:$AA$111,"Environment and Health &amp; Wellbeing",'1. All Data'!$R$3:$R$111,"Off Target")</f>
        <v>0</v>
      </c>
      <c r="R58" s="230">
        <f>Q58/Q64</f>
        <v>0</v>
      </c>
      <c r="S58" s="397"/>
      <c r="T58" s="230">
        <f>Q58/Q65</f>
        <v>0</v>
      </c>
      <c r="U58" s="398"/>
      <c r="W58" s="241" t="s">
        <v>164</v>
      </c>
      <c r="X58" s="229">
        <f>COUNTIFS('1. All Data'!$AA$3:$AA$111,"Environment and Health &amp; Wellbeing",'1. All Data'!$V$3:$V$111,"Off Target")</f>
        <v>0</v>
      </c>
      <c r="Y58" s="230">
        <f>X58/X64</f>
        <v>0</v>
      </c>
      <c r="Z58" s="397"/>
      <c r="AA58" s="230">
        <f>X58/X65</f>
        <v>0</v>
      </c>
      <c r="AB58" s="398"/>
    </row>
    <row r="59" spans="2:30" s="236" customFormat="1" ht="6.75" hidden="1" customHeight="1">
      <c r="B59" s="224"/>
      <c r="C59" s="242"/>
      <c r="D59" s="239"/>
      <c r="E59" s="239"/>
      <c r="F59" s="239"/>
      <c r="G59" s="243"/>
      <c r="H59" s="235"/>
      <c r="I59" s="224"/>
      <c r="J59" s="242"/>
      <c r="K59" s="239"/>
      <c r="L59" s="239"/>
      <c r="M59" s="239"/>
      <c r="N59" s="243"/>
      <c r="O59" s="235"/>
      <c r="P59" s="224"/>
      <c r="Q59" s="242"/>
      <c r="R59" s="239"/>
      <c r="S59" s="239"/>
      <c r="T59" s="239"/>
      <c r="U59" s="243"/>
      <c r="V59" s="235"/>
      <c r="W59" s="224"/>
      <c r="X59" s="242"/>
      <c r="Y59" s="239"/>
      <c r="Z59" s="239"/>
      <c r="AA59" s="239"/>
      <c r="AB59" s="243"/>
    </row>
    <row r="60" spans="2:30" ht="15.75" hidden="1" customHeight="1">
      <c r="B60" s="244" t="s">
        <v>193</v>
      </c>
      <c r="C60" s="229">
        <f>COUNTIFS('1. All Data'!$AA$3:$AA$111,"Environment and Health &amp; Wellbeing",'1. All Data'!$H$3:$H$111,"Not yet due")</f>
        <v>5</v>
      </c>
      <c r="D60" s="245">
        <f>C60/C64</f>
        <v>0.19230769230769232</v>
      </c>
      <c r="E60" s="245">
        <f>D60</f>
        <v>0.19230769230769232</v>
      </c>
      <c r="F60" s="246"/>
      <c r="G60" s="65"/>
      <c r="I60" s="244" t="s">
        <v>193</v>
      </c>
      <c r="J60" s="229">
        <f>COUNTIFS('1. All Data'!$AA$3:$AA$111,"Environment and Health &amp; Wellbeing",'1. All Data'!$M$3:$M$111,"Not yet due")</f>
        <v>2</v>
      </c>
      <c r="K60" s="245">
        <f>J60/J64</f>
        <v>7.6923076923076927E-2</v>
      </c>
      <c r="L60" s="245">
        <f>K60</f>
        <v>7.6923076923076927E-2</v>
      </c>
      <c r="M60" s="246"/>
      <c r="N60" s="65"/>
      <c r="P60" s="244" t="s">
        <v>193</v>
      </c>
      <c r="Q60" s="229">
        <f>COUNTIFS('1. All Data'!$AA$3:$AA$111,"Environment and Health &amp; Wellbeing",'1. All Data'!$R$3:$R$111,"Not yet due")</f>
        <v>0</v>
      </c>
      <c r="R60" s="245">
        <f>Q60/Q64</f>
        <v>0</v>
      </c>
      <c r="S60" s="245">
        <f>R60</f>
        <v>0</v>
      </c>
      <c r="T60" s="246"/>
      <c r="U60" s="65"/>
      <c r="W60" s="244" t="s">
        <v>193</v>
      </c>
      <c r="X60" s="229">
        <f>COUNTIFS('1. All Data'!$AA$3:$AA$111,"Environment and Health &amp; Wellbeing",'1. All Data'!$V$3:$V$111,"Not yet due")</f>
        <v>0</v>
      </c>
      <c r="Y60" s="230">
        <f>X60/X64</f>
        <v>0</v>
      </c>
      <c r="Z60" s="230">
        <f>Y60</f>
        <v>0</v>
      </c>
      <c r="AA60" s="246"/>
      <c r="AB60" s="65"/>
    </row>
    <row r="61" spans="2:30" ht="15.75" hidden="1" customHeight="1">
      <c r="B61" s="244" t="s">
        <v>159</v>
      </c>
      <c r="C61" s="229">
        <f>COUNTIFS('1. All Data'!$AA$3:$AA$111,"Environment and Health &amp; Wellbeing",'1. All Data'!$H$3:$H$111,"update not provided")</f>
        <v>0</v>
      </c>
      <c r="D61" s="245">
        <f>C61/C64</f>
        <v>0</v>
      </c>
      <c r="E61" s="245">
        <f>D61</f>
        <v>0</v>
      </c>
      <c r="F61" s="246"/>
      <c r="G61" s="8"/>
      <c r="I61" s="244" t="s">
        <v>159</v>
      </c>
      <c r="J61" s="229">
        <f>COUNTIFS('1. All Data'!$AA$3:$AA$111,"Environment and Health &amp; Wellbeing",'1. All Data'!$M$3:$M$111,"update not provided")</f>
        <v>0</v>
      </c>
      <c r="K61" s="245">
        <f>J61/J64</f>
        <v>0</v>
      </c>
      <c r="L61" s="245">
        <f>K61</f>
        <v>0</v>
      </c>
      <c r="M61" s="246"/>
      <c r="N61" s="8"/>
      <c r="P61" s="244" t="s">
        <v>159</v>
      </c>
      <c r="Q61" s="229">
        <f>COUNTIFS('1. All Data'!$AA$3:$AA$111,"Environment and Health &amp; Wellbeing",'1. All Data'!$R$3:$R$111,"update not provided")</f>
        <v>0</v>
      </c>
      <c r="R61" s="245">
        <f>Q61/Q64</f>
        <v>0</v>
      </c>
      <c r="S61" s="245">
        <f>R61</f>
        <v>0</v>
      </c>
      <c r="T61" s="246"/>
      <c r="U61" s="8"/>
      <c r="W61" s="244" t="s">
        <v>159</v>
      </c>
      <c r="X61" s="229">
        <f>COUNTIFS('1. All Data'!$AA$3:$AA$111,"Environment and Health &amp; Wellbeing",'1. All Data'!$V$3:$V$111,"update not provided")</f>
        <v>0</v>
      </c>
      <c r="Y61" s="230">
        <f>X61/X64</f>
        <v>0</v>
      </c>
      <c r="Z61" s="230">
        <f t="shared" ref="Z61:Z63" si="3">Y61</f>
        <v>0</v>
      </c>
      <c r="AA61" s="246"/>
      <c r="AB61" s="8"/>
    </row>
    <row r="62" spans="2:30" ht="15.75" hidden="1" customHeight="1">
      <c r="B62" s="247" t="s">
        <v>167</v>
      </c>
      <c r="C62" s="229">
        <f>COUNTIFS('1. All Data'!$AA$3:$AA$111,"Environment and Health &amp; Wellbeing",'1. All Data'!$H$3:$H$111,"Deferred")</f>
        <v>4</v>
      </c>
      <c r="D62" s="248">
        <f>C62/C64</f>
        <v>0.15384615384615385</v>
      </c>
      <c r="E62" s="248">
        <f>D62</f>
        <v>0.15384615384615385</v>
      </c>
      <c r="F62" s="249"/>
      <c r="G62" s="65"/>
      <c r="I62" s="247" t="s">
        <v>167</v>
      </c>
      <c r="J62" s="229">
        <f>COUNTIFS('1. All Data'!$AA$3:$AA$111,"Environment and Health &amp; Wellbeing",'1. All Data'!$M$3:$M$111,"Deferred")</f>
        <v>4</v>
      </c>
      <c r="K62" s="248">
        <f>J62/J64</f>
        <v>0.15384615384615385</v>
      </c>
      <c r="L62" s="248">
        <f>K62</f>
        <v>0.15384615384615385</v>
      </c>
      <c r="M62" s="249"/>
      <c r="N62" s="65"/>
      <c r="P62" s="247" t="s">
        <v>167</v>
      </c>
      <c r="Q62" s="229">
        <f>COUNTIFS('1. All Data'!$AA$3:$AA$111,"Environment and Health &amp; Wellbeing",'1. All Data'!$R$3:$R$111,"Deferred")</f>
        <v>4</v>
      </c>
      <c r="R62" s="248">
        <f>Q62/Q64</f>
        <v>0.15384615384615385</v>
      </c>
      <c r="S62" s="248">
        <f>R62</f>
        <v>0.15384615384615385</v>
      </c>
      <c r="T62" s="249"/>
      <c r="U62" s="65"/>
      <c r="W62" s="247" t="s">
        <v>167</v>
      </c>
      <c r="X62" s="229">
        <f>COUNTIFS('1. All Data'!$AA$3:$AA$111,"Environment and Health &amp; Wellbeing",'1. All Data'!$V$3:$V$111,"Deferred")</f>
        <v>4</v>
      </c>
      <c r="Y62" s="230">
        <f>X62/X64</f>
        <v>0.15384615384615385</v>
      </c>
      <c r="Z62" s="230">
        <f t="shared" si="3"/>
        <v>0.15384615384615385</v>
      </c>
      <c r="AA62" s="249"/>
      <c r="AB62" s="65"/>
    </row>
    <row r="63" spans="2:30" ht="15.75" hidden="1" customHeight="1">
      <c r="B63" s="247" t="s">
        <v>168</v>
      </c>
      <c r="C63" s="265">
        <f>COUNTIFS('1. All Data'!$AA$3:$AA$111,"Environment and Health &amp; Wellbeing",'1. All Data'!$H$3:$H$111,"Deleted")</f>
        <v>0</v>
      </c>
      <c r="D63" s="248">
        <f>C63/C64</f>
        <v>0</v>
      </c>
      <c r="E63" s="248">
        <f>D63</f>
        <v>0</v>
      </c>
      <c r="F63" s="249"/>
      <c r="G63" s="9" t="s">
        <v>194</v>
      </c>
      <c r="I63" s="247" t="s">
        <v>168</v>
      </c>
      <c r="J63" s="265">
        <f>COUNTIFS('1. All Data'!$AA$3:$AA$111,"Environment and Health &amp; Wellbeing",'1. All Data'!$M$3:$M$111,"Deleted")</f>
        <v>0</v>
      </c>
      <c r="K63" s="248">
        <f>J63/J64</f>
        <v>0</v>
      </c>
      <c r="L63" s="248">
        <f>K63</f>
        <v>0</v>
      </c>
      <c r="M63" s="249"/>
      <c r="N63" s="9"/>
      <c r="P63" s="247" t="s">
        <v>168</v>
      </c>
      <c r="Q63" s="265">
        <f>COUNTIFS('1. All Data'!$AA$3:$AA$111,"Environment and Health &amp; Wellbeing",'1. All Data'!$R$3:$R$111,"Deleted")</f>
        <v>0</v>
      </c>
      <c r="R63" s="248">
        <f>Q63/Q64</f>
        <v>0</v>
      </c>
      <c r="S63" s="248">
        <f>R63</f>
        <v>0</v>
      </c>
      <c r="T63" s="249"/>
      <c r="U63" s="9"/>
      <c r="W63" s="247" t="s">
        <v>168</v>
      </c>
      <c r="X63" s="229">
        <f>COUNTIFS('1. All Data'!$AA$3:$AA$111,"Environment and Health &amp; Wellbeing",'1. All Data'!$V$3:$V$111,"Deleted")</f>
        <v>0</v>
      </c>
      <c r="Y63" s="230">
        <f>X63/X64</f>
        <v>0</v>
      </c>
      <c r="Z63" s="230">
        <f t="shared" si="3"/>
        <v>0</v>
      </c>
      <c r="AA63" s="249"/>
      <c r="AD63" s="9" t="s">
        <v>194</v>
      </c>
    </row>
    <row r="64" spans="2:30" ht="15.75" hidden="1" customHeight="1">
      <c r="B64" s="266" t="s">
        <v>195</v>
      </c>
      <c r="C64" s="251">
        <f>SUM(C50:C63)</f>
        <v>26</v>
      </c>
      <c r="D64" s="249"/>
      <c r="E64" s="249"/>
      <c r="F64" s="65"/>
      <c r="G64" s="65"/>
      <c r="I64" s="266" t="s">
        <v>195</v>
      </c>
      <c r="J64" s="251">
        <f>SUM(J50:J63)</f>
        <v>26</v>
      </c>
      <c r="K64" s="249"/>
      <c r="L64" s="249"/>
      <c r="M64" s="65"/>
      <c r="N64" s="65"/>
      <c r="P64" s="266" t="s">
        <v>195</v>
      </c>
      <c r="Q64" s="251">
        <f>SUM(Q50:Q63)</f>
        <v>26</v>
      </c>
      <c r="R64" s="249"/>
      <c r="S64" s="249"/>
      <c r="T64" s="65"/>
      <c r="U64" s="65"/>
      <c r="W64" s="250" t="s">
        <v>195</v>
      </c>
      <c r="X64" s="251">
        <f>SUM(X50:X63)</f>
        <v>26</v>
      </c>
      <c r="Y64" s="249"/>
      <c r="Z64" s="249"/>
      <c r="AA64" s="65"/>
      <c r="AB64" s="65"/>
    </row>
    <row r="65" spans="2:28" ht="15.75" hidden="1" customHeight="1">
      <c r="B65" s="266" t="s">
        <v>196</v>
      </c>
      <c r="C65" s="251">
        <f>C64-C63-C62-C61-C60</f>
        <v>17</v>
      </c>
      <c r="D65" s="65"/>
      <c r="E65" s="65"/>
      <c r="F65" s="65"/>
      <c r="G65" s="65"/>
      <c r="I65" s="266" t="s">
        <v>196</v>
      </c>
      <c r="J65" s="251">
        <f>J64-J63-J62-J61-J60</f>
        <v>20</v>
      </c>
      <c r="K65" s="65"/>
      <c r="L65" s="65"/>
      <c r="M65" s="65"/>
      <c r="N65" s="65"/>
      <c r="P65" s="266" t="s">
        <v>196</v>
      </c>
      <c r="Q65" s="251">
        <f>Q64-Q63-Q62-Q61-Q60</f>
        <v>22</v>
      </c>
      <c r="R65" s="65"/>
      <c r="S65" s="65"/>
      <c r="T65" s="65"/>
      <c r="U65" s="65"/>
      <c r="W65" s="250" t="s">
        <v>196</v>
      </c>
      <c r="X65" s="251">
        <f>X64-X63-X62-X61-X60</f>
        <v>22</v>
      </c>
      <c r="Y65" s="65"/>
      <c r="Z65" s="65"/>
      <c r="AA65" s="65"/>
      <c r="AB65" s="65"/>
    </row>
    <row r="66" spans="2:28" ht="15.75" hidden="1" customHeight="1">
      <c r="X66" s="267"/>
    </row>
    <row r="67" spans="2:28" ht="15.75" hidden="1" customHeight="1">
      <c r="X67" s="267"/>
    </row>
    <row r="68" spans="2:28" ht="15.75" hidden="1" customHeight="1">
      <c r="X68" s="267"/>
    </row>
    <row r="69" spans="2:28" ht="15.75" hidden="1" customHeight="1">
      <c r="B69" s="261" t="s">
        <v>199</v>
      </c>
      <c r="C69" s="262"/>
      <c r="D69" s="262"/>
      <c r="E69" s="262"/>
      <c r="F69" s="263"/>
      <c r="G69" s="264"/>
      <c r="I69" s="261" t="s">
        <v>199</v>
      </c>
      <c r="J69" s="262"/>
      <c r="K69" s="262"/>
      <c r="L69" s="262"/>
      <c r="M69" s="263"/>
      <c r="N69" s="264"/>
      <c r="P69" s="261" t="s">
        <v>199</v>
      </c>
      <c r="Q69" s="262"/>
      <c r="R69" s="262"/>
      <c r="S69" s="262"/>
      <c r="T69" s="263"/>
      <c r="U69" s="264"/>
      <c r="W69" s="261" t="s">
        <v>199</v>
      </c>
      <c r="X69" s="268"/>
      <c r="Y69" s="221"/>
      <c r="Z69" s="221"/>
      <c r="AA69" s="221"/>
      <c r="AB69" s="222"/>
    </row>
    <row r="70" spans="2:28" ht="41.25" hidden="1" customHeight="1">
      <c r="B70" s="223" t="s">
        <v>186</v>
      </c>
      <c r="C70" s="223" t="s">
        <v>187</v>
      </c>
      <c r="D70" s="223" t="s">
        <v>188</v>
      </c>
      <c r="E70" s="223" t="s">
        <v>189</v>
      </c>
      <c r="F70" s="223" t="s">
        <v>190</v>
      </c>
      <c r="G70" s="223" t="s">
        <v>191</v>
      </c>
      <c r="I70" s="223" t="s">
        <v>186</v>
      </c>
      <c r="J70" s="223" t="s">
        <v>187</v>
      </c>
      <c r="K70" s="223" t="s">
        <v>188</v>
      </c>
      <c r="L70" s="223" t="s">
        <v>189</v>
      </c>
      <c r="M70" s="223" t="s">
        <v>190</v>
      </c>
      <c r="N70" s="223" t="s">
        <v>191</v>
      </c>
      <c r="P70" s="223" t="s">
        <v>186</v>
      </c>
      <c r="Q70" s="223" t="s">
        <v>187</v>
      </c>
      <c r="R70" s="223" t="s">
        <v>188</v>
      </c>
      <c r="S70" s="223" t="s">
        <v>189</v>
      </c>
      <c r="T70" s="223" t="s">
        <v>190</v>
      </c>
      <c r="U70" s="223" t="s">
        <v>191</v>
      </c>
      <c r="W70" s="223" t="s">
        <v>186</v>
      </c>
      <c r="X70" s="223" t="s">
        <v>187</v>
      </c>
      <c r="Y70" s="223" t="s">
        <v>188</v>
      </c>
      <c r="Z70" s="223" t="s">
        <v>189</v>
      </c>
      <c r="AA70" s="223" t="s">
        <v>190</v>
      </c>
      <c r="AB70" s="223" t="s">
        <v>191</v>
      </c>
    </row>
    <row r="71" spans="2:28" ht="6.75" hidden="1" customHeight="1">
      <c r="B71" s="224"/>
      <c r="C71" s="225"/>
      <c r="D71" s="225"/>
      <c r="E71" s="225"/>
      <c r="F71" s="225"/>
      <c r="G71" s="225"/>
      <c r="I71" s="224"/>
      <c r="J71" s="225"/>
      <c r="K71" s="225"/>
      <c r="L71" s="225"/>
      <c r="M71" s="225"/>
      <c r="N71" s="225"/>
      <c r="P71" s="224"/>
      <c r="Q71" s="225"/>
      <c r="R71" s="225"/>
      <c r="S71" s="225"/>
      <c r="T71" s="225"/>
      <c r="U71" s="225"/>
      <c r="W71" s="224"/>
      <c r="X71" s="225"/>
      <c r="Y71" s="225"/>
      <c r="Z71" s="225"/>
      <c r="AA71" s="225"/>
      <c r="AB71" s="225"/>
    </row>
    <row r="72" spans="2:28" ht="27.75" hidden="1" customHeight="1">
      <c r="B72" s="228" t="s">
        <v>192</v>
      </c>
      <c r="C72" s="229">
        <f>COUNTIFS('1. All Data'!$AA$3:$AA$111,"Community Regeneration",'1. All Data'!$H$3:$H$111,"Fully Achieved")</f>
        <v>1</v>
      </c>
      <c r="D72" s="230">
        <f>C72/C86</f>
        <v>3.7037037037037035E-2</v>
      </c>
      <c r="E72" s="397">
        <f>D72+D73</f>
        <v>0.7407407407407407</v>
      </c>
      <c r="F72" s="230">
        <f>C72/C87</f>
        <v>4.7619047619047616E-2</v>
      </c>
      <c r="G72" s="411">
        <f>F72+F73</f>
        <v>0.95238095238095233</v>
      </c>
      <c r="I72" s="228" t="s">
        <v>192</v>
      </c>
      <c r="J72" s="229">
        <f>COUNTIFS('1. All Data'!$AA$3:$AA$111,"Community Regeneration",'1. All Data'!$M$3:$M$111,"Fully Achieved")</f>
        <v>3</v>
      </c>
      <c r="K72" s="230">
        <f>J72/J86</f>
        <v>0.1111111111111111</v>
      </c>
      <c r="L72" s="397">
        <f>K72+K73</f>
        <v>0.85185185185185186</v>
      </c>
      <c r="M72" s="230">
        <f>J72/J87</f>
        <v>0.125</v>
      </c>
      <c r="N72" s="411">
        <f>M72+M73</f>
        <v>0.95833333333333337</v>
      </c>
      <c r="P72" s="228" t="s">
        <v>192</v>
      </c>
      <c r="Q72" s="229">
        <f>COUNTIFS('1. All Data'!$AA$3:$AA$111,"Community Regeneration",'1. All Data'!$R$3:$R$111,"Fully Achieved")</f>
        <v>11</v>
      </c>
      <c r="R72" s="230">
        <f>Q72/Q86</f>
        <v>0.40740740740740738</v>
      </c>
      <c r="S72" s="397">
        <f>R72+R73</f>
        <v>0.85185185185185186</v>
      </c>
      <c r="T72" s="230">
        <f>Q72/Q87</f>
        <v>0.45833333333333331</v>
      </c>
      <c r="U72" s="411">
        <f>T72+T73</f>
        <v>0.95833333333333326</v>
      </c>
      <c r="W72" s="228" t="s">
        <v>192</v>
      </c>
      <c r="X72" s="229">
        <f>COUNTIFS('1. All Data'!$AA$3:$AA$111,"Community Regeneration",'1. All Data'!$V$3:$V$111,"Fully Achieved")</f>
        <v>21</v>
      </c>
      <c r="Y72" s="230">
        <f>X72/X86</f>
        <v>0.77777777777777779</v>
      </c>
      <c r="Z72" s="397">
        <f>Y72+Y73</f>
        <v>0.77777777777777779</v>
      </c>
      <c r="AA72" s="230">
        <f>X72/X87</f>
        <v>0.875</v>
      </c>
      <c r="AB72" s="411">
        <f>AA72+AA73</f>
        <v>0.875</v>
      </c>
    </row>
    <row r="73" spans="2:28" ht="27.75" hidden="1" customHeight="1">
      <c r="B73" s="228" t="s">
        <v>169</v>
      </c>
      <c r="C73" s="229">
        <f>COUNTIFS('1. All Data'!$AA$3:$AA$111,"Community Regeneration",'1. All Data'!$H$3:$H$111,"On Track to be achieved")</f>
        <v>19</v>
      </c>
      <c r="D73" s="230">
        <f>C73/C86</f>
        <v>0.70370370370370372</v>
      </c>
      <c r="E73" s="397"/>
      <c r="F73" s="230">
        <f>C73/C87</f>
        <v>0.90476190476190477</v>
      </c>
      <c r="G73" s="411"/>
      <c r="I73" s="228" t="s">
        <v>169</v>
      </c>
      <c r="J73" s="229">
        <f>COUNTIFS('1. All Data'!$AA$3:$AA$111,"Community Regeneration",'1. All Data'!$M$3:$M$111,"On Track to be achieved")</f>
        <v>20</v>
      </c>
      <c r="K73" s="230">
        <f>J73/J86</f>
        <v>0.7407407407407407</v>
      </c>
      <c r="L73" s="397"/>
      <c r="M73" s="230">
        <f>J73/J87</f>
        <v>0.83333333333333337</v>
      </c>
      <c r="N73" s="411"/>
      <c r="P73" s="228" t="s">
        <v>169</v>
      </c>
      <c r="Q73" s="229">
        <f>COUNTIFS('1. All Data'!$AA$3:$AA$111,"Community Regeneration",'1. All Data'!$R$3:$R$111,"On Track to be achieved")</f>
        <v>12</v>
      </c>
      <c r="R73" s="230">
        <f>Q73/Q86</f>
        <v>0.44444444444444442</v>
      </c>
      <c r="S73" s="397"/>
      <c r="T73" s="230">
        <f>Q73/Q87</f>
        <v>0.5</v>
      </c>
      <c r="U73" s="411"/>
      <c r="W73" s="228" t="s">
        <v>161</v>
      </c>
      <c r="X73" s="229">
        <f>COUNTIFS('1. All Data'!$AA$3:$AA$111,"Community Regeneration",'1. All Data'!$V$3:$V$111,"Numerical Outturn Within 5% Tolerance")</f>
        <v>0</v>
      </c>
      <c r="Y73" s="230">
        <f>X73/X86</f>
        <v>0</v>
      </c>
      <c r="Z73" s="397"/>
      <c r="AA73" s="230">
        <f>X73/X87</f>
        <v>0</v>
      </c>
      <c r="AB73" s="411"/>
    </row>
    <row r="74" spans="2:28" ht="7.5" hidden="1" customHeight="1">
      <c r="B74" s="231"/>
      <c r="C74" s="232"/>
      <c r="D74" s="233"/>
      <c r="E74" s="233"/>
      <c r="F74" s="233"/>
      <c r="G74" s="234"/>
      <c r="I74" s="231"/>
      <c r="J74" s="232"/>
      <c r="K74" s="233"/>
      <c r="L74" s="233"/>
      <c r="M74" s="233"/>
      <c r="N74" s="234"/>
      <c r="P74" s="231"/>
      <c r="Q74" s="232"/>
      <c r="R74" s="233"/>
      <c r="S74" s="233"/>
      <c r="T74" s="233"/>
      <c r="U74" s="234"/>
      <c r="W74" s="231"/>
      <c r="X74" s="232"/>
      <c r="Y74" s="233"/>
      <c r="Z74" s="233"/>
      <c r="AA74" s="233"/>
      <c r="AB74" s="234"/>
    </row>
    <row r="75" spans="2:28" ht="18.75" hidden="1" customHeight="1">
      <c r="B75" s="399" t="s">
        <v>170</v>
      </c>
      <c r="C75" s="402">
        <f>COUNTIFS('1. All Data'!$AA$3:$AA$111,"Community Regeneration",'1. All Data'!$H$3:$H$111,"In Danger of Falling Behind Target")</f>
        <v>1</v>
      </c>
      <c r="D75" s="405">
        <f>C75/C86</f>
        <v>3.7037037037037035E-2</v>
      </c>
      <c r="E75" s="405">
        <f>D75</f>
        <v>3.7037037037037035E-2</v>
      </c>
      <c r="F75" s="405">
        <f>C75/C87</f>
        <v>4.7619047619047616E-2</v>
      </c>
      <c r="G75" s="408">
        <f>F75</f>
        <v>4.7619047619047616E-2</v>
      </c>
      <c r="I75" s="399" t="s">
        <v>170</v>
      </c>
      <c r="J75" s="402">
        <f>COUNTIFS('1. All Data'!$AA$3:$AA$111,"Community Regeneration",'1. All Data'!$M$3:$M$111,"In Danger of Falling Behind Target")</f>
        <v>1</v>
      </c>
      <c r="K75" s="405">
        <f>J75/J86</f>
        <v>3.7037037037037035E-2</v>
      </c>
      <c r="L75" s="405">
        <f>K75</f>
        <v>3.7037037037037035E-2</v>
      </c>
      <c r="M75" s="405">
        <f>J75/J87</f>
        <v>4.1666666666666664E-2</v>
      </c>
      <c r="N75" s="408">
        <f>M75</f>
        <v>4.1666666666666664E-2</v>
      </c>
      <c r="P75" s="399" t="s">
        <v>170</v>
      </c>
      <c r="Q75" s="402">
        <f>COUNTIFS('1. All Data'!$AA$3:$AA$111,"Community Regeneration",'1. All Data'!$R$3:$R$111,"In Danger of Falling Behind Target")</f>
        <v>0</v>
      </c>
      <c r="R75" s="405">
        <f>Q75/Q86</f>
        <v>0</v>
      </c>
      <c r="S75" s="405">
        <f>R75</f>
        <v>0</v>
      </c>
      <c r="T75" s="405">
        <f>Q75/Q87</f>
        <v>0</v>
      </c>
      <c r="U75" s="408">
        <f>T75</f>
        <v>0</v>
      </c>
      <c r="W75" s="237" t="s">
        <v>162</v>
      </c>
      <c r="X75" s="238">
        <f>COUNTIFS('1. All Data'!$AA$3:$AA$111,"Community Regeneration",'1. All Data'!$V$3:$V$111,"Numerical Outturn Within 10% Tolerance")</f>
        <v>0</v>
      </c>
      <c r="Y75" s="230">
        <f>X75/$X$42</f>
        <v>0</v>
      </c>
      <c r="Z75" s="397">
        <f>SUM(Y75:Y77)</f>
        <v>3.5714285714285712E-2</v>
      </c>
      <c r="AA75" s="230">
        <f>X75/X87</f>
        <v>0</v>
      </c>
      <c r="AB75" s="412">
        <f>SUM(AA75:AA77)</f>
        <v>8.3333333333333329E-2</v>
      </c>
    </row>
    <row r="76" spans="2:28" ht="18.75" hidden="1" customHeight="1">
      <c r="B76" s="400"/>
      <c r="C76" s="403"/>
      <c r="D76" s="406"/>
      <c r="E76" s="406"/>
      <c r="F76" s="406"/>
      <c r="G76" s="409"/>
      <c r="I76" s="400"/>
      <c r="J76" s="403"/>
      <c r="K76" s="406"/>
      <c r="L76" s="406"/>
      <c r="M76" s="406"/>
      <c r="N76" s="409"/>
      <c r="P76" s="400"/>
      <c r="Q76" s="403"/>
      <c r="R76" s="406"/>
      <c r="S76" s="406"/>
      <c r="T76" s="406"/>
      <c r="U76" s="409"/>
      <c r="W76" s="237" t="s">
        <v>163</v>
      </c>
      <c r="X76" s="238">
        <f>COUNTIFS('1. All Data'!$AA$3:$AA$111,"Community Regeneration",'1. All Data'!$V$3:$V$111,"Target Partially Met")</f>
        <v>2</v>
      </c>
      <c r="Y76" s="230">
        <f>X76/$X$42</f>
        <v>3.5714285714285712E-2</v>
      </c>
      <c r="Z76" s="397"/>
      <c r="AA76" s="230">
        <f>X76/X87</f>
        <v>8.3333333333333329E-2</v>
      </c>
      <c r="AB76" s="412"/>
    </row>
    <row r="77" spans="2:28" ht="18.75" hidden="1" customHeight="1">
      <c r="B77" s="401"/>
      <c r="C77" s="404"/>
      <c r="D77" s="407"/>
      <c r="E77" s="407"/>
      <c r="F77" s="407"/>
      <c r="G77" s="410"/>
      <c r="I77" s="401"/>
      <c r="J77" s="404"/>
      <c r="K77" s="407"/>
      <c r="L77" s="407"/>
      <c r="M77" s="407"/>
      <c r="N77" s="410"/>
      <c r="P77" s="401"/>
      <c r="Q77" s="404"/>
      <c r="R77" s="407"/>
      <c r="S77" s="407"/>
      <c r="T77" s="407"/>
      <c r="U77" s="410"/>
      <c r="W77" s="237" t="s">
        <v>166</v>
      </c>
      <c r="X77" s="238">
        <f>COUNTIFS('1. All Data'!$AA$3:$AA$111,"Community Regeneration",'1. All Data'!$V$3:$V$111,"Completion Date Within Reasonable Tolerance")</f>
        <v>0</v>
      </c>
      <c r="Y77" s="230">
        <f>X77/$X$42</f>
        <v>0</v>
      </c>
      <c r="Z77" s="397"/>
      <c r="AA77" s="230">
        <f>X77/X87</f>
        <v>0</v>
      </c>
      <c r="AB77" s="412"/>
    </row>
    <row r="78" spans="2:28" ht="6" hidden="1" customHeight="1">
      <c r="B78" s="224"/>
      <c r="C78" s="225"/>
      <c r="D78" s="239"/>
      <c r="E78" s="239"/>
      <c r="F78" s="239"/>
      <c r="G78" s="240"/>
      <c r="I78" s="224"/>
      <c r="J78" s="225"/>
      <c r="K78" s="239"/>
      <c r="L78" s="239"/>
      <c r="M78" s="239"/>
      <c r="N78" s="240"/>
      <c r="P78" s="224"/>
      <c r="Q78" s="225"/>
      <c r="R78" s="239"/>
      <c r="S78" s="239"/>
      <c r="T78" s="239"/>
      <c r="U78" s="240"/>
      <c r="W78" s="224"/>
      <c r="X78" s="225"/>
      <c r="Y78" s="239"/>
      <c r="Z78" s="239"/>
      <c r="AA78" s="239"/>
      <c r="AB78" s="240"/>
    </row>
    <row r="79" spans="2:28" ht="30" hidden="1" customHeight="1">
      <c r="B79" s="241" t="s">
        <v>171</v>
      </c>
      <c r="C79" s="229">
        <f>COUNTIFS('1. All Data'!$AA$3:$AA$111,"Community Regeneration",'1. All Data'!$H$3:$H$111,"Completed Behind Schedule")</f>
        <v>0</v>
      </c>
      <c r="D79" s="230">
        <f>C79/C86</f>
        <v>0</v>
      </c>
      <c r="E79" s="397">
        <f>D79+D80</f>
        <v>0</v>
      </c>
      <c r="F79" s="230">
        <f>C79/C87</f>
        <v>0</v>
      </c>
      <c r="G79" s="398">
        <f>F79+F80</f>
        <v>0</v>
      </c>
      <c r="I79" s="241" t="s">
        <v>171</v>
      </c>
      <c r="J79" s="229">
        <f>COUNTIFS('1. All Data'!$AA$3:$AA$111,"Community Regeneration",'1. All Data'!$M$3:$M$111,"Completed Behind Schedule")</f>
        <v>0</v>
      </c>
      <c r="K79" s="230">
        <f>J79/J86</f>
        <v>0</v>
      </c>
      <c r="L79" s="397">
        <f>K79+K80</f>
        <v>0</v>
      </c>
      <c r="M79" s="230">
        <f>J79/J87</f>
        <v>0</v>
      </c>
      <c r="N79" s="398">
        <f>M79+M80</f>
        <v>0</v>
      </c>
      <c r="P79" s="241" t="s">
        <v>171</v>
      </c>
      <c r="Q79" s="229">
        <f>COUNTIFS('1. All Data'!$AA$3:$AA$111,"Community Regeneration",'1. All Data'!$R$3:$R$111,"Completed Behind Schedule")</f>
        <v>0</v>
      </c>
      <c r="R79" s="230">
        <f>Q79/Q86</f>
        <v>0</v>
      </c>
      <c r="S79" s="397">
        <f>R79+R80</f>
        <v>3.7037037037037035E-2</v>
      </c>
      <c r="T79" s="230">
        <f>Q79/Q87</f>
        <v>0</v>
      </c>
      <c r="U79" s="398">
        <f>T79+T80</f>
        <v>4.1666666666666664E-2</v>
      </c>
      <c r="W79" s="241" t="s">
        <v>165</v>
      </c>
      <c r="X79" s="229">
        <f>COUNTIFS('1. All Data'!$AA$3:$AA$111,"Community Regeneration",'1. All Data'!$V$3:$V$111,"Completed Significantly After Target Deadline")</f>
        <v>0</v>
      </c>
      <c r="Y79" s="230">
        <f>X79/$X$42</f>
        <v>0</v>
      </c>
      <c r="Z79" s="397">
        <f>SUM(Y79:Y80)</f>
        <v>1.7857142857142856E-2</v>
      </c>
      <c r="AA79" s="230">
        <f>X79/X87</f>
        <v>0</v>
      </c>
      <c r="AB79" s="398">
        <f>AA79+AA80</f>
        <v>4.1666666666666664E-2</v>
      </c>
    </row>
    <row r="80" spans="2:28" ht="30" hidden="1" customHeight="1">
      <c r="B80" s="241" t="s">
        <v>164</v>
      </c>
      <c r="C80" s="229">
        <f>COUNTIFS('1. All Data'!$AA$3:$AA$111,"Community Regeneration",'1. All Data'!$H$3:$H$111,"Off Target")</f>
        <v>0</v>
      </c>
      <c r="D80" s="230">
        <f>C80/C86</f>
        <v>0</v>
      </c>
      <c r="E80" s="397"/>
      <c r="F80" s="230">
        <f>C80/C87</f>
        <v>0</v>
      </c>
      <c r="G80" s="398"/>
      <c r="I80" s="241" t="s">
        <v>164</v>
      </c>
      <c r="J80" s="229">
        <f>COUNTIFS('1. All Data'!$AA$3:$AA$111,"Community Regeneration",'1. All Data'!$M$3:$M$111,"Off Target")</f>
        <v>0</v>
      </c>
      <c r="K80" s="230">
        <f>J80/J86</f>
        <v>0</v>
      </c>
      <c r="L80" s="397"/>
      <c r="M80" s="230">
        <f>J80/J87</f>
        <v>0</v>
      </c>
      <c r="N80" s="398"/>
      <c r="P80" s="241" t="s">
        <v>164</v>
      </c>
      <c r="Q80" s="229">
        <f>COUNTIFS('1. All Data'!$AA$3:$AA$111,"Community Regeneration",'1. All Data'!$R$3:$R$111,"Off Target")</f>
        <v>1</v>
      </c>
      <c r="R80" s="230">
        <f>Q80/Q86</f>
        <v>3.7037037037037035E-2</v>
      </c>
      <c r="S80" s="397"/>
      <c r="T80" s="230">
        <f>Q80/Q87</f>
        <v>4.1666666666666664E-2</v>
      </c>
      <c r="U80" s="398"/>
      <c r="W80" s="241" t="s">
        <v>164</v>
      </c>
      <c r="X80" s="229">
        <f>COUNTIFS('1. All Data'!$AA$3:$AA$111,"Community Regeneration",'1. All Data'!$V$3:$V$111,"Off Target")</f>
        <v>1</v>
      </c>
      <c r="Y80" s="230">
        <f>X80/$X$42</f>
        <v>1.7857142857142856E-2</v>
      </c>
      <c r="Z80" s="397"/>
      <c r="AA80" s="230">
        <f>X80/X87</f>
        <v>4.1666666666666664E-2</v>
      </c>
      <c r="AB80" s="398"/>
    </row>
    <row r="81" spans="2:30" ht="5.25" hidden="1" customHeight="1">
      <c r="B81" s="224"/>
      <c r="C81" s="242"/>
      <c r="D81" s="239"/>
      <c r="E81" s="239"/>
      <c r="F81" s="239"/>
      <c r="G81" s="243"/>
      <c r="I81" s="224"/>
      <c r="J81" s="242"/>
      <c r="K81" s="239"/>
      <c r="L81" s="239"/>
      <c r="M81" s="239"/>
      <c r="N81" s="243"/>
      <c r="P81" s="224"/>
      <c r="Q81" s="242"/>
      <c r="R81" s="239"/>
      <c r="S81" s="239"/>
      <c r="T81" s="239"/>
      <c r="U81" s="243"/>
      <c r="W81" s="224"/>
      <c r="X81" s="242"/>
      <c r="Y81" s="239"/>
      <c r="Z81" s="239"/>
      <c r="AA81" s="239"/>
      <c r="AB81" s="243"/>
    </row>
    <row r="82" spans="2:30" ht="15.75" hidden="1" customHeight="1">
      <c r="B82" s="244" t="s">
        <v>193</v>
      </c>
      <c r="C82" s="229">
        <f>COUNTIFS('1. All Data'!$AA$3:$AA$111,"Community Regeneration",'1. All Data'!$H$3:$H$111,"Not yet due")</f>
        <v>4</v>
      </c>
      <c r="D82" s="245">
        <f>C82/C86</f>
        <v>0.14814814814814814</v>
      </c>
      <c r="E82" s="245">
        <f>D82</f>
        <v>0.14814814814814814</v>
      </c>
      <c r="F82" s="246"/>
      <c r="G82" s="65"/>
      <c r="I82" s="244" t="s">
        <v>193</v>
      </c>
      <c r="J82" s="229">
        <f>COUNTIFS('1. All Data'!$AA$3:$AA$111,"Community Regeneration",'1. All Data'!$M$3:$M$111,"Not yet due")</f>
        <v>1</v>
      </c>
      <c r="K82" s="245">
        <f>J82/J86</f>
        <v>3.7037037037037035E-2</v>
      </c>
      <c r="L82" s="245">
        <f>K82</f>
        <v>3.7037037037037035E-2</v>
      </c>
      <c r="M82" s="246"/>
      <c r="N82" s="65"/>
      <c r="P82" s="244" t="s">
        <v>193</v>
      </c>
      <c r="Q82" s="229">
        <f>COUNTIFS('1. All Data'!$AA$3:$AA$111,"Community Regeneration",'1. All Data'!$R$3:$R$111,"Not yet due")</f>
        <v>0</v>
      </c>
      <c r="R82" s="245">
        <f>Q82/Q86</f>
        <v>0</v>
      </c>
      <c r="S82" s="245">
        <f>R82</f>
        <v>0</v>
      </c>
      <c r="T82" s="246"/>
      <c r="U82" s="65"/>
      <c r="W82" s="244" t="s">
        <v>193</v>
      </c>
      <c r="X82" s="229">
        <f>COUNTIFS('1. All Data'!$AA$3:$AA$111,"Community Regeneration",'1. All Data'!$V$3:$V$111,"Not yet due")</f>
        <v>0</v>
      </c>
      <c r="Y82" s="230">
        <f t="shared" ref="Y82:Y85" si="4">X82/$X$42</f>
        <v>0</v>
      </c>
      <c r="Z82" s="230">
        <f>Y82</f>
        <v>0</v>
      </c>
      <c r="AA82" s="246"/>
      <c r="AB82" s="65"/>
    </row>
    <row r="83" spans="2:30" ht="15.75" hidden="1" customHeight="1">
      <c r="B83" s="244" t="s">
        <v>159</v>
      </c>
      <c r="C83" s="229">
        <f>COUNTIFS('1. All Data'!$AA$3:$AA$111,"Community Regeneration",'1. All Data'!$H$3:$H$111,"update not provided")</f>
        <v>0</v>
      </c>
      <c r="D83" s="245">
        <f>C83/C86</f>
        <v>0</v>
      </c>
      <c r="E83" s="245">
        <f>D83</f>
        <v>0</v>
      </c>
      <c r="F83" s="246"/>
      <c r="G83" s="8"/>
      <c r="I83" s="244" t="s">
        <v>159</v>
      </c>
      <c r="J83" s="229">
        <f>COUNTIFS('1. All Data'!$AA$3:$AA$111,"Community Regeneration",'1. All Data'!$M$3:$M$111,"update not provided")</f>
        <v>0</v>
      </c>
      <c r="K83" s="245">
        <f>J83/J86</f>
        <v>0</v>
      </c>
      <c r="L83" s="245">
        <f>K83</f>
        <v>0</v>
      </c>
      <c r="M83" s="246"/>
      <c r="N83" s="8"/>
      <c r="P83" s="244" t="s">
        <v>159</v>
      </c>
      <c r="Q83" s="229">
        <f>COUNTIFS('1. All Data'!$AA$3:$AA$111,"Community Regeneration",'1. All Data'!$R$3:$R$111,"update not provided")</f>
        <v>0</v>
      </c>
      <c r="R83" s="245">
        <f>Q83/Q86</f>
        <v>0</v>
      </c>
      <c r="S83" s="245">
        <f>R83</f>
        <v>0</v>
      </c>
      <c r="T83" s="246"/>
      <c r="U83" s="8"/>
      <c r="W83" s="244" t="s">
        <v>159</v>
      </c>
      <c r="X83" s="229">
        <f>COUNTIFS('1. All Data'!$AA$3:$AA$111,"Community Regeneration",'1. All Data'!$V$3:$V$111,"update not provided")</f>
        <v>0</v>
      </c>
      <c r="Y83" s="230">
        <f t="shared" si="4"/>
        <v>0</v>
      </c>
      <c r="Z83" s="230">
        <f>Y83</f>
        <v>0</v>
      </c>
      <c r="AA83" s="246"/>
      <c r="AB83" s="8"/>
    </row>
    <row r="84" spans="2:30" ht="15.75" hidden="1" customHeight="1">
      <c r="B84" s="247" t="s">
        <v>167</v>
      </c>
      <c r="C84" s="229">
        <f>COUNTIFS('1. All Data'!$AA$3:$AA$111,"Community Regeneration",'1. All Data'!$H$3:$H$111,"Deferred")</f>
        <v>2</v>
      </c>
      <c r="D84" s="248">
        <f>C84/C86</f>
        <v>7.407407407407407E-2</v>
      </c>
      <c r="E84" s="248">
        <f>D84</f>
        <v>7.407407407407407E-2</v>
      </c>
      <c r="F84" s="249"/>
      <c r="G84" s="65"/>
      <c r="I84" s="247" t="s">
        <v>167</v>
      </c>
      <c r="J84" s="229">
        <f>COUNTIFS('1. All Data'!$AA$3:$AA$111,"Community Regeneration",'1. All Data'!$M$3:$M$111,"Deferred")</f>
        <v>2</v>
      </c>
      <c r="K84" s="248">
        <f>J84/J86</f>
        <v>7.407407407407407E-2</v>
      </c>
      <c r="L84" s="248">
        <f>K84</f>
        <v>7.407407407407407E-2</v>
      </c>
      <c r="M84" s="249"/>
      <c r="N84" s="65"/>
      <c r="P84" s="247" t="s">
        <v>167</v>
      </c>
      <c r="Q84" s="229">
        <f>COUNTIFS('1. All Data'!$AA$3:$AA$111,"Community Regeneration",'1. All Data'!$R$3:$R$111,"Deferred")</f>
        <v>3</v>
      </c>
      <c r="R84" s="248">
        <f>Q84/Q86</f>
        <v>0.1111111111111111</v>
      </c>
      <c r="S84" s="248">
        <f>R84</f>
        <v>0.1111111111111111</v>
      </c>
      <c r="T84" s="249"/>
      <c r="U84" s="65"/>
      <c r="W84" s="247" t="s">
        <v>167</v>
      </c>
      <c r="X84" s="229">
        <f>COUNTIFS('1. All Data'!$AA$3:$AA$111,"Community Regeneration",'1. All Data'!$V$3:$V$111,"Deferred")</f>
        <v>3</v>
      </c>
      <c r="Y84" s="230">
        <f t="shared" si="4"/>
        <v>5.3571428571428568E-2</v>
      </c>
      <c r="Z84" s="230">
        <f t="shared" ref="Z84:Z85" si="5">Y84</f>
        <v>5.3571428571428568E-2</v>
      </c>
      <c r="AA84" s="249"/>
      <c r="AB84" s="65"/>
    </row>
    <row r="85" spans="2:30" ht="15.75" hidden="1" customHeight="1">
      <c r="B85" s="247" t="s">
        <v>168</v>
      </c>
      <c r="C85" s="229">
        <f>COUNTIFS('1. All Data'!$AA$3:$AA$111,"Community Regeneration",'1. All Data'!$H$3:$H$111,"Deleted")</f>
        <v>0</v>
      </c>
      <c r="D85" s="248">
        <f>C85/C86</f>
        <v>0</v>
      </c>
      <c r="E85" s="248">
        <f>D85</f>
        <v>0</v>
      </c>
      <c r="F85" s="249"/>
      <c r="G85" s="9" t="s">
        <v>194</v>
      </c>
      <c r="I85" s="247" t="s">
        <v>168</v>
      </c>
      <c r="J85" s="229">
        <f>COUNTIFS('1. All Data'!$AA$3:$AA$111,"Community Regeneration",'1. All Data'!$M$3:$M$111,"Deleted")</f>
        <v>0</v>
      </c>
      <c r="K85" s="248">
        <f>J85/J86</f>
        <v>0</v>
      </c>
      <c r="L85" s="248">
        <f>K85</f>
        <v>0</v>
      </c>
      <c r="M85" s="249"/>
      <c r="N85" s="9"/>
      <c r="P85" s="247" t="s">
        <v>168</v>
      </c>
      <c r="Q85" s="229">
        <f>COUNTIFS('1. All Data'!$AA$3:$AA$111,"Community Regeneration",'1. All Data'!$R$3:$R$111,"Deleted")</f>
        <v>0</v>
      </c>
      <c r="R85" s="248">
        <f>Q85/Q86</f>
        <v>0</v>
      </c>
      <c r="S85" s="248">
        <f>R85</f>
        <v>0</v>
      </c>
      <c r="T85" s="249"/>
      <c r="U85" s="9"/>
      <c r="W85" s="247" t="s">
        <v>168</v>
      </c>
      <c r="X85" s="229">
        <f>COUNTIFS('1. All Data'!$AA$3:$AA$111,"Community Regeneration",'1. All Data'!$V$3:$V$111,"Deleted")</f>
        <v>0</v>
      </c>
      <c r="Y85" s="230">
        <f t="shared" si="4"/>
        <v>0</v>
      </c>
      <c r="Z85" s="230">
        <f t="shared" si="5"/>
        <v>0</v>
      </c>
      <c r="AA85" s="249"/>
      <c r="AD85" s="9" t="s">
        <v>194</v>
      </c>
    </row>
    <row r="86" spans="2:30" ht="15.75" hidden="1" customHeight="1">
      <c r="B86" s="266" t="s">
        <v>195</v>
      </c>
      <c r="C86" s="251">
        <f>SUM(C72:C85)</f>
        <v>27</v>
      </c>
      <c r="D86" s="249"/>
      <c r="E86" s="249"/>
      <c r="F86" s="65"/>
      <c r="G86" s="65"/>
      <c r="I86" s="266" t="s">
        <v>195</v>
      </c>
      <c r="J86" s="251">
        <f>SUM(J72:J85)</f>
        <v>27</v>
      </c>
      <c r="K86" s="249"/>
      <c r="L86" s="249"/>
      <c r="M86" s="65"/>
      <c r="N86" s="65"/>
      <c r="P86" s="266" t="s">
        <v>195</v>
      </c>
      <c r="Q86" s="251">
        <f>SUM(Q72:Q85)</f>
        <v>27</v>
      </c>
      <c r="R86" s="249"/>
      <c r="S86" s="249"/>
      <c r="T86" s="65"/>
      <c r="U86" s="65"/>
      <c r="W86" s="250" t="s">
        <v>195</v>
      </c>
      <c r="X86" s="251">
        <f>SUM(X72:X85)</f>
        <v>27</v>
      </c>
      <c r="Y86" s="249"/>
      <c r="Z86" s="249"/>
      <c r="AA86" s="65"/>
      <c r="AB86" s="65"/>
    </row>
    <row r="87" spans="2:30" ht="15.75" hidden="1" customHeight="1">
      <c r="B87" s="266" t="s">
        <v>196</v>
      </c>
      <c r="C87" s="251">
        <f>C86-C85-C84-C83-C82</f>
        <v>21</v>
      </c>
      <c r="D87" s="65"/>
      <c r="E87" s="65"/>
      <c r="F87" s="65"/>
      <c r="G87" s="65"/>
      <c r="I87" s="266" t="s">
        <v>196</v>
      </c>
      <c r="J87" s="251">
        <f>J86-J85-J84-J83-J82</f>
        <v>24</v>
      </c>
      <c r="K87" s="65"/>
      <c r="L87" s="65"/>
      <c r="M87" s="65"/>
      <c r="N87" s="65"/>
      <c r="P87" s="266" t="s">
        <v>196</v>
      </c>
      <c r="Q87" s="251">
        <f>Q86-Q85-Q84-Q83-Q82</f>
        <v>24</v>
      </c>
      <c r="R87" s="65"/>
      <c r="S87" s="65"/>
      <c r="T87" s="65"/>
      <c r="U87" s="65"/>
      <c r="W87" s="250" t="s">
        <v>196</v>
      </c>
      <c r="X87" s="251">
        <f>X86-X85-X84-X83-X82</f>
        <v>24</v>
      </c>
      <c r="Y87" s="65"/>
      <c r="Z87" s="65"/>
      <c r="AA87" s="65"/>
      <c r="AB87" s="65"/>
    </row>
    <row r="88" spans="2:30" ht="15.75" hidden="1" customHeight="1">
      <c r="AB88" s="259"/>
    </row>
    <row r="89" spans="2:30" ht="15.75" hidden="1" customHeight="1">
      <c r="AB89" s="259"/>
    </row>
    <row r="90" spans="2:30" hidden="1"/>
    <row r="91" spans="2:30" hidden="1"/>
    <row r="92" spans="2:30" hidden="1"/>
    <row r="93" spans="2:30" hidden="1"/>
    <row r="94" spans="2:30" hidden="1"/>
    <row r="95" spans="2:30" hidden="1"/>
    <row r="96" spans="2:30"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sheetData>
  <mergeCells count="148">
    <mergeCell ref="AD31:AD36"/>
    <mergeCell ref="AD28:AD29"/>
    <mergeCell ref="AD9:AD14"/>
    <mergeCell ref="AD6:AD7"/>
    <mergeCell ref="Z6:Z7"/>
    <mergeCell ref="AB6:AB7"/>
    <mergeCell ref="B9:B11"/>
    <mergeCell ref="C9:C11"/>
    <mergeCell ref="D9:D11"/>
    <mergeCell ref="E9:E11"/>
    <mergeCell ref="F9:F11"/>
    <mergeCell ref="G9:G11"/>
    <mergeCell ref="I9:I11"/>
    <mergeCell ref="J9:J11"/>
    <mergeCell ref="E6:E7"/>
    <mergeCell ref="G6:G7"/>
    <mergeCell ref="L6:L7"/>
    <mergeCell ref="N6:N7"/>
    <mergeCell ref="S6:S7"/>
    <mergeCell ref="U6:U7"/>
    <mergeCell ref="R9:R11"/>
    <mergeCell ref="S9:S11"/>
    <mergeCell ref="T9:T11"/>
    <mergeCell ref="U9:U11"/>
    <mergeCell ref="Z9:Z11"/>
    <mergeCell ref="AB9:AB11"/>
    <mergeCell ref="K9:K11"/>
    <mergeCell ref="L9:L11"/>
    <mergeCell ref="M9:M11"/>
    <mergeCell ref="N9:N11"/>
    <mergeCell ref="P9:P11"/>
    <mergeCell ref="Q9:Q11"/>
    <mergeCell ref="B31:B33"/>
    <mergeCell ref="C31:C33"/>
    <mergeCell ref="D31:D33"/>
    <mergeCell ref="E31:E33"/>
    <mergeCell ref="F31:F33"/>
    <mergeCell ref="G31:G33"/>
    <mergeCell ref="Z13:Z14"/>
    <mergeCell ref="AB13:AB14"/>
    <mergeCell ref="E28:E29"/>
    <mergeCell ref="G28:G29"/>
    <mergeCell ref="L28:L29"/>
    <mergeCell ref="N28:N29"/>
    <mergeCell ref="S28:S29"/>
    <mergeCell ref="U28:U29"/>
    <mergeCell ref="Z28:Z29"/>
    <mergeCell ref="AB28:AB29"/>
    <mergeCell ref="E13:E14"/>
    <mergeCell ref="G13:G14"/>
    <mergeCell ref="L13:L14"/>
    <mergeCell ref="N13:N14"/>
    <mergeCell ref="S13:S14"/>
    <mergeCell ref="U13:U14"/>
    <mergeCell ref="Z31:Z33"/>
    <mergeCell ref="AB31:AB33"/>
    <mergeCell ref="E35:E36"/>
    <mergeCell ref="G35:G36"/>
    <mergeCell ref="L35:L36"/>
    <mergeCell ref="N35:N36"/>
    <mergeCell ref="S35:S36"/>
    <mergeCell ref="U35:U36"/>
    <mergeCell ref="Z35:Z36"/>
    <mergeCell ref="AB35:AB36"/>
    <mergeCell ref="P31:P33"/>
    <mergeCell ref="Q31:Q33"/>
    <mergeCell ref="R31:R33"/>
    <mergeCell ref="S31:S33"/>
    <mergeCell ref="T31:T33"/>
    <mergeCell ref="U31:U33"/>
    <mergeCell ref="I31:I33"/>
    <mergeCell ref="J31:J33"/>
    <mergeCell ref="K31:K33"/>
    <mergeCell ref="L31:L33"/>
    <mergeCell ref="M31:M33"/>
    <mergeCell ref="N31:N33"/>
    <mergeCell ref="Z50:Z51"/>
    <mergeCell ref="AB50:AB51"/>
    <mergeCell ref="B53:B55"/>
    <mergeCell ref="C53:C55"/>
    <mergeCell ref="D53:D55"/>
    <mergeCell ref="E53:E55"/>
    <mergeCell ref="F53:F55"/>
    <mergeCell ref="G53:G55"/>
    <mergeCell ref="I53:I55"/>
    <mergeCell ref="J53:J55"/>
    <mergeCell ref="E50:E51"/>
    <mergeCell ref="G50:G51"/>
    <mergeCell ref="L50:L51"/>
    <mergeCell ref="N50:N51"/>
    <mergeCell ref="S50:S51"/>
    <mergeCell ref="U50:U51"/>
    <mergeCell ref="R53:R55"/>
    <mergeCell ref="S53:S55"/>
    <mergeCell ref="T53:T55"/>
    <mergeCell ref="U53:U55"/>
    <mergeCell ref="Z53:Z55"/>
    <mergeCell ref="AB53:AB55"/>
    <mergeCell ref="K53:K55"/>
    <mergeCell ref="L53:L55"/>
    <mergeCell ref="M53:M55"/>
    <mergeCell ref="N53:N55"/>
    <mergeCell ref="P53:P55"/>
    <mergeCell ref="Q53:Q55"/>
    <mergeCell ref="B75:B77"/>
    <mergeCell ref="C75:C77"/>
    <mergeCell ref="D75:D77"/>
    <mergeCell ref="E75:E77"/>
    <mergeCell ref="F75:F77"/>
    <mergeCell ref="G75:G77"/>
    <mergeCell ref="M75:M77"/>
    <mergeCell ref="N75:N77"/>
    <mergeCell ref="Z57:Z58"/>
    <mergeCell ref="AB57:AB58"/>
    <mergeCell ref="E72:E73"/>
    <mergeCell ref="G72:G73"/>
    <mergeCell ref="L72:L73"/>
    <mergeCell ref="N72:N73"/>
    <mergeCell ref="S72:S73"/>
    <mergeCell ref="U72:U73"/>
    <mergeCell ref="Z72:Z73"/>
    <mergeCell ref="AB72:AB73"/>
    <mergeCell ref="E57:E58"/>
    <mergeCell ref="G57:G58"/>
    <mergeCell ref="L57:L58"/>
    <mergeCell ref="N57:N58"/>
    <mergeCell ref="S57:S58"/>
    <mergeCell ref="U57:U58"/>
    <mergeCell ref="Z75:Z77"/>
    <mergeCell ref="AB75:AB77"/>
    <mergeCell ref="E79:E80"/>
    <mergeCell ref="G79:G80"/>
    <mergeCell ref="L79:L80"/>
    <mergeCell ref="N79:N80"/>
    <mergeCell ref="S79:S80"/>
    <mergeCell ref="U79:U80"/>
    <mergeCell ref="Z79:Z80"/>
    <mergeCell ref="AB79:AB80"/>
    <mergeCell ref="P75:P77"/>
    <mergeCell ref="Q75:Q77"/>
    <mergeCell ref="R75:R77"/>
    <mergeCell ref="S75:S77"/>
    <mergeCell ref="T75:T77"/>
    <mergeCell ref="U75:U77"/>
    <mergeCell ref="I75:I77"/>
    <mergeCell ref="J75:J77"/>
    <mergeCell ref="K75:K77"/>
    <mergeCell ref="L75:L77"/>
  </mergeCells>
  <hyperlinks>
    <hyperlink ref="G41" location="INDEX!A1" display="Back to index"/>
    <hyperlink ref="G63" location="INDEX!A1" display="Back to index"/>
    <hyperlink ref="G85" location="INDEX!A1" display="Back to index"/>
    <hyperlink ref="AE19" location="INDEX!A1" display="Back to index"/>
    <hyperlink ref="AD41" location="INDEX!A1" display="Back to index"/>
    <hyperlink ref="AD63" location="INDEX!A1" display="Back to index"/>
    <hyperlink ref="AD85" location="INDEX!A1" display="Back to index"/>
  </hyperlinks>
  <pageMargins left="0.7" right="0.7" top="0.75" bottom="0.75" header="0.3" footer="0.3"/>
  <pageSetup paperSize="9" orientation="portrait" verticalDpi="0" r:id="rId1"/>
  <ignoredErrors>
    <ignoredError sqref="F13 F9 F6"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68"/>
  <sheetViews>
    <sheetView topLeftCell="V23" workbookViewId="0">
      <selection activeCell="V37" sqref="A37:XFD68"/>
    </sheetView>
  </sheetViews>
  <sheetFormatPr defaultColWidth="9.140625" defaultRowHeight="15"/>
  <cols>
    <col min="1" max="1" width="3.42578125" style="15" customWidth="1"/>
    <col min="2" max="9" width="9.140625" style="15"/>
    <col min="10" max="10" width="3.42578125" style="15" customWidth="1"/>
    <col min="11" max="11" width="9.140625" style="16"/>
    <col min="12" max="18" width="9.140625" style="15"/>
    <col min="19" max="19" width="3.42578125" style="15" customWidth="1"/>
    <col min="20" max="27" width="9.140625" style="15" customWidth="1"/>
    <col min="28" max="28" width="3.42578125" style="15" customWidth="1"/>
    <col min="29" max="36" width="9.140625" style="15" customWidth="1"/>
    <col min="37" max="37" width="3.42578125" style="15" customWidth="1"/>
    <col min="38" max="47" width="9.140625" style="15" customWidth="1"/>
    <col min="48" max="50" width="0" style="15" hidden="1" customWidth="1"/>
    <col min="51" max="51" width="9.140625" style="15"/>
    <col min="52" max="55" width="10" style="18" customWidth="1"/>
    <col min="56" max="16384" width="9.140625" style="15"/>
  </cols>
  <sheetData>
    <row r="1" spans="2:56" s="12" customFormat="1" ht="36" thickTop="1">
      <c r="B1" s="11" t="s">
        <v>200</v>
      </c>
      <c r="M1" s="419" t="s">
        <v>201</v>
      </c>
      <c r="N1" s="420"/>
      <c r="O1" s="420"/>
      <c r="P1" s="420"/>
      <c r="Q1" s="420"/>
      <c r="R1" s="420"/>
      <c r="S1" s="420"/>
      <c r="T1" s="420"/>
      <c r="U1" s="420"/>
      <c r="V1" s="420"/>
      <c r="W1" s="420"/>
      <c r="X1" s="420"/>
      <c r="Y1" s="420"/>
      <c r="Z1" s="421"/>
      <c r="AZ1" s="13"/>
      <c r="BA1" s="13"/>
      <c r="BB1" s="13"/>
      <c r="BC1" s="13"/>
    </row>
    <row r="2" spans="2:56" s="12" customFormat="1" ht="35.25">
      <c r="B2" s="14" t="s">
        <v>194</v>
      </c>
      <c r="M2" s="422"/>
      <c r="N2" s="423"/>
      <c r="O2" s="423"/>
      <c r="P2" s="423"/>
      <c r="Q2" s="423"/>
      <c r="R2" s="423"/>
      <c r="S2" s="423"/>
      <c r="T2" s="423"/>
      <c r="U2" s="423"/>
      <c r="V2" s="423"/>
      <c r="W2" s="423"/>
      <c r="X2" s="423"/>
      <c r="Y2" s="423"/>
      <c r="Z2" s="424"/>
      <c r="AZ2" s="13"/>
      <c r="BA2" s="13"/>
      <c r="BB2" s="13"/>
      <c r="BC2" s="13"/>
    </row>
    <row r="3" spans="2:56" s="12" customFormat="1" ht="36" thickBot="1">
      <c r="M3" s="425"/>
      <c r="N3" s="426"/>
      <c r="O3" s="426"/>
      <c r="P3" s="426"/>
      <c r="Q3" s="426"/>
      <c r="R3" s="426"/>
      <c r="S3" s="426"/>
      <c r="T3" s="426"/>
      <c r="U3" s="426"/>
      <c r="V3" s="426"/>
      <c r="W3" s="426"/>
      <c r="X3" s="426"/>
      <c r="Y3" s="426"/>
      <c r="Z3" s="427"/>
      <c r="AZ3" s="13"/>
      <c r="BA3" s="13"/>
      <c r="BB3" s="13"/>
      <c r="BC3" s="13"/>
    </row>
    <row r="4" spans="2:56" ht="15.75" thickTop="1">
      <c r="N4" s="17" t="s">
        <v>194</v>
      </c>
      <c r="W4" s="17" t="s">
        <v>194</v>
      </c>
      <c r="AF4" s="17" t="s">
        <v>194</v>
      </c>
      <c r="AO4" s="17" t="s">
        <v>194</v>
      </c>
    </row>
    <row r="5" spans="2:56">
      <c r="AY5" s="23" t="s">
        <v>202</v>
      </c>
      <c r="AZ5" s="24"/>
      <c r="BA5" s="24"/>
      <c r="BB5" s="24"/>
      <c r="BC5" s="24"/>
      <c r="BD5" s="16"/>
    </row>
    <row r="6" spans="2:56">
      <c r="AY6" s="25"/>
      <c r="AZ6" s="26" t="s">
        <v>120</v>
      </c>
      <c r="BA6" s="26" t="s">
        <v>121</v>
      </c>
      <c r="BB6" s="26" t="s">
        <v>122</v>
      </c>
      <c r="BC6" s="26" t="s">
        <v>119</v>
      </c>
      <c r="BD6" s="16"/>
    </row>
    <row r="7" spans="2:56">
      <c r="AY7" s="27" t="s">
        <v>203</v>
      </c>
      <c r="AZ7" s="28">
        <f>'2a. % By Priority'!G6</f>
        <v>0.90666666666666673</v>
      </c>
      <c r="BA7" s="28">
        <f>'2a. % By Priority'!N6</f>
        <v>0.91764705882352937</v>
      </c>
      <c r="BB7" s="28">
        <f>'2a. % By Priority'!U6</f>
        <v>0.90322580645161299</v>
      </c>
      <c r="BC7" s="28">
        <f>'2a. % By Priority'!AB6</f>
        <v>0.88297872340425532</v>
      </c>
      <c r="BD7" s="16"/>
    </row>
    <row r="8" spans="2:56">
      <c r="L8" s="20"/>
      <c r="M8" s="20"/>
      <c r="AY8" s="27" t="s">
        <v>204</v>
      </c>
      <c r="AZ8" s="28">
        <f>'2a. % By Priority'!G9</f>
        <v>5.3333333333333337E-2</v>
      </c>
      <c r="BA8" s="28">
        <f>'2a. % By Priority'!N9</f>
        <v>4.7058823529411764E-2</v>
      </c>
      <c r="BB8" s="28">
        <f>'2a. % By Priority'!U9</f>
        <v>3.2258064516129031E-2</v>
      </c>
      <c r="BC8" s="28">
        <f>'2a. % By Priority'!AB9</f>
        <v>4.2553191489361701E-2</v>
      </c>
      <c r="BD8" s="16"/>
    </row>
    <row r="9" spans="2:56">
      <c r="L9" s="20"/>
      <c r="M9" s="20"/>
      <c r="AY9" s="27" t="s">
        <v>205</v>
      </c>
      <c r="AZ9" s="28">
        <f>'2a. % By Priority'!G13</f>
        <v>0.04</v>
      </c>
      <c r="BA9" s="28">
        <f>'2a. % By Priority'!N13</f>
        <v>3.5294117647058823E-2</v>
      </c>
      <c r="BB9" s="28">
        <f>'2a. % By Priority'!U13</f>
        <v>6.4516129032258063E-2</v>
      </c>
      <c r="BC9" s="28">
        <f>'2a. % By Priority'!AB13</f>
        <v>7.4468085106382975E-2</v>
      </c>
      <c r="BD9" s="16"/>
    </row>
    <row r="10" spans="2:56">
      <c r="L10" s="20"/>
      <c r="M10" s="20"/>
      <c r="AY10" s="25"/>
      <c r="AZ10" s="29"/>
      <c r="BA10" s="29"/>
      <c r="BB10" s="29"/>
      <c r="BC10" s="29"/>
      <c r="BD10" s="16"/>
    </row>
    <row r="11" spans="2:56">
      <c r="AY11" s="30"/>
      <c r="AZ11" s="31"/>
      <c r="BA11" s="31"/>
      <c r="BB11" s="32"/>
      <c r="BC11" s="32"/>
      <c r="BD11" s="16"/>
    </row>
    <row r="12" spans="2:56">
      <c r="AY12" s="30"/>
      <c r="AZ12" s="31"/>
      <c r="BA12" s="31"/>
      <c r="BB12" s="32"/>
      <c r="BC12" s="32"/>
      <c r="BD12" s="16"/>
    </row>
    <row r="13" spans="2:56">
      <c r="AY13" s="30"/>
      <c r="AZ13" s="31"/>
      <c r="BA13" s="31"/>
      <c r="BB13" s="32"/>
      <c r="BC13" s="32"/>
      <c r="BD13" s="16"/>
    </row>
    <row r="14" spans="2:56">
      <c r="AY14" s="33"/>
      <c r="AZ14" s="24"/>
      <c r="BA14" s="24"/>
      <c r="BB14" s="24"/>
      <c r="BC14" s="24"/>
      <c r="BD14" s="16"/>
    </row>
    <row r="15" spans="2:56">
      <c r="AY15" s="33"/>
      <c r="AZ15" s="24"/>
      <c r="BA15" s="24"/>
      <c r="BB15" s="24"/>
      <c r="BC15" s="24"/>
      <c r="BD15" s="16"/>
    </row>
    <row r="16" spans="2:56">
      <c r="AY16" s="33"/>
      <c r="AZ16" s="24"/>
      <c r="BA16" s="24"/>
      <c r="BB16" s="24"/>
      <c r="BC16" s="24"/>
      <c r="BD16" s="16"/>
    </row>
    <row r="17" spans="12:56">
      <c r="AY17" s="33"/>
      <c r="AZ17" s="24"/>
      <c r="BA17" s="24"/>
      <c r="BB17" s="24"/>
      <c r="BC17" s="24"/>
      <c r="BD17" s="16"/>
    </row>
    <row r="18" spans="12:56">
      <c r="AY18" s="33"/>
      <c r="AZ18" s="24"/>
      <c r="BA18" s="24"/>
      <c r="BB18" s="24"/>
      <c r="BC18" s="24"/>
      <c r="BD18" s="16"/>
    </row>
    <row r="19" spans="12:56">
      <c r="AY19" s="33"/>
      <c r="AZ19" s="24"/>
      <c r="BA19" s="24"/>
      <c r="BB19" s="24"/>
      <c r="BC19" s="24"/>
      <c r="BD19" s="16"/>
    </row>
    <row r="20" spans="12:56">
      <c r="N20" s="17" t="s">
        <v>194</v>
      </c>
      <c r="W20" s="17" t="s">
        <v>194</v>
      </c>
      <c r="AF20" s="17" t="s">
        <v>194</v>
      </c>
      <c r="AO20" s="17" t="s">
        <v>194</v>
      </c>
      <c r="AY20" s="33"/>
      <c r="AZ20" s="24"/>
      <c r="BA20" s="24"/>
      <c r="BB20" s="24"/>
      <c r="BC20" s="24"/>
      <c r="BD20" s="16"/>
    </row>
    <row r="21" spans="12:56">
      <c r="AY21" s="23" t="s">
        <v>197</v>
      </c>
      <c r="AZ21" s="24"/>
      <c r="BA21" s="24"/>
      <c r="BB21" s="24"/>
      <c r="BC21" s="24"/>
      <c r="BD21" s="16"/>
    </row>
    <row r="22" spans="12:56">
      <c r="AY22" s="25"/>
      <c r="AZ22" s="26" t="s">
        <v>120</v>
      </c>
      <c r="BA22" s="26" t="s">
        <v>121</v>
      </c>
      <c r="BB22" s="26" t="s">
        <v>122</v>
      </c>
      <c r="BC22" s="26" t="s">
        <v>119</v>
      </c>
      <c r="BD22" s="16"/>
    </row>
    <row r="23" spans="12:56">
      <c r="AY23" s="27" t="s">
        <v>203</v>
      </c>
      <c r="AZ23" s="28">
        <f>'2a. % By Priority'!G28</f>
        <v>0.86486486486486491</v>
      </c>
      <c r="BA23" s="28">
        <f>'2a. % By Priority'!N28</f>
        <v>0.87804878048780488</v>
      </c>
      <c r="BB23" s="28">
        <f>'2a. % By Priority'!U28</f>
        <v>0.82978723404255317</v>
      </c>
      <c r="BC23" s="28">
        <f>'2a. % By Priority'!AB28</f>
        <v>0.85416666666666663</v>
      </c>
      <c r="BD23" s="16"/>
    </row>
    <row r="24" spans="12:56">
      <c r="L24" s="20"/>
      <c r="M24" s="20"/>
      <c r="AY24" s="27" t="s">
        <v>204</v>
      </c>
      <c r="AZ24" s="28">
        <f>'2a. % By Priority'!G31</f>
        <v>5.4054054054054057E-2</v>
      </c>
      <c r="BA24" s="28">
        <f>'2a. % By Priority'!N31</f>
        <v>4.878048780487805E-2</v>
      </c>
      <c r="BB24" s="28">
        <f>'2a. % By Priority'!U31</f>
        <v>6.3829787234042548E-2</v>
      </c>
      <c r="BC24" s="28">
        <f>'2a. % By Priority'!AB31</f>
        <v>2.0833333333333332E-2</v>
      </c>
      <c r="BD24" s="16"/>
    </row>
    <row r="25" spans="12:56">
      <c r="L25" s="20"/>
      <c r="M25" s="20"/>
      <c r="AY25" s="27" t="s">
        <v>205</v>
      </c>
      <c r="AZ25" s="28">
        <f>'2a. % By Priority'!G35</f>
        <v>8.1081081081081086E-2</v>
      </c>
      <c r="BA25" s="28">
        <f>'2a. % By Priority'!N35</f>
        <v>7.3170731707317083E-2</v>
      </c>
      <c r="BB25" s="28">
        <f>'2a. % By Priority'!U35</f>
        <v>0.10638297872340424</v>
      </c>
      <c r="BC25" s="28">
        <f>'2a. % By Priority'!AB35</f>
        <v>0.125</v>
      </c>
      <c r="BD25" s="16"/>
    </row>
    <row r="26" spans="12:56">
      <c r="L26" s="20"/>
      <c r="M26" s="20"/>
      <c r="AY26" s="33"/>
      <c r="AZ26" s="24"/>
      <c r="BA26" s="24"/>
      <c r="BB26" s="24"/>
      <c r="BC26" s="24"/>
      <c r="BD26" s="16"/>
    </row>
    <row r="27" spans="12:56">
      <c r="AY27" s="30"/>
      <c r="AZ27" s="24"/>
      <c r="BA27" s="24"/>
      <c r="BB27" s="24"/>
      <c r="BC27" s="24"/>
      <c r="BD27" s="16"/>
    </row>
    <row r="28" spans="12:56">
      <c r="AY28" s="30"/>
      <c r="AZ28" s="24"/>
      <c r="BA28" s="24"/>
      <c r="BB28" s="24"/>
      <c r="BC28" s="24"/>
      <c r="BD28" s="16"/>
    </row>
    <row r="29" spans="12:56">
      <c r="AY29" s="30"/>
      <c r="AZ29" s="24"/>
      <c r="BA29" s="24"/>
      <c r="BB29" s="24"/>
      <c r="BC29" s="24"/>
      <c r="BD29" s="16"/>
    </row>
    <row r="30" spans="12:56">
      <c r="AY30" s="33"/>
      <c r="AZ30" s="24"/>
      <c r="BA30" s="24"/>
      <c r="BB30" s="24"/>
      <c r="BC30" s="24"/>
      <c r="BD30" s="16"/>
    </row>
    <row r="31" spans="12:56">
      <c r="AY31" s="33"/>
      <c r="AZ31" s="24"/>
      <c r="BA31" s="24"/>
      <c r="BB31" s="24"/>
      <c r="BC31" s="24"/>
      <c r="BD31" s="16"/>
    </row>
    <row r="32" spans="12:56">
      <c r="AY32" s="33"/>
      <c r="AZ32" s="24"/>
      <c r="BA32" s="24"/>
      <c r="BB32" s="24"/>
      <c r="BC32" s="24"/>
      <c r="BD32" s="16"/>
    </row>
    <row r="33" spans="11:56">
      <c r="AY33" s="33"/>
      <c r="AZ33" s="24"/>
      <c r="BA33" s="24"/>
      <c r="BB33" s="24"/>
      <c r="BC33" s="24"/>
      <c r="BD33" s="16"/>
    </row>
    <row r="34" spans="11:56">
      <c r="AY34" s="33"/>
      <c r="AZ34" s="24"/>
      <c r="BA34" s="24"/>
      <c r="BB34" s="24"/>
      <c r="BC34" s="24"/>
      <c r="BD34" s="16"/>
    </row>
    <row r="35" spans="11:56">
      <c r="AY35" s="33"/>
      <c r="AZ35" s="24"/>
      <c r="BA35" s="24"/>
      <c r="BB35" s="24"/>
      <c r="BC35" s="24"/>
      <c r="BD35" s="16"/>
    </row>
    <row r="36" spans="11:56">
      <c r="N36" s="17" t="s">
        <v>194</v>
      </c>
      <c r="W36" s="17" t="s">
        <v>194</v>
      </c>
      <c r="AF36" s="17" t="s">
        <v>194</v>
      </c>
      <c r="AO36" s="17" t="s">
        <v>194</v>
      </c>
      <c r="AY36" s="33"/>
      <c r="AZ36" s="24"/>
      <c r="BA36" s="24"/>
      <c r="BB36" s="24"/>
      <c r="BC36" s="24"/>
      <c r="BD36" s="16"/>
    </row>
    <row r="37" spans="11:56" hidden="1">
      <c r="AY37" s="23" t="s">
        <v>198</v>
      </c>
      <c r="AZ37" s="34"/>
      <c r="BA37" s="34"/>
      <c r="BB37" s="34"/>
      <c r="BC37" s="34"/>
      <c r="BD37" s="22"/>
    </row>
    <row r="38" spans="11:56" hidden="1">
      <c r="AY38" s="35"/>
      <c r="AZ38" s="26" t="s">
        <v>120</v>
      </c>
      <c r="BA38" s="26" t="s">
        <v>121</v>
      </c>
      <c r="BB38" s="26" t="s">
        <v>122</v>
      </c>
      <c r="BC38" s="26" t="s">
        <v>119</v>
      </c>
      <c r="BD38" s="22"/>
    </row>
    <row r="39" spans="11:56" hidden="1">
      <c r="AY39" s="27" t="s">
        <v>203</v>
      </c>
      <c r="AZ39" s="28">
        <f>'2a. % By Priority'!G50</f>
        <v>0.94117647058823528</v>
      </c>
      <c r="BA39" s="28">
        <f>'2a. % By Priority'!N50</f>
        <v>0.95000000000000007</v>
      </c>
      <c r="BB39" s="28">
        <f>'2a. % By Priority'!U50</f>
        <v>1</v>
      </c>
      <c r="BC39" s="28">
        <f>'2a. % By Priority'!AB50</f>
        <v>0.95454545454545459</v>
      </c>
      <c r="BD39" s="22"/>
    </row>
    <row r="40" spans="11:56" hidden="1">
      <c r="K40" s="20"/>
      <c r="L40" s="20"/>
      <c r="AY40" s="27" t="s">
        <v>204</v>
      </c>
      <c r="AZ40" s="28">
        <f>'2a. % By Priority'!G53</f>
        <v>5.8823529411764705E-2</v>
      </c>
      <c r="BA40" s="28">
        <f>'2a. % By Priority'!N53</f>
        <v>0.05</v>
      </c>
      <c r="BB40" s="28">
        <f>'2a. % By Priority'!U53</f>
        <v>0</v>
      </c>
      <c r="BC40" s="28">
        <f>'2a. % By Priority'!AB53</f>
        <v>4.5454545454545456E-2</v>
      </c>
      <c r="BD40" s="22"/>
    </row>
    <row r="41" spans="11:56" hidden="1">
      <c r="K41" s="20"/>
      <c r="L41" s="20"/>
      <c r="AY41" s="27" t="s">
        <v>205</v>
      </c>
      <c r="AZ41" s="28">
        <f>'2a. % By Priority'!G57</f>
        <v>0</v>
      </c>
      <c r="BA41" s="28">
        <f>'2a. % By Priority'!N57</f>
        <v>0</v>
      </c>
      <c r="BB41" s="28">
        <f>'2a. % By Priority'!U57</f>
        <v>0</v>
      </c>
      <c r="BC41" s="28">
        <f>'2a. % By Priority'!AB57</f>
        <v>0</v>
      </c>
      <c r="BD41" s="22"/>
    </row>
    <row r="42" spans="11:56" hidden="1">
      <c r="K42" s="20"/>
      <c r="L42" s="20"/>
      <c r="AY42" s="33"/>
      <c r="AZ42" s="24"/>
      <c r="BA42" s="24"/>
      <c r="BB42" s="24"/>
      <c r="BC42" s="24"/>
      <c r="BD42" s="16"/>
    </row>
    <row r="43" spans="11:56" hidden="1">
      <c r="AY43" s="30"/>
      <c r="AZ43" s="24"/>
      <c r="BA43" s="24"/>
      <c r="BB43" s="24"/>
      <c r="BC43" s="24"/>
      <c r="BD43" s="16"/>
    </row>
    <row r="44" spans="11:56" hidden="1">
      <c r="AY44" s="30"/>
      <c r="AZ44" s="24"/>
      <c r="BA44" s="24"/>
      <c r="BB44" s="24"/>
      <c r="BC44" s="24"/>
      <c r="BD44" s="16"/>
    </row>
    <row r="45" spans="11:56" hidden="1">
      <c r="AY45" s="30"/>
      <c r="AZ45" s="24"/>
      <c r="BA45" s="24"/>
      <c r="BB45" s="24"/>
      <c r="BC45" s="24"/>
      <c r="BD45" s="16"/>
    </row>
    <row r="46" spans="11:56" hidden="1">
      <c r="AY46" s="33"/>
      <c r="AZ46" s="24"/>
      <c r="BA46" s="24"/>
      <c r="BB46" s="24"/>
      <c r="BC46" s="24"/>
      <c r="BD46" s="16"/>
    </row>
    <row r="47" spans="11:56" hidden="1">
      <c r="AY47" s="33"/>
      <c r="AZ47" s="24"/>
      <c r="BA47" s="24"/>
      <c r="BB47" s="24"/>
      <c r="BC47" s="24"/>
      <c r="BD47" s="16"/>
    </row>
    <row r="48" spans="11:56" hidden="1">
      <c r="AY48" s="33"/>
      <c r="AZ48" s="24"/>
      <c r="BA48" s="24"/>
      <c r="BB48" s="24"/>
      <c r="BC48" s="24"/>
      <c r="BD48" s="16"/>
    </row>
    <row r="49" spans="12:56" hidden="1">
      <c r="AY49" s="33"/>
      <c r="AZ49" s="24"/>
      <c r="BA49" s="24"/>
      <c r="BB49" s="24"/>
      <c r="BC49" s="24"/>
      <c r="BD49" s="16"/>
    </row>
    <row r="50" spans="12:56" hidden="1">
      <c r="AY50" s="33"/>
      <c r="AZ50" s="24"/>
      <c r="BA50" s="24"/>
      <c r="BB50" s="24"/>
      <c r="BC50" s="24"/>
      <c r="BD50" s="16"/>
    </row>
    <row r="51" spans="12:56" hidden="1">
      <c r="AY51" s="33"/>
      <c r="AZ51" s="24"/>
      <c r="BA51" s="24"/>
      <c r="BB51" s="24"/>
      <c r="BC51" s="24"/>
      <c r="BD51" s="16"/>
    </row>
    <row r="52" spans="12:56" hidden="1">
      <c r="N52" s="17" t="s">
        <v>194</v>
      </c>
      <c r="W52" s="17" t="s">
        <v>194</v>
      </c>
      <c r="AF52" s="17" t="s">
        <v>194</v>
      </c>
      <c r="AP52" s="17" t="s">
        <v>194</v>
      </c>
      <c r="AY52" s="33"/>
      <c r="AZ52" s="24"/>
      <c r="BA52" s="24"/>
      <c r="BB52" s="24"/>
      <c r="BC52" s="24"/>
      <c r="BD52" s="16"/>
    </row>
    <row r="53" spans="12:56" hidden="1">
      <c r="AY53" s="23" t="s">
        <v>199</v>
      </c>
      <c r="AZ53" s="34"/>
      <c r="BA53" s="34"/>
      <c r="BB53" s="34"/>
      <c r="BC53" s="34"/>
      <c r="BD53" s="16"/>
    </row>
    <row r="54" spans="12:56" hidden="1">
      <c r="AY54" s="35"/>
      <c r="AZ54" s="26" t="s">
        <v>120</v>
      </c>
      <c r="BA54" s="26" t="s">
        <v>121</v>
      </c>
      <c r="BB54" s="26" t="s">
        <v>122</v>
      </c>
      <c r="BC54" s="26" t="s">
        <v>119</v>
      </c>
      <c r="BD54" s="16"/>
    </row>
    <row r="55" spans="12:56" hidden="1">
      <c r="AY55" s="27" t="s">
        <v>203</v>
      </c>
      <c r="AZ55" s="28">
        <f>'2a. % By Priority'!G72</f>
        <v>0.95238095238095233</v>
      </c>
      <c r="BA55" s="28">
        <f>'2a. % By Priority'!N72</f>
        <v>0.95833333333333337</v>
      </c>
      <c r="BB55" s="28">
        <f>'2a. % By Priority'!U72</f>
        <v>0.95833333333333326</v>
      </c>
      <c r="BC55" s="28">
        <f>'2a. % By Priority'!AB72</f>
        <v>0.875</v>
      </c>
      <c r="BD55" s="16"/>
    </row>
    <row r="56" spans="12:56" hidden="1">
      <c r="L56" s="20"/>
      <c r="M56" s="20"/>
      <c r="AY56" s="27" t="s">
        <v>204</v>
      </c>
      <c r="AZ56" s="28">
        <f>'2a. % By Priority'!G75</f>
        <v>4.7619047619047616E-2</v>
      </c>
      <c r="BA56" s="28">
        <f>'2a. % By Priority'!N75</f>
        <v>4.1666666666666664E-2</v>
      </c>
      <c r="BB56" s="28">
        <f>'2a. % By Priority'!U75</f>
        <v>0</v>
      </c>
      <c r="BC56" s="28">
        <f>'2a. % By Priority'!AB75</f>
        <v>8.3333333333333329E-2</v>
      </c>
      <c r="BD56" s="16"/>
    </row>
    <row r="57" spans="12:56" hidden="1">
      <c r="L57" s="20"/>
      <c r="M57" s="20"/>
      <c r="AY57" s="27" t="s">
        <v>205</v>
      </c>
      <c r="AZ57" s="28">
        <f>'2a. % By Priority'!G79</f>
        <v>0</v>
      </c>
      <c r="BA57" s="28">
        <f>'2a. % By Priority'!N79</f>
        <v>0</v>
      </c>
      <c r="BB57" s="28">
        <f>'2a. % By Priority'!U79</f>
        <v>4.1666666666666664E-2</v>
      </c>
      <c r="BC57" s="28">
        <f>'2a. % By Priority'!AB79</f>
        <v>4.1666666666666664E-2</v>
      </c>
      <c r="BD57" s="16"/>
    </row>
    <row r="58" spans="12:56" hidden="1">
      <c r="L58" s="20"/>
      <c r="M58" s="20"/>
      <c r="AY58" s="16"/>
      <c r="AZ58" s="19"/>
      <c r="BA58" s="19"/>
      <c r="BB58" s="19"/>
      <c r="BC58" s="19"/>
      <c r="BD58" s="16"/>
    </row>
    <row r="59" spans="12:56" hidden="1">
      <c r="AY59" s="21"/>
      <c r="AZ59" s="19"/>
      <c r="BA59" s="19"/>
      <c r="BB59" s="19"/>
      <c r="BC59" s="19"/>
      <c r="BD59" s="16"/>
    </row>
    <row r="60" spans="12:56" hidden="1">
      <c r="AY60" s="21"/>
      <c r="AZ60" s="19"/>
      <c r="BA60" s="19"/>
      <c r="BB60" s="19"/>
      <c r="BC60" s="19"/>
      <c r="BD60" s="16"/>
    </row>
    <row r="61" spans="12:56" hidden="1">
      <c r="AY61" s="21"/>
      <c r="AZ61" s="19"/>
      <c r="BA61" s="19"/>
      <c r="BB61" s="19"/>
      <c r="BC61" s="19"/>
      <c r="BD61" s="16"/>
    </row>
    <row r="62" spans="12:56" hidden="1">
      <c r="AY62" s="16"/>
      <c r="AZ62" s="19"/>
      <c r="BA62" s="19"/>
      <c r="BB62" s="19"/>
      <c r="BC62" s="19"/>
      <c r="BD62" s="16"/>
    </row>
    <row r="63" spans="12:56" hidden="1">
      <c r="AY63" s="16"/>
      <c r="AZ63" s="19"/>
      <c r="BA63" s="19"/>
      <c r="BB63" s="19"/>
      <c r="BC63" s="19"/>
      <c r="BD63" s="16"/>
    </row>
    <row r="64" spans="12:56" hidden="1">
      <c r="AY64" s="16"/>
      <c r="AZ64" s="19"/>
      <c r="BA64" s="19"/>
      <c r="BB64" s="19"/>
      <c r="BC64" s="19"/>
      <c r="BD64" s="16"/>
    </row>
    <row r="65" spans="51:56" hidden="1">
      <c r="AY65" s="16"/>
      <c r="AZ65" s="19"/>
      <c r="BA65" s="19"/>
      <c r="BB65" s="19"/>
      <c r="BC65" s="19"/>
      <c r="BD65" s="16"/>
    </row>
    <row r="66" spans="51:56" hidden="1">
      <c r="AY66" s="16"/>
      <c r="AZ66" s="19"/>
      <c r="BA66" s="19"/>
      <c r="BB66" s="19"/>
      <c r="BC66" s="19"/>
      <c r="BD66" s="16"/>
    </row>
    <row r="67" spans="51:56" hidden="1"/>
    <row r="68" spans="51:56" hidden="1"/>
  </sheetData>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 ref="B2" location="INDEX!A1" display="Back to index"/>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217"/>
  <sheetViews>
    <sheetView topLeftCell="V91" zoomScale="80" zoomScaleNormal="80" workbookViewId="0">
      <selection activeCell="Y102" sqref="Y102"/>
    </sheetView>
  </sheetViews>
  <sheetFormatPr defaultColWidth="9.140625" defaultRowHeight="14.25"/>
  <cols>
    <col min="1" max="1" width="3.42578125" style="216" customWidth="1"/>
    <col min="2" max="2" width="38.85546875" style="216" customWidth="1"/>
    <col min="3" max="3" width="13.7109375" style="213" customWidth="1"/>
    <col min="4" max="4" width="13.85546875" style="213" customWidth="1"/>
    <col min="5" max="5" width="16.28515625" style="213" customWidth="1"/>
    <col min="6" max="6" width="14.140625" style="216" customWidth="1"/>
    <col min="7" max="7" width="17.140625" style="213" customWidth="1"/>
    <col min="8" max="8" width="4.7109375" style="216" customWidth="1"/>
    <col min="9" max="9" width="38.85546875" style="216" customWidth="1"/>
    <col min="10" max="10" width="13.7109375" style="213" customWidth="1"/>
    <col min="11" max="11" width="13.85546875" style="213" customWidth="1"/>
    <col min="12" max="12" width="16.28515625" style="213" customWidth="1"/>
    <col min="13" max="13" width="14.140625" style="216" customWidth="1"/>
    <col min="14" max="14" width="17.140625" style="213" customWidth="1"/>
    <col min="15" max="15" width="4.7109375" style="216" customWidth="1"/>
    <col min="16" max="16" width="38.85546875" style="216" customWidth="1"/>
    <col min="17" max="17" width="13.7109375" style="213" customWidth="1"/>
    <col min="18" max="18" width="13.85546875" style="213" customWidth="1"/>
    <col min="19" max="19" width="16.28515625" style="213" customWidth="1"/>
    <col min="20" max="20" width="14.140625" style="216" customWidth="1"/>
    <col min="21" max="21" width="17.140625" style="213" customWidth="1"/>
    <col min="22" max="22" width="4.7109375" style="216" customWidth="1"/>
    <col min="23" max="23" width="55.28515625" style="213" customWidth="1"/>
    <col min="24" max="24" width="14.5703125" style="213" customWidth="1"/>
    <col min="25" max="27" width="17.140625" style="213" customWidth="1"/>
    <col min="28" max="28" width="17.140625" style="253" customWidth="1"/>
    <col min="29" max="29" width="9.140625" style="216" customWidth="1"/>
    <col min="30" max="16384" width="9.140625" style="216"/>
  </cols>
  <sheetData>
    <row r="1" spans="2:28" s="210" customFormat="1" ht="20.25">
      <c r="B1" s="269" t="s">
        <v>536</v>
      </c>
      <c r="C1" s="270"/>
      <c r="D1" s="271"/>
      <c r="E1" s="271"/>
      <c r="F1" s="272"/>
      <c r="G1" s="271"/>
      <c r="I1" s="269" t="s">
        <v>537</v>
      </c>
      <c r="J1" s="270"/>
      <c r="K1" s="271"/>
      <c r="L1" s="271"/>
      <c r="M1" s="272"/>
      <c r="N1" s="271"/>
      <c r="P1" s="269" t="s">
        <v>538</v>
      </c>
      <c r="Q1" s="270"/>
      <c r="R1" s="271"/>
      <c r="S1" s="271"/>
      <c r="T1" s="272"/>
      <c r="U1" s="271"/>
      <c r="W1" s="273" t="s">
        <v>539</v>
      </c>
      <c r="X1" s="274"/>
      <c r="Y1" s="274"/>
      <c r="Z1" s="274"/>
      <c r="AA1" s="274"/>
      <c r="AB1" s="275"/>
    </row>
    <row r="2" spans="2:28" ht="15.75">
      <c r="B2" s="211"/>
      <c r="C2" s="212"/>
      <c r="D2" s="212"/>
      <c r="E2" s="212"/>
      <c r="F2" s="211"/>
      <c r="G2" s="212"/>
      <c r="I2" s="211"/>
      <c r="J2" s="212"/>
      <c r="K2" s="212"/>
      <c r="L2" s="212"/>
      <c r="M2" s="211"/>
      <c r="N2" s="212"/>
      <c r="P2" s="211"/>
      <c r="Q2" s="212"/>
      <c r="R2" s="212"/>
      <c r="S2" s="212"/>
      <c r="T2" s="211"/>
      <c r="U2" s="212"/>
      <c r="W2" s="214"/>
      <c r="X2" s="214"/>
      <c r="Y2" s="214"/>
      <c r="Z2" s="214"/>
      <c r="AA2" s="214"/>
      <c r="AB2" s="215"/>
    </row>
    <row r="3" spans="2:28" s="227" customFormat="1" ht="15.75">
      <c r="B3" s="276" t="s">
        <v>216</v>
      </c>
      <c r="C3" s="277"/>
      <c r="D3" s="277"/>
      <c r="E3" s="277"/>
      <c r="F3" s="278"/>
      <c r="G3" s="277"/>
      <c r="I3" s="276" t="s">
        <v>216</v>
      </c>
      <c r="J3" s="277"/>
      <c r="K3" s="277"/>
      <c r="L3" s="277"/>
      <c r="M3" s="278"/>
      <c r="N3" s="277"/>
      <c r="P3" s="276" t="s">
        <v>216</v>
      </c>
      <c r="Q3" s="277"/>
      <c r="R3" s="277"/>
      <c r="S3" s="277"/>
      <c r="T3" s="278"/>
      <c r="U3" s="277"/>
      <c r="W3" s="276" t="s">
        <v>216</v>
      </c>
      <c r="X3" s="277"/>
      <c r="Y3" s="277"/>
      <c r="Z3" s="277"/>
      <c r="AA3" s="278"/>
      <c r="AB3" s="277"/>
    </row>
    <row r="4" spans="2:28" ht="42" customHeight="1">
      <c r="B4" s="279" t="s">
        <v>186</v>
      </c>
      <c r="C4" s="280" t="s">
        <v>187</v>
      </c>
      <c r="D4" s="280" t="s">
        <v>188</v>
      </c>
      <c r="E4" s="280" t="s">
        <v>189</v>
      </c>
      <c r="F4" s="279" t="s">
        <v>190</v>
      </c>
      <c r="G4" s="280" t="s">
        <v>191</v>
      </c>
      <c r="I4" s="279" t="s">
        <v>186</v>
      </c>
      <c r="J4" s="280" t="s">
        <v>187</v>
      </c>
      <c r="K4" s="280" t="s">
        <v>188</v>
      </c>
      <c r="L4" s="280" t="s">
        <v>189</v>
      </c>
      <c r="M4" s="279" t="s">
        <v>190</v>
      </c>
      <c r="N4" s="280" t="s">
        <v>191</v>
      </c>
      <c r="P4" s="279" t="s">
        <v>186</v>
      </c>
      <c r="Q4" s="280" t="s">
        <v>187</v>
      </c>
      <c r="R4" s="280" t="s">
        <v>188</v>
      </c>
      <c r="S4" s="280" t="s">
        <v>189</v>
      </c>
      <c r="T4" s="279" t="s">
        <v>190</v>
      </c>
      <c r="U4" s="280" t="s">
        <v>191</v>
      </c>
      <c r="W4" s="223" t="s">
        <v>186</v>
      </c>
      <c r="X4" s="223" t="s">
        <v>187</v>
      </c>
      <c r="Y4" s="223" t="s">
        <v>188</v>
      </c>
      <c r="Z4" s="223" t="s">
        <v>189</v>
      </c>
      <c r="AA4" s="223" t="s">
        <v>190</v>
      </c>
      <c r="AB4" s="223" t="s">
        <v>191</v>
      </c>
    </row>
    <row r="5" spans="2:28" s="227" customFormat="1" ht="6" customHeight="1">
      <c r="B5" s="224"/>
      <c r="C5" s="225"/>
      <c r="D5" s="225"/>
      <c r="E5" s="225"/>
      <c r="F5" s="224"/>
      <c r="G5" s="225"/>
      <c r="I5" s="224"/>
      <c r="J5" s="225"/>
      <c r="K5" s="225"/>
      <c r="L5" s="225"/>
      <c r="M5" s="224"/>
      <c r="N5" s="225"/>
      <c r="P5" s="224"/>
      <c r="Q5" s="225"/>
      <c r="R5" s="225"/>
      <c r="S5" s="225"/>
      <c r="T5" s="224"/>
      <c r="U5" s="225"/>
      <c r="W5" s="224"/>
      <c r="X5" s="225"/>
      <c r="Y5" s="225"/>
      <c r="Z5" s="225"/>
      <c r="AA5" s="225"/>
      <c r="AB5" s="225"/>
    </row>
    <row r="6" spans="2:28" ht="21.75" customHeight="1">
      <c r="B6" s="281" t="s">
        <v>192</v>
      </c>
      <c r="C6" s="282">
        <f>COUNTIFS('1. All Data'!$AB$3:$AB$129,"LEADER",'1. All Data'!$H$3:$H$129,"Fully Achieved")</f>
        <v>1</v>
      </c>
      <c r="D6" s="283">
        <f>C6/C20</f>
        <v>4.3478260869565216E-2</v>
      </c>
      <c r="E6" s="440">
        <f>D6+D7</f>
        <v>0.47826086956521741</v>
      </c>
      <c r="F6" s="284">
        <f>C6/C21</f>
        <v>7.6923076923076927E-2</v>
      </c>
      <c r="G6" s="445">
        <f>F6+F7</f>
        <v>0.84615384615384626</v>
      </c>
      <c r="I6" s="281" t="s">
        <v>192</v>
      </c>
      <c r="J6" s="282">
        <f>COUNTIFS('1. All Data'!$AB$3:$AB$129,"LEADER",'1. All Data'!$M$3:$M$129,"Fully Achieved")</f>
        <v>3</v>
      </c>
      <c r="K6" s="283">
        <f>J6/J20</f>
        <v>0.13043478260869565</v>
      </c>
      <c r="L6" s="440">
        <f>K6+K7</f>
        <v>0.56521739130434778</v>
      </c>
      <c r="M6" s="284">
        <f>J6/J21</f>
        <v>0.2</v>
      </c>
      <c r="N6" s="445">
        <f>M6+M7</f>
        <v>0.8666666666666667</v>
      </c>
      <c r="P6" s="281" t="s">
        <v>192</v>
      </c>
      <c r="Q6" s="282">
        <f>COUNTIFS('1. All Data'!$AB$3:$AB$129,"LEADER",'1. All Data'!$R$3:$R$129,"Fully Achieved")</f>
        <v>6</v>
      </c>
      <c r="R6" s="283">
        <f>Q6/Q20</f>
        <v>0.2608695652173913</v>
      </c>
      <c r="S6" s="440">
        <f>R6+R7</f>
        <v>0.69565217391304346</v>
      </c>
      <c r="T6" s="284">
        <f>Q6/Q21</f>
        <v>0.31578947368421051</v>
      </c>
      <c r="U6" s="445">
        <f>T6+T7</f>
        <v>0.84210526315789469</v>
      </c>
      <c r="W6" s="228" t="s">
        <v>192</v>
      </c>
      <c r="X6" s="282">
        <f>COUNTIFS('1. All Data'!$AB$3:$AB$129,"LEADER",'1. All Data'!$V$3:$V$129,"Fully Achieved")</f>
        <v>15</v>
      </c>
      <c r="Y6" s="283">
        <f>X6/X20</f>
        <v>0.65217391304347827</v>
      </c>
      <c r="Z6" s="440">
        <f>Y6+Y7</f>
        <v>0.65217391304347827</v>
      </c>
      <c r="AA6" s="283">
        <f>X6/X21</f>
        <v>0.78947368421052633</v>
      </c>
      <c r="AB6" s="411">
        <f>AA6+AA7</f>
        <v>0.78947368421052633</v>
      </c>
    </row>
    <row r="7" spans="2:28" ht="18.75" customHeight="1">
      <c r="B7" s="281" t="s">
        <v>169</v>
      </c>
      <c r="C7" s="282">
        <f>COUNTIFS('1. All Data'!$AB$3:$AB$129,"LEADER",'1. All Data'!$H$3:$H$129,"On Track to be Achieved")</f>
        <v>10</v>
      </c>
      <c r="D7" s="283">
        <f>C7/C20</f>
        <v>0.43478260869565216</v>
      </c>
      <c r="E7" s="440"/>
      <c r="F7" s="284">
        <f>C7/C21</f>
        <v>0.76923076923076927</v>
      </c>
      <c r="G7" s="445"/>
      <c r="I7" s="281" t="s">
        <v>169</v>
      </c>
      <c r="J7" s="282">
        <f>COUNTIFS('1. All Data'!$AB$3:$AB$129,"LEADER",'1. All Data'!$M$3:$M$129,"On Track to be Achieved")</f>
        <v>10</v>
      </c>
      <c r="K7" s="283">
        <f>J7/J20</f>
        <v>0.43478260869565216</v>
      </c>
      <c r="L7" s="440"/>
      <c r="M7" s="284">
        <f>J7/J21</f>
        <v>0.66666666666666663</v>
      </c>
      <c r="N7" s="445"/>
      <c r="P7" s="281" t="s">
        <v>169</v>
      </c>
      <c r="Q7" s="282">
        <f>COUNTIFS('1. All Data'!$AB$3:$AB$129,"LEADER",'1. All Data'!$R$3:$R$129,"On Track to be Achieved")</f>
        <v>10</v>
      </c>
      <c r="R7" s="283">
        <f>Q7/Q20</f>
        <v>0.43478260869565216</v>
      </c>
      <c r="S7" s="440"/>
      <c r="T7" s="284">
        <f>Q7/Q21</f>
        <v>0.52631578947368418</v>
      </c>
      <c r="U7" s="445"/>
      <c r="W7" s="228" t="s">
        <v>161</v>
      </c>
      <c r="X7" s="282">
        <f>COUNTIFS('1. All Data'!$AB$3:$AB$129,"LEADER",'1. All Data'!$V$3:$V$129,"Numerical Outturn Within 5% Tolerance")</f>
        <v>0</v>
      </c>
      <c r="Y7" s="283">
        <f>X7/X20</f>
        <v>0</v>
      </c>
      <c r="Z7" s="440"/>
      <c r="AA7" s="283">
        <f>X7/X21</f>
        <v>0</v>
      </c>
      <c r="AB7" s="411"/>
    </row>
    <row r="8" spans="2:28" s="227" customFormat="1" ht="6" customHeight="1">
      <c r="B8" s="224"/>
      <c r="C8" s="242"/>
      <c r="D8" s="239"/>
      <c r="E8" s="239"/>
      <c r="F8" s="285"/>
      <c r="G8" s="240"/>
      <c r="I8" s="224"/>
      <c r="J8" s="242"/>
      <c r="K8" s="239"/>
      <c r="L8" s="239"/>
      <c r="M8" s="285"/>
      <c r="N8" s="240"/>
      <c r="P8" s="224"/>
      <c r="Q8" s="242"/>
      <c r="R8" s="239"/>
      <c r="S8" s="239"/>
      <c r="T8" s="285"/>
      <c r="U8" s="240"/>
      <c r="W8" s="231"/>
      <c r="X8" s="232"/>
      <c r="Y8" s="233"/>
      <c r="Z8" s="233"/>
      <c r="AA8" s="233"/>
      <c r="AB8" s="234"/>
    </row>
    <row r="9" spans="2:28" ht="21" customHeight="1">
      <c r="B9" s="434" t="s">
        <v>170</v>
      </c>
      <c r="C9" s="437">
        <f>COUNTIFS('1. All Data'!$AB$3:$AB$129,"LEADER",'1. All Data'!$H$3:$H$129,"In Danger of Falling Behind Target")</f>
        <v>0</v>
      </c>
      <c r="D9" s="442">
        <f>C9/C20</f>
        <v>0</v>
      </c>
      <c r="E9" s="442">
        <f>D9</f>
        <v>0</v>
      </c>
      <c r="F9" s="428">
        <f>C9/C21</f>
        <v>0</v>
      </c>
      <c r="G9" s="431">
        <f>F9</f>
        <v>0</v>
      </c>
      <c r="I9" s="434" t="s">
        <v>170</v>
      </c>
      <c r="J9" s="437">
        <f>COUNTIFS('1. All Data'!$AB$3:$AB$129,"LEADER",'1. All Data'!$M$3:$M$129,"In Danger of Falling Behind Target")</f>
        <v>0</v>
      </c>
      <c r="K9" s="442">
        <f>J9/J20</f>
        <v>0</v>
      </c>
      <c r="L9" s="442">
        <f>K9</f>
        <v>0</v>
      </c>
      <c r="M9" s="428">
        <f>J9/J21</f>
        <v>0</v>
      </c>
      <c r="N9" s="431">
        <f>M9</f>
        <v>0</v>
      </c>
      <c r="P9" s="434" t="s">
        <v>170</v>
      </c>
      <c r="Q9" s="437">
        <f>COUNTIFS('1. All Data'!$AB$3:$AB$129,"LEADER",'1. All Data'!$R$3:$R$129,"In Danger of Falling Behind Target")</f>
        <v>0</v>
      </c>
      <c r="R9" s="442">
        <f>Q9/Q20</f>
        <v>0</v>
      </c>
      <c r="S9" s="442">
        <f>R9</f>
        <v>0</v>
      </c>
      <c r="T9" s="428">
        <f>Q9/Q21</f>
        <v>0</v>
      </c>
      <c r="U9" s="431">
        <f>T9</f>
        <v>0</v>
      </c>
      <c r="W9" s="237" t="s">
        <v>162</v>
      </c>
      <c r="X9" s="238">
        <f>COUNTIFS('1. All Data'!$AB$3:$AB$129,"LEADER",'1. All Data'!$V$3:$V$129,"Numerical Outturn Within 10% Tolerance")</f>
        <v>0</v>
      </c>
      <c r="Y9" s="230">
        <f>X9/$X$20</f>
        <v>0</v>
      </c>
      <c r="Z9" s="397">
        <f>SUM(Y9:Y11)</f>
        <v>4.3478260869565216E-2</v>
      </c>
      <c r="AA9" s="230">
        <f>X9/$X$21</f>
        <v>0</v>
      </c>
      <c r="AB9" s="412">
        <f>SUM(AA9:AA11)</f>
        <v>5.2631578947368418E-2</v>
      </c>
    </row>
    <row r="10" spans="2:28" ht="20.25" customHeight="1">
      <c r="B10" s="435"/>
      <c r="C10" s="438"/>
      <c r="D10" s="443"/>
      <c r="E10" s="443"/>
      <c r="F10" s="429"/>
      <c r="G10" s="432"/>
      <c r="I10" s="435"/>
      <c r="J10" s="438"/>
      <c r="K10" s="443"/>
      <c r="L10" s="443"/>
      <c r="M10" s="429"/>
      <c r="N10" s="432"/>
      <c r="P10" s="435"/>
      <c r="Q10" s="438"/>
      <c r="R10" s="443"/>
      <c r="S10" s="443"/>
      <c r="T10" s="429"/>
      <c r="U10" s="432"/>
      <c r="W10" s="237" t="s">
        <v>163</v>
      </c>
      <c r="X10" s="238">
        <f>COUNTIFS('1. All Data'!$AB$3:$AB$129,"LEADER",'1. All Data'!$V$3:$V$129,"Target Partially Met")</f>
        <v>1</v>
      </c>
      <c r="Y10" s="230">
        <f>X10/$X$20</f>
        <v>4.3478260869565216E-2</v>
      </c>
      <c r="Z10" s="397"/>
      <c r="AA10" s="230">
        <f>X10/$X$21</f>
        <v>5.2631578947368418E-2</v>
      </c>
      <c r="AB10" s="412"/>
    </row>
    <row r="11" spans="2:28" ht="18.75" customHeight="1">
      <c r="B11" s="436"/>
      <c r="C11" s="439"/>
      <c r="D11" s="444"/>
      <c r="E11" s="444"/>
      <c r="F11" s="430"/>
      <c r="G11" s="433"/>
      <c r="I11" s="436"/>
      <c r="J11" s="439"/>
      <c r="K11" s="444"/>
      <c r="L11" s="444"/>
      <c r="M11" s="430"/>
      <c r="N11" s="433"/>
      <c r="P11" s="436"/>
      <c r="Q11" s="439"/>
      <c r="R11" s="444"/>
      <c r="S11" s="444"/>
      <c r="T11" s="430"/>
      <c r="U11" s="433"/>
      <c r="W11" s="237" t="s">
        <v>166</v>
      </c>
      <c r="X11" s="238">
        <f>COUNTIFS('1. All Data'!$AB$3:$AB$129,"LEADER",'1. All Data'!$V$3:$V$129,"Completion Date Within Reasonable Tolerance")</f>
        <v>0</v>
      </c>
      <c r="Y11" s="230">
        <f>X11/$X$20</f>
        <v>0</v>
      </c>
      <c r="Z11" s="397"/>
      <c r="AA11" s="230">
        <f>X11/$X$21</f>
        <v>0</v>
      </c>
      <c r="AB11" s="412"/>
    </row>
    <row r="12" spans="2:28" s="227" customFormat="1" ht="6" customHeight="1">
      <c r="B12" s="224"/>
      <c r="C12" s="225"/>
      <c r="D12" s="239"/>
      <c r="E12" s="239"/>
      <c r="F12" s="285"/>
      <c r="G12" s="240"/>
      <c r="I12" s="224"/>
      <c r="J12" s="225"/>
      <c r="K12" s="239"/>
      <c r="L12" s="239"/>
      <c r="M12" s="285"/>
      <c r="N12" s="240"/>
      <c r="P12" s="224"/>
      <c r="Q12" s="225"/>
      <c r="R12" s="239"/>
      <c r="S12" s="239"/>
      <c r="T12" s="285"/>
      <c r="U12" s="240"/>
      <c r="W12" s="224"/>
      <c r="X12" s="225"/>
      <c r="Y12" s="239"/>
      <c r="Z12" s="239"/>
      <c r="AA12" s="239"/>
      <c r="AB12" s="240"/>
    </row>
    <row r="13" spans="2:28" ht="20.25" customHeight="1">
      <c r="B13" s="287" t="s">
        <v>171</v>
      </c>
      <c r="C13" s="282">
        <f>COUNTIFS('1. All Data'!$AB$3:$AB$129,"LEADER",'1. All Data'!$H$3:$H$129,"Completed Behind Schedule")</f>
        <v>0</v>
      </c>
      <c r="D13" s="283">
        <f>C13/C20</f>
        <v>0</v>
      </c>
      <c r="E13" s="440">
        <f>D13+D14</f>
        <v>8.6956521739130432E-2</v>
      </c>
      <c r="F13" s="284">
        <f>C13/C21</f>
        <v>0</v>
      </c>
      <c r="G13" s="446">
        <f>F13+F14</f>
        <v>0.15384615384615385</v>
      </c>
      <c r="I13" s="287" t="s">
        <v>171</v>
      </c>
      <c r="J13" s="282">
        <f>COUNTIFS('1. All Data'!$AB$3:$AB$129,"LEADER",'1. All Data'!$M$3:$M$129,"Completed Behind Schedule")</f>
        <v>1</v>
      </c>
      <c r="K13" s="283">
        <f>J13/J20</f>
        <v>4.3478260869565216E-2</v>
      </c>
      <c r="L13" s="440">
        <f>K13+K14</f>
        <v>8.6956521739130432E-2</v>
      </c>
      <c r="M13" s="284">
        <f>J13/J21</f>
        <v>6.6666666666666666E-2</v>
      </c>
      <c r="N13" s="446">
        <f>M13+M14</f>
        <v>0.13333333333333333</v>
      </c>
      <c r="P13" s="287" t="s">
        <v>171</v>
      </c>
      <c r="Q13" s="282">
        <f>COUNTIFS('1. All Data'!$AB$3:$AB$129,"LEADER",'1. All Data'!$R$3:$R$129,"Completed Behind Schedule")</f>
        <v>1</v>
      </c>
      <c r="R13" s="283">
        <f>Q13/Q20</f>
        <v>4.3478260869565216E-2</v>
      </c>
      <c r="S13" s="440">
        <f>R13+R14</f>
        <v>0.13043478260869565</v>
      </c>
      <c r="T13" s="284">
        <f>Q13/Q21</f>
        <v>5.2631578947368418E-2</v>
      </c>
      <c r="U13" s="446">
        <f>T13+T14</f>
        <v>0.15789473684210525</v>
      </c>
      <c r="W13" s="241" t="s">
        <v>165</v>
      </c>
      <c r="X13" s="282">
        <f>COUNTIFS('1. All Data'!$AB$3:$AB$129,"LEADER",'1. All Data'!$V$3:$V$129,"Completed Significantly After Target Deadline")</f>
        <v>1</v>
      </c>
      <c r="Y13" s="283">
        <f>X13/X20</f>
        <v>4.3478260869565216E-2</v>
      </c>
      <c r="Z13" s="440">
        <f>Y13+Y14</f>
        <v>0.13043478260869565</v>
      </c>
      <c r="AA13" s="230">
        <f>X13/$X$21</f>
        <v>5.2631578947368418E-2</v>
      </c>
      <c r="AB13" s="398">
        <f>AA13+AA14</f>
        <v>0.15789473684210525</v>
      </c>
    </row>
    <row r="14" spans="2:28" ht="20.25" customHeight="1">
      <c r="B14" s="287" t="s">
        <v>164</v>
      </c>
      <c r="C14" s="282">
        <f>COUNTIFS('1. All Data'!$AB$3:$AB$129,"LEADER",'1. All Data'!$H$3:$H$129,"Off Target")</f>
        <v>2</v>
      </c>
      <c r="D14" s="283">
        <f>C14/C20</f>
        <v>8.6956521739130432E-2</v>
      </c>
      <c r="E14" s="440"/>
      <c r="F14" s="284">
        <f>C14/C21</f>
        <v>0.15384615384615385</v>
      </c>
      <c r="G14" s="446"/>
      <c r="I14" s="287" t="s">
        <v>164</v>
      </c>
      <c r="J14" s="282">
        <f>COUNTIFS('1. All Data'!$AB$3:$AB$129,"LEADER",'1. All Data'!$M$3:$M$129,"Off Target")</f>
        <v>1</v>
      </c>
      <c r="K14" s="283">
        <f>J14/J20</f>
        <v>4.3478260869565216E-2</v>
      </c>
      <c r="L14" s="440"/>
      <c r="M14" s="284">
        <f>J14/J21</f>
        <v>6.6666666666666666E-2</v>
      </c>
      <c r="N14" s="446"/>
      <c r="P14" s="287" t="s">
        <v>164</v>
      </c>
      <c r="Q14" s="282">
        <f>COUNTIFS('1. All Data'!$AB$3:$AB$129,"LEADER",'1. All Data'!$R$3:$R$129,"Off Target")</f>
        <v>2</v>
      </c>
      <c r="R14" s="283">
        <f>Q14/Q20</f>
        <v>8.6956521739130432E-2</v>
      </c>
      <c r="S14" s="440"/>
      <c r="T14" s="284">
        <f>Q14/Q21</f>
        <v>0.10526315789473684</v>
      </c>
      <c r="U14" s="446"/>
      <c r="W14" s="241" t="s">
        <v>164</v>
      </c>
      <c r="X14" s="282">
        <f>COUNTIFS('1. All Data'!$AB$3:$AB$129,"LEADER",'1. All Data'!$V$3:$V$129,"Off Target")</f>
        <v>2</v>
      </c>
      <c r="Y14" s="283">
        <f>X14/X20</f>
        <v>8.6956521739130432E-2</v>
      </c>
      <c r="Z14" s="440"/>
      <c r="AA14" s="230">
        <f>X14/$X$21</f>
        <v>0.10526315789473684</v>
      </c>
      <c r="AB14" s="398"/>
    </row>
    <row r="15" spans="2:28" s="227" customFormat="1" ht="6.75" customHeight="1">
      <c r="B15" s="224"/>
      <c r="C15" s="242"/>
      <c r="D15" s="239"/>
      <c r="E15" s="239"/>
      <c r="F15" s="285"/>
      <c r="G15" s="243"/>
      <c r="I15" s="224"/>
      <c r="J15" s="242"/>
      <c r="K15" s="239"/>
      <c r="L15" s="239"/>
      <c r="M15" s="285"/>
      <c r="N15" s="243"/>
      <c r="P15" s="224"/>
      <c r="Q15" s="242"/>
      <c r="R15" s="239"/>
      <c r="S15" s="239"/>
      <c r="T15" s="285"/>
      <c r="U15" s="243"/>
      <c r="W15" s="224"/>
      <c r="X15" s="242"/>
      <c r="Y15" s="239"/>
      <c r="Z15" s="239"/>
      <c r="AA15" s="239"/>
      <c r="AB15" s="243"/>
    </row>
    <row r="16" spans="2:28" ht="15" customHeight="1">
      <c r="B16" s="288" t="s">
        <v>193</v>
      </c>
      <c r="C16" s="282">
        <f>COUNTIFS('1. All Data'!$AB$3:$AB$129,"LEADER",'1. All Data'!$H$3:$H$129,"Not yet due")</f>
        <v>8</v>
      </c>
      <c r="D16" s="289">
        <f>C16/C20</f>
        <v>0.34782608695652173</v>
      </c>
      <c r="E16" s="289">
        <f>D16</f>
        <v>0.34782608695652173</v>
      </c>
      <c r="F16" s="290"/>
      <c r="G16" s="65"/>
      <c r="I16" s="288" t="s">
        <v>193</v>
      </c>
      <c r="J16" s="282">
        <f>COUNTIFS('1. All Data'!$AB$3:$AB$129,"LEADER",'1. All Data'!$M$3:$M$129,"Not yet due")</f>
        <v>6</v>
      </c>
      <c r="K16" s="289">
        <f>J16/J20</f>
        <v>0.2608695652173913</v>
      </c>
      <c r="L16" s="289">
        <f>K16</f>
        <v>0.2608695652173913</v>
      </c>
      <c r="M16" s="290"/>
      <c r="N16" s="65"/>
      <c r="P16" s="288" t="s">
        <v>193</v>
      </c>
      <c r="Q16" s="282">
        <f>COUNTIFS('1. All Data'!$AB$3:$AB$129,"LEADER",'1. All Data'!$R$3:$R$129,"Not yet due")</f>
        <v>2</v>
      </c>
      <c r="R16" s="289">
        <f>Q16/Q20</f>
        <v>8.6956521739130432E-2</v>
      </c>
      <c r="S16" s="289">
        <f>R16</f>
        <v>8.6956521739130432E-2</v>
      </c>
      <c r="T16" s="290"/>
      <c r="U16" s="65"/>
      <c r="W16" s="244" t="s">
        <v>193</v>
      </c>
      <c r="X16" s="282">
        <f>COUNTIFS('1. All Data'!$AB$3:$AB$129,"LEADER",'1. All Data'!$V$3:$V$129,"Not yet due")</f>
        <v>0</v>
      </c>
      <c r="Y16" s="289">
        <f>X16/X20</f>
        <v>0</v>
      </c>
      <c r="Z16" s="289">
        <f>Y16</f>
        <v>0</v>
      </c>
      <c r="AA16" s="246"/>
      <c r="AB16" s="65"/>
    </row>
    <row r="17" spans="2:30" ht="15" customHeight="1">
      <c r="B17" s="288" t="s">
        <v>159</v>
      </c>
      <c r="C17" s="282">
        <f>COUNTIFS('1. All Data'!$AB$3:$AB$129,"LEADER",'1. All Data'!$H$3:$H$129,"Update not provided")</f>
        <v>0</v>
      </c>
      <c r="D17" s="289">
        <f>C17/C20</f>
        <v>0</v>
      </c>
      <c r="E17" s="289">
        <f>D17</f>
        <v>0</v>
      </c>
      <c r="F17" s="290"/>
      <c r="G17" s="8"/>
      <c r="I17" s="288" t="s">
        <v>159</v>
      </c>
      <c r="J17" s="282">
        <f>COUNTIFS('1. All Data'!$AB$3:$AB$129,"LEADER",'1. All Data'!$M$3:$M$129,"Update not provided")</f>
        <v>0</v>
      </c>
      <c r="K17" s="289">
        <f>J17/J20</f>
        <v>0</v>
      </c>
      <c r="L17" s="289">
        <f>K17</f>
        <v>0</v>
      </c>
      <c r="M17" s="290"/>
      <c r="N17" s="8"/>
      <c r="P17" s="288" t="s">
        <v>159</v>
      </c>
      <c r="Q17" s="282">
        <f>COUNTIFS('1. All Data'!$AB$3:$AB$129,"LEADER",'1. All Data'!$R$3:$R$129,"Update not provided")</f>
        <v>0</v>
      </c>
      <c r="R17" s="289">
        <f>Q17/Q20</f>
        <v>0</v>
      </c>
      <c r="S17" s="289">
        <f>R17</f>
        <v>0</v>
      </c>
      <c r="T17" s="290"/>
      <c r="U17" s="8"/>
      <c r="W17" s="244" t="s">
        <v>159</v>
      </c>
      <c r="X17" s="282">
        <f>COUNTIFS('1. All Data'!$AB$3:$AB$129,"LEADER",'1. All Data'!$V$3:$V$129,"Update not provided")</f>
        <v>0</v>
      </c>
      <c r="Y17" s="289">
        <f>X17/X20</f>
        <v>0</v>
      </c>
      <c r="Z17" s="289">
        <f>Y17</f>
        <v>0</v>
      </c>
      <c r="AA17" s="246"/>
      <c r="AB17" s="8"/>
    </row>
    <row r="18" spans="2:30" ht="15.75" customHeight="1">
      <c r="B18" s="291" t="s">
        <v>167</v>
      </c>
      <c r="C18" s="282">
        <f>COUNTIFS('1. All Data'!$AB$3:$AB$129,"LEADER",'1. All Data'!$H$3:$H$129,"Deferred")</f>
        <v>0</v>
      </c>
      <c r="D18" s="292">
        <f>C18/C20</f>
        <v>0</v>
      </c>
      <c r="E18" s="292">
        <f>D18</f>
        <v>0</v>
      </c>
      <c r="F18" s="293"/>
      <c r="G18" s="65"/>
      <c r="I18" s="291" t="s">
        <v>167</v>
      </c>
      <c r="J18" s="282">
        <f>COUNTIFS('1. All Data'!$AB$3:$AB$129,"LEADER",'1. All Data'!$M$3:$M$129,"Deferred")</f>
        <v>0</v>
      </c>
      <c r="K18" s="292">
        <f>J18/J20</f>
        <v>0</v>
      </c>
      <c r="L18" s="292">
        <f>K18</f>
        <v>0</v>
      </c>
      <c r="M18" s="293"/>
      <c r="N18" s="65"/>
      <c r="P18" s="291" t="s">
        <v>167</v>
      </c>
      <c r="Q18" s="282">
        <f>COUNTIFS('1. All Data'!$AB$3:$AB$129,"LEADER",'1. All Data'!$R$3:$R$129,"Deferred")</f>
        <v>0</v>
      </c>
      <c r="R18" s="292">
        <f>Q18/Q20</f>
        <v>0</v>
      </c>
      <c r="S18" s="292">
        <f>R18</f>
        <v>0</v>
      </c>
      <c r="T18" s="293"/>
      <c r="U18" s="65"/>
      <c r="W18" s="247" t="s">
        <v>167</v>
      </c>
      <c r="X18" s="282">
        <f>COUNTIFS('1. All Data'!$AB$3:$AB$129,"LEADER",'1. All Data'!$V$3:$V$129,"Deferred")</f>
        <v>2</v>
      </c>
      <c r="Y18" s="292">
        <f>X18/X20</f>
        <v>8.6956521739130432E-2</v>
      </c>
      <c r="Z18" s="292">
        <f>Y18</f>
        <v>8.6956521739130432E-2</v>
      </c>
      <c r="AA18" s="249"/>
      <c r="AB18" s="65"/>
    </row>
    <row r="19" spans="2:30" ht="15.75" customHeight="1">
      <c r="B19" s="291" t="s">
        <v>168</v>
      </c>
      <c r="C19" s="282">
        <f>COUNTIFS('1. All Data'!$AB$3:$AB$129,"LEADER",'1. All Data'!$H$3:$H$129,"Deleted")</f>
        <v>2</v>
      </c>
      <c r="D19" s="292">
        <f>C19/C20</f>
        <v>8.6956521739130432E-2</v>
      </c>
      <c r="E19" s="292">
        <f>D19</f>
        <v>8.6956521739130432E-2</v>
      </c>
      <c r="F19" s="293"/>
      <c r="G19" s="36" t="s">
        <v>194</v>
      </c>
      <c r="I19" s="291" t="s">
        <v>168</v>
      </c>
      <c r="J19" s="282">
        <f>COUNTIFS('1. All Data'!$AB$3:$AB$129,"LEADER",'1. All Data'!$M$3:$M$129,"Deleted")</f>
        <v>2</v>
      </c>
      <c r="K19" s="292">
        <f>J19/J20</f>
        <v>8.6956521739130432E-2</v>
      </c>
      <c r="L19" s="292">
        <f>K19</f>
        <v>8.6956521739130432E-2</v>
      </c>
      <c r="M19" s="293"/>
      <c r="N19" s="36" t="s">
        <v>194</v>
      </c>
      <c r="P19" s="291" t="s">
        <v>168</v>
      </c>
      <c r="Q19" s="282">
        <f>COUNTIFS('1. All Data'!$AB$3:$AB$129,"LEADER",'1. All Data'!$R$3:$R$129,"Deleted")</f>
        <v>2</v>
      </c>
      <c r="R19" s="292">
        <f>Q19/Q20</f>
        <v>8.6956521739130432E-2</v>
      </c>
      <c r="S19" s="292">
        <f>R19</f>
        <v>8.6956521739130432E-2</v>
      </c>
      <c r="T19" s="293"/>
      <c r="U19" s="36" t="s">
        <v>194</v>
      </c>
      <c r="W19" s="247" t="s">
        <v>168</v>
      </c>
      <c r="X19" s="282">
        <f>COUNTIFS('1. All Data'!$AB$3:$AB$129,"LEADER",'1. All Data'!$V$3:$V$129,"Deleted")</f>
        <v>2</v>
      </c>
      <c r="Y19" s="292">
        <f>X19/X20</f>
        <v>8.6956521739130432E-2</v>
      </c>
      <c r="Z19" s="292">
        <f>Y19</f>
        <v>8.6956521739130432E-2</v>
      </c>
      <c r="AA19" s="249"/>
      <c r="AD19" s="9" t="s">
        <v>194</v>
      </c>
    </row>
    <row r="20" spans="2:30" ht="15.75" customHeight="1">
      <c r="B20" s="294" t="s">
        <v>195</v>
      </c>
      <c r="C20" s="295">
        <f>SUM(C6:C19)</f>
        <v>23</v>
      </c>
      <c r="D20" s="249"/>
      <c r="E20" s="249"/>
      <c r="F20" s="296"/>
      <c r="G20" s="65"/>
      <c r="I20" s="294" t="s">
        <v>195</v>
      </c>
      <c r="J20" s="295">
        <f>SUM(J6:J19)</f>
        <v>23</v>
      </c>
      <c r="K20" s="249"/>
      <c r="L20" s="249"/>
      <c r="M20" s="296"/>
      <c r="N20" s="65"/>
      <c r="P20" s="294" t="s">
        <v>195</v>
      </c>
      <c r="Q20" s="295">
        <f>SUM(Q6:Q19)</f>
        <v>23</v>
      </c>
      <c r="R20" s="249"/>
      <c r="S20" s="249"/>
      <c r="T20" s="296"/>
      <c r="U20" s="65"/>
      <c r="W20" s="250" t="s">
        <v>195</v>
      </c>
      <c r="X20" s="295">
        <f>SUM(X6:X19)</f>
        <v>23</v>
      </c>
      <c r="Y20" s="249"/>
      <c r="Z20" s="249"/>
      <c r="AA20" s="65"/>
      <c r="AB20" s="65"/>
    </row>
    <row r="21" spans="2:30" ht="15.75" customHeight="1">
      <c r="B21" s="294" t="s">
        <v>196</v>
      </c>
      <c r="C21" s="295">
        <f>C20-C19-C18-C17-C16</f>
        <v>13</v>
      </c>
      <c r="D21" s="65"/>
      <c r="E21" s="65"/>
      <c r="F21" s="296"/>
      <c r="G21" s="65"/>
      <c r="I21" s="294" t="s">
        <v>196</v>
      </c>
      <c r="J21" s="295">
        <f>J20-J19-J18-J17-J16</f>
        <v>15</v>
      </c>
      <c r="K21" s="65"/>
      <c r="L21" s="65"/>
      <c r="M21" s="296"/>
      <c r="N21" s="65"/>
      <c r="P21" s="294" t="s">
        <v>196</v>
      </c>
      <c r="Q21" s="295">
        <f>Q20-Q19-Q18-Q17-Q16</f>
        <v>19</v>
      </c>
      <c r="R21" s="65"/>
      <c r="S21" s="65"/>
      <c r="T21" s="296"/>
      <c r="U21" s="65"/>
      <c r="W21" s="250" t="s">
        <v>196</v>
      </c>
      <c r="X21" s="295">
        <f>X20-X19-X18-X17-X16</f>
        <v>19</v>
      </c>
      <c r="Y21" s="65"/>
      <c r="Z21" s="65"/>
      <c r="AA21" s="65"/>
      <c r="AB21" s="65"/>
    </row>
    <row r="22" spans="2:30" ht="15.75" customHeight="1">
      <c r="W22" s="252"/>
      <c r="AA22" s="8"/>
    </row>
    <row r="23" spans="2:30" ht="15.75" customHeight="1">
      <c r="AA23" s="8"/>
    </row>
    <row r="24" spans="2:30" s="227" customFormat="1" ht="15.75" customHeight="1">
      <c r="B24" s="260"/>
      <c r="C24" s="226"/>
      <c r="D24" s="226"/>
      <c r="E24" s="226"/>
      <c r="F24" s="296"/>
      <c r="G24" s="226"/>
      <c r="I24" s="260"/>
      <c r="J24" s="226"/>
      <c r="K24" s="226"/>
      <c r="L24" s="226"/>
      <c r="M24" s="296"/>
      <c r="N24" s="226"/>
      <c r="P24" s="260"/>
      <c r="Q24" s="226"/>
      <c r="R24" s="226"/>
      <c r="S24" s="226"/>
      <c r="T24" s="296"/>
      <c r="U24" s="226"/>
      <c r="W24" s="226"/>
      <c r="X24" s="226"/>
      <c r="Y24" s="226"/>
      <c r="Z24" s="226"/>
      <c r="AA24" s="65"/>
      <c r="AB24" s="259"/>
    </row>
    <row r="25" spans="2:30" ht="15" customHeight="1">
      <c r="W25" s="297"/>
      <c r="X25" s="65"/>
      <c r="Y25" s="65"/>
      <c r="Z25" s="65"/>
      <c r="AA25" s="65"/>
      <c r="AB25" s="249"/>
      <c r="AC25" s="227"/>
    </row>
    <row r="26" spans="2:30" s="227" customFormat="1" ht="15.75">
      <c r="B26" s="276" t="s">
        <v>217</v>
      </c>
      <c r="C26" s="277"/>
      <c r="D26" s="277"/>
      <c r="E26" s="277"/>
      <c r="F26" s="278"/>
      <c r="G26" s="277"/>
      <c r="I26" s="276" t="s">
        <v>217</v>
      </c>
      <c r="J26" s="277"/>
      <c r="K26" s="277"/>
      <c r="L26" s="277"/>
      <c r="M26" s="278"/>
      <c r="N26" s="277"/>
      <c r="P26" s="276" t="s">
        <v>217</v>
      </c>
      <c r="Q26" s="277"/>
      <c r="R26" s="277"/>
      <c r="S26" s="277"/>
      <c r="T26" s="278"/>
      <c r="U26" s="277"/>
      <c r="W26" s="276" t="s">
        <v>217</v>
      </c>
      <c r="X26" s="277"/>
      <c r="Y26" s="277"/>
      <c r="Z26" s="277"/>
      <c r="AA26" s="278"/>
      <c r="AB26" s="277"/>
    </row>
    <row r="27" spans="2:30" ht="42" customHeight="1">
      <c r="B27" s="279" t="s">
        <v>186</v>
      </c>
      <c r="C27" s="280" t="s">
        <v>187</v>
      </c>
      <c r="D27" s="280" t="s">
        <v>188</v>
      </c>
      <c r="E27" s="280" t="s">
        <v>189</v>
      </c>
      <c r="F27" s="279" t="s">
        <v>190</v>
      </c>
      <c r="G27" s="280" t="s">
        <v>191</v>
      </c>
      <c r="I27" s="279" t="s">
        <v>186</v>
      </c>
      <c r="J27" s="280" t="s">
        <v>187</v>
      </c>
      <c r="K27" s="280" t="s">
        <v>188</v>
      </c>
      <c r="L27" s="280" t="s">
        <v>189</v>
      </c>
      <c r="M27" s="279" t="s">
        <v>190</v>
      </c>
      <c r="N27" s="280" t="s">
        <v>191</v>
      </c>
      <c r="P27" s="279" t="s">
        <v>186</v>
      </c>
      <c r="Q27" s="280" t="s">
        <v>187</v>
      </c>
      <c r="R27" s="280" t="s">
        <v>188</v>
      </c>
      <c r="S27" s="280" t="s">
        <v>189</v>
      </c>
      <c r="T27" s="279" t="s">
        <v>190</v>
      </c>
      <c r="U27" s="280" t="s">
        <v>191</v>
      </c>
      <c r="W27" s="223" t="s">
        <v>186</v>
      </c>
      <c r="X27" s="223" t="s">
        <v>187</v>
      </c>
      <c r="Y27" s="223" t="s">
        <v>188</v>
      </c>
      <c r="Z27" s="223" t="s">
        <v>189</v>
      </c>
      <c r="AA27" s="223" t="s">
        <v>190</v>
      </c>
      <c r="AB27" s="223" t="s">
        <v>191</v>
      </c>
      <c r="AC27" s="227"/>
    </row>
    <row r="28" spans="2:30" s="227" customFormat="1" ht="6" customHeight="1">
      <c r="B28" s="224"/>
      <c r="C28" s="225"/>
      <c r="D28" s="225"/>
      <c r="E28" s="225"/>
      <c r="F28" s="224"/>
      <c r="G28" s="225"/>
      <c r="I28" s="224"/>
      <c r="J28" s="225"/>
      <c r="K28" s="225"/>
      <c r="L28" s="225"/>
      <c r="M28" s="224"/>
      <c r="N28" s="225"/>
      <c r="P28" s="224"/>
      <c r="Q28" s="225"/>
      <c r="R28" s="225"/>
      <c r="S28" s="225"/>
      <c r="T28" s="224"/>
      <c r="U28" s="225"/>
      <c r="W28" s="224"/>
      <c r="X28" s="225"/>
      <c r="Y28" s="225"/>
      <c r="Z28" s="225"/>
      <c r="AA28" s="225"/>
      <c r="AB28" s="225"/>
    </row>
    <row r="29" spans="2:30" ht="21.75" customHeight="1">
      <c r="B29" s="281" t="s">
        <v>192</v>
      </c>
      <c r="C29" s="282">
        <f>COUNTIFS('1. All Data'!$AB$3:$AB$129,"Environment &amp; Housing",'1. All Data'!$H$3:$H$129,"Fully Achieved")</f>
        <v>2</v>
      </c>
      <c r="D29" s="283">
        <f>C29/C43</f>
        <v>6.25E-2</v>
      </c>
      <c r="E29" s="440">
        <f>D29+D30</f>
        <v>0.75</v>
      </c>
      <c r="F29" s="284">
        <f>C29/C44</f>
        <v>8.3333333333333329E-2</v>
      </c>
      <c r="G29" s="445">
        <f>F29+F30</f>
        <v>1</v>
      </c>
      <c r="I29" s="281" t="s">
        <v>192</v>
      </c>
      <c r="J29" s="282">
        <f>COUNTIFS('1. All Data'!$AB$3:$AB$129,"Environment &amp; Housing",'1. All Data'!$M$3:$M$129,"Fully Achieved")</f>
        <v>2</v>
      </c>
      <c r="K29" s="283">
        <f>J29/J43</f>
        <v>6.25E-2</v>
      </c>
      <c r="L29" s="440">
        <f>K29+K30</f>
        <v>0.875</v>
      </c>
      <c r="M29" s="284">
        <f>J29/J44</f>
        <v>6.6666666666666666E-2</v>
      </c>
      <c r="N29" s="445">
        <f>M29+M30</f>
        <v>0.93333333333333335</v>
      </c>
      <c r="P29" s="281" t="s">
        <v>192</v>
      </c>
      <c r="Q29" s="282">
        <f>COUNTIFS('1. All Data'!$AB$3:$AB$129,"Environment &amp; Housing",'1. All Data'!$R$3:$R$129,"Fully Achieved")</f>
        <v>4</v>
      </c>
      <c r="R29" s="283">
        <f>Q29/Q43</f>
        <v>0.125</v>
      </c>
      <c r="S29" s="440">
        <f>R29+R30</f>
        <v>0.84375</v>
      </c>
      <c r="T29" s="284">
        <f>Q29/Q44</f>
        <v>0.13333333333333333</v>
      </c>
      <c r="U29" s="445">
        <f>T29+T30</f>
        <v>0.9</v>
      </c>
      <c r="W29" s="228" t="s">
        <v>192</v>
      </c>
      <c r="X29" s="282">
        <f>COUNTIFS('1. All Data'!$AB$3:$AB$129,"Environment &amp; Housing",'1. All Data'!$V$3:$V$129,"Fully Achieved")</f>
        <v>27</v>
      </c>
      <c r="Y29" s="283">
        <f>X29/X43</f>
        <v>0.84375</v>
      </c>
      <c r="Z29" s="440">
        <f>Y29+Y30</f>
        <v>0.90625</v>
      </c>
      <c r="AA29" s="283">
        <f>X29/X44</f>
        <v>0.87096774193548387</v>
      </c>
      <c r="AB29" s="411">
        <f>AA29+AA30</f>
        <v>0.93548387096774199</v>
      </c>
      <c r="AC29" s="227"/>
    </row>
    <row r="30" spans="2:30" ht="18.75" customHeight="1">
      <c r="B30" s="281" t="s">
        <v>169</v>
      </c>
      <c r="C30" s="282">
        <f>COUNTIFS('1. All Data'!$AB$3:$AB$129,"Environment &amp; Housing",'1. All Data'!$H$3:$H$129,"On Track to be Achieved")</f>
        <v>22</v>
      </c>
      <c r="D30" s="283">
        <f>C30/C43</f>
        <v>0.6875</v>
      </c>
      <c r="E30" s="440"/>
      <c r="F30" s="284">
        <f>C30/C44</f>
        <v>0.91666666666666663</v>
      </c>
      <c r="G30" s="445"/>
      <c r="I30" s="281" t="s">
        <v>169</v>
      </c>
      <c r="J30" s="282">
        <f>COUNTIFS('1. All Data'!$AB$3:$AB$129,"Environment &amp; Housing",'1. All Data'!$M$3:$M$129,"On Track to be Achieved")</f>
        <v>26</v>
      </c>
      <c r="K30" s="283">
        <f>J30/J43</f>
        <v>0.8125</v>
      </c>
      <c r="L30" s="440"/>
      <c r="M30" s="284">
        <f>J30/J44</f>
        <v>0.8666666666666667</v>
      </c>
      <c r="N30" s="445"/>
      <c r="P30" s="281" t="s">
        <v>169</v>
      </c>
      <c r="Q30" s="282">
        <f>COUNTIFS('1. All Data'!$AB$3:$AB$129,"Environment &amp; Housing",'1. All Data'!$R$3:$R$129,"On Track to be Achieved")</f>
        <v>23</v>
      </c>
      <c r="R30" s="283">
        <f>Q30/Q43</f>
        <v>0.71875</v>
      </c>
      <c r="S30" s="440"/>
      <c r="T30" s="284">
        <f>Q30/Q44</f>
        <v>0.76666666666666672</v>
      </c>
      <c r="U30" s="445"/>
      <c r="W30" s="228" t="s">
        <v>161</v>
      </c>
      <c r="X30" s="282">
        <f>COUNTIFS('1. All Data'!$AB$3:$AB$129,"Environment &amp; Housing",'1. All Data'!$V$3:$V$129,"Numerical Outturn Within 5% Tolerance")</f>
        <v>2</v>
      </c>
      <c r="Y30" s="283">
        <f>X30/X43</f>
        <v>6.25E-2</v>
      </c>
      <c r="Z30" s="440"/>
      <c r="AA30" s="283">
        <f>X30/X44</f>
        <v>6.4516129032258063E-2</v>
      </c>
      <c r="AB30" s="411"/>
      <c r="AC30" s="227"/>
    </row>
    <row r="31" spans="2:30" s="227" customFormat="1" ht="6" customHeight="1">
      <c r="B31" s="224"/>
      <c r="C31" s="242"/>
      <c r="D31" s="239"/>
      <c r="E31" s="239"/>
      <c r="F31" s="285"/>
      <c r="G31" s="240"/>
      <c r="I31" s="224"/>
      <c r="J31" s="242"/>
      <c r="K31" s="239"/>
      <c r="L31" s="239"/>
      <c r="M31" s="285"/>
      <c r="N31" s="240"/>
      <c r="P31" s="224"/>
      <c r="Q31" s="242"/>
      <c r="R31" s="239"/>
      <c r="S31" s="239"/>
      <c r="T31" s="285"/>
      <c r="U31" s="240"/>
      <c r="W31" s="231"/>
      <c r="X31" s="232"/>
      <c r="Y31" s="233"/>
      <c r="Z31" s="233"/>
      <c r="AA31" s="233"/>
      <c r="AB31" s="234"/>
    </row>
    <row r="32" spans="2:30" ht="21" customHeight="1">
      <c r="B32" s="434" t="s">
        <v>170</v>
      </c>
      <c r="C32" s="437">
        <f>COUNTIFS('1. All Data'!$AB$3:$AB$129,"Environment &amp; Housing",'1. All Data'!$H$3:$H$129,"In Danger of Falling Behind Target")</f>
        <v>0</v>
      </c>
      <c r="D32" s="442">
        <f>C32/C43</f>
        <v>0</v>
      </c>
      <c r="E32" s="442">
        <f>D32</f>
        <v>0</v>
      </c>
      <c r="F32" s="428">
        <f>C32/C44</f>
        <v>0</v>
      </c>
      <c r="G32" s="431">
        <f>F32</f>
        <v>0</v>
      </c>
      <c r="I32" s="434" t="s">
        <v>170</v>
      </c>
      <c r="J32" s="437">
        <f>COUNTIFS('1. All Data'!$AB$3:$AB$129,"Environment &amp; Housing",'1. All Data'!$M$3:$M$129,"In Danger of Falling Behind Target")</f>
        <v>2</v>
      </c>
      <c r="K32" s="442">
        <f>J32/J43</f>
        <v>6.25E-2</v>
      </c>
      <c r="L32" s="442">
        <f>K32</f>
        <v>6.25E-2</v>
      </c>
      <c r="M32" s="428">
        <f>J32/J44</f>
        <v>6.6666666666666666E-2</v>
      </c>
      <c r="N32" s="431">
        <f>M32</f>
        <v>6.6666666666666666E-2</v>
      </c>
      <c r="P32" s="434" t="s">
        <v>170</v>
      </c>
      <c r="Q32" s="437">
        <f>COUNTIFS('1. All Data'!$AB$3:$AB$129,"Environment &amp; Housing",'1. All Data'!$R$3:$R$129,"In Danger of Falling Behind Target")</f>
        <v>2</v>
      </c>
      <c r="R32" s="442">
        <f>Q32/Q43</f>
        <v>6.25E-2</v>
      </c>
      <c r="S32" s="442">
        <f>R32</f>
        <v>6.25E-2</v>
      </c>
      <c r="T32" s="428">
        <f>Q32/Q44</f>
        <v>6.6666666666666666E-2</v>
      </c>
      <c r="U32" s="431">
        <f>T32</f>
        <v>6.6666666666666666E-2</v>
      </c>
      <c r="W32" s="237" t="s">
        <v>162</v>
      </c>
      <c r="X32" s="238">
        <f>COUNTIFS('1. All Data'!$AB$3:$AB$129,"Environment &amp; Housing",'1. All Data'!$V$3:$V$129,"Numerical Outturn Within 10% Tolerance")</f>
        <v>0</v>
      </c>
      <c r="Y32" s="230">
        <f>X32/X43</f>
        <v>0</v>
      </c>
      <c r="Z32" s="397">
        <f>SUM(Y32:Y34)</f>
        <v>0</v>
      </c>
      <c r="AA32" s="230">
        <f>X32/X44</f>
        <v>0</v>
      </c>
      <c r="AB32" s="412">
        <f>SUM(AA32:AA34)</f>
        <v>0</v>
      </c>
      <c r="AC32" s="227"/>
    </row>
    <row r="33" spans="2:29" ht="20.25" customHeight="1">
      <c r="B33" s="435"/>
      <c r="C33" s="438"/>
      <c r="D33" s="443"/>
      <c r="E33" s="443"/>
      <c r="F33" s="429"/>
      <c r="G33" s="432"/>
      <c r="I33" s="435"/>
      <c r="J33" s="438"/>
      <c r="K33" s="443"/>
      <c r="L33" s="443"/>
      <c r="M33" s="429"/>
      <c r="N33" s="432"/>
      <c r="P33" s="435"/>
      <c r="Q33" s="438"/>
      <c r="R33" s="443"/>
      <c r="S33" s="443"/>
      <c r="T33" s="429"/>
      <c r="U33" s="432"/>
      <c r="W33" s="237" t="s">
        <v>163</v>
      </c>
      <c r="X33" s="238">
        <f>COUNTIFS('1. All Data'!$AB$3:$AB$129,"Environment &amp; Housing",'1. All Data'!$V$3:$V$129,"Target Partially Met")</f>
        <v>0</v>
      </c>
      <c r="Y33" s="230">
        <f>X33/X43</f>
        <v>0</v>
      </c>
      <c r="Z33" s="397"/>
      <c r="AA33" s="230">
        <f>X33/X44</f>
        <v>0</v>
      </c>
      <c r="AB33" s="412"/>
      <c r="AC33" s="227"/>
    </row>
    <row r="34" spans="2:29" ht="15.75" customHeight="1">
      <c r="B34" s="436"/>
      <c r="C34" s="439"/>
      <c r="D34" s="444"/>
      <c r="E34" s="444"/>
      <c r="F34" s="430"/>
      <c r="G34" s="433"/>
      <c r="I34" s="436"/>
      <c r="J34" s="439"/>
      <c r="K34" s="444"/>
      <c r="L34" s="444"/>
      <c r="M34" s="430"/>
      <c r="N34" s="433"/>
      <c r="P34" s="436"/>
      <c r="Q34" s="439"/>
      <c r="R34" s="444"/>
      <c r="S34" s="444"/>
      <c r="T34" s="430"/>
      <c r="U34" s="433"/>
      <c r="W34" s="237" t="s">
        <v>166</v>
      </c>
      <c r="X34" s="238">
        <f>COUNTIFS('1. All Data'!$AB$3:$AB$129,"Environment &amp; Housing",'1. All Data'!$V$3:$V$129,"Completion Date Within Reasonable Tolerance")</f>
        <v>0</v>
      </c>
      <c r="Y34" s="230">
        <f>X34/X43</f>
        <v>0</v>
      </c>
      <c r="Z34" s="397"/>
      <c r="AA34" s="230">
        <f>X34/X44</f>
        <v>0</v>
      </c>
      <c r="AB34" s="412"/>
      <c r="AC34" s="227"/>
    </row>
    <row r="35" spans="2:29" s="227" customFormat="1" ht="6" customHeight="1">
      <c r="B35" s="224"/>
      <c r="C35" s="225"/>
      <c r="D35" s="239"/>
      <c r="E35" s="239"/>
      <c r="F35" s="285"/>
      <c r="G35" s="240"/>
      <c r="I35" s="224"/>
      <c r="J35" s="225"/>
      <c r="K35" s="239"/>
      <c r="L35" s="239"/>
      <c r="M35" s="285"/>
      <c r="N35" s="240"/>
      <c r="P35" s="224"/>
      <c r="Q35" s="225"/>
      <c r="R35" s="239"/>
      <c r="S35" s="239"/>
      <c r="T35" s="285"/>
      <c r="U35" s="240"/>
      <c r="W35" s="224"/>
      <c r="X35" s="225"/>
      <c r="Y35" s="239"/>
      <c r="Z35" s="239"/>
      <c r="AA35" s="239"/>
      <c r="AB35" s="240"/>
    </row>
    <row r="36" spans="2:29" ht="20.25" customHeight="1">
      <c r="B36" s="286" t="s">
        <v>171</v>
      </c>
      <c r="C36" s="282">
        <f>COUNTIFS('1. All Data'!$AB$3:$AB$129,"Environment &amp; Housing",'1. All Data'!$H$3:$H$129,"Completed Behind Schedule")</f>
        <v>0</v>
      </c>
      <c r="D36" s="283">
        <f>C36/C43</f>
        <v>0</v>
      </c>
      <c r="E36" s="440">
        <f>D36+D37</f>
        <v>0</v>
      </c>
      <c r="F36" s="284">
        <f>C36/C44</f>
        <v>0</v>
      </c>
      <c r="G36" s="441">
        <f>F36+F37</f>
        <v>0</v>
      </c>
      <c r="I36" s="286" t="s">
        <v>171</v>
      </c>
      <c r="J36" s="282">
        <f>COUNTIFS('1. All Data'!$AB$3:$AB$129,"Environment &amp; Housing",'1. All Data'!$M$3:$M$129,"Completed Behind Schedule")</f>
        <v>0</v>
      </c>
      <c r="K36" s="283">
        <f>J36/J43</f>
        <v>0</v>
      </c>
      <c r="L36" s="440">
        <f>K36+K37</f>
        <v>0</v>
      </c>
      <c r="M36" s="284">
        <f>J36/J44</f>
        <v>0</v>
      </c>
      <c r="N36" s="441">
        <f>M36+M37</f>
        <v>0</v>
      </c>
      <c r="P36" s="286" t="s">
        <v>171</v>
      </c>
      <c r="Q36" s="282">
        <f>COUNTIFS('1. All Data'!$AB$3:$AB$129,"Environment &amp; Housing",'1. All Data'!$R$3:$R$129,"Completed Behind Schedule")</f>
        <v>0</v>
      </c>
      <c r="R36" s="283">
        <f>Q36/Q43</f>
        <v>0</v>
      </c>
      <c r="S36" s="440">
        <f>R36+R37</f>
        <v>3.125E-2</v>
      </c>
      <c r="T36" s="284">
        <f>Q36/Q44</f>
        <v>0</v>
      </c>
      <c r="U36" s="441">
        <f>T36+T37</f>
        <v>3.3333333333333333E-2</v>
      </c>
      <c r="W36" s="241" t="s">
        <v>165</v>
      </c>
      <c r="X36" s="282">
        <f>COUNTIFS('1. All Data'!$AB$3:$AB$129,"Environment &amp; Housing",'1. All Data'!$V$3:$V$129,"Completed Significantly After Target Deadline")</f>
        <v>1</v>
      </c>
      <c r="Y36" s="283">
        <f>X36/X43</f>
        <v>3.125E-2</v>
      </c>
      <c r="Z36" s="440">
        <f>Y36+Y37</f>
        <v>6.25E-2</v>
      </c>
      <c r="AA36" s="283">
        <f>X36/X44</f>
        <v>3.2258064516129031E-2</v>
      </c>
      <c r="AB36" s="398">
        <f>AA36+AA37</f>
        <v>6.4516129032258063E-2</v>
      </c>
      <c r="AC36" s="227"/>
    </row>
    <row r="37" spans="2:29" ht="20.25" customHeight="1">
      <c r="B37" s="286" t="s">
        <v>164</v>
      </c>
      <c r="C37" s="282">
        <f>COUNTIFS('1. All Data'!$AB$3:$AB$129,"Environment &amp; Housing",'1. All Data'!$H$3:$H$129,"Off Target")</f>
        <v>0</v>
      </c>
      <c r="D37" s="283">
        <f>C37/C43</f>
        <v>0</v>
      </c>
      <c r="E37" s="440"/>
      <c r="F37" s="284">
        <f>C37/C44</f>
        <v>0</v>
      </c>
      <c r="G37" s="441"/>
      <c r="I37" s="286" t="s">
        <v>164</v>
      </c>
      <c r="J37" s="282">
        <f>COUNTIFS('1. All Data'!$AB$3:$AB$129,"Environment &amp; Housing",'1. All Data'!$M$3:$M$129,"Off Target")</f>
        <v>0</v>
      </c>
      <c r="K37" s="283">
        <f>J37/J43</f>
        <v>0</v>
      </c>
      <c r="L37" s="440"/>
      <c r="M37" s="284">
        <f>J37/J44</f>
        <v>0</v>
      </c>
      <c r="N37" s="441"/>
      <c r="P37" s="286" t="s">
        <v>164</v>
      </c>
      <c r="Q37" s="282">
        <f>COUNTIFS('1. All Data'!$AB$3:$AB$129,"Environment &amp; Housing",'1. All Data'!$R$3:$R$129,"Off Target")</f>
        <v>1</v>
      </c>
      <c r="R37" s="283">
        <f>Q37/Q43</f>
        <v>3.125E-2</v>
      </c>
      <c r="S37" s="440"/>
      <c r="T37" s="284">
        <f>Q37/Q44</f>
        <v>3.3333333333333333E-2</v>
      </c>
      <c r="U37" s="441"/>
      <c r="W37" s="241" t="s">
        <v>164</v>
      </c>
      <c r="X37" s="282">
        <f>COUNTIFS('1. All Data'!$AB$3:$AB$129,"Environment &amp; Housing",'1. All Data'!$V$3:$V$129,"Off Target")</f>
        <v>1</v>
      </c>
      <c r="Y37" s="283">
        <f>X37/X43</f>
        <v>3.125E-2</v>
      </c>
      <c r="Z37" s="440"/>
      <c r="AA37" s="283">
        <f>X37/X44</f>
        <v>3.2258064516129031E-2</v>
      </c>
      <c r="AB37" s="398"/>
      <c r="AC37" s="227"/>
    </row>
    <row r="38" spans="2:29" s="227" customFormat="1" ht="6.75" customHeight="1">
      <c r="B38" s="224"/>
      <c r="C38" s="242"/>
      <c r="D38" s="239"/>
      <c r="E38" s="239"/>
      <c r="F38" s="285"/>
      <c r="G38" s="243"/>
      <c r="I38" s="224"/>
      <c r="J38" s="242"/>
      <c r="K38" s="239"/>
      <c r="L38" s="239"/>
      <c r="M38" s="285"/>
      <c r="N38" s="243"/>
      <c r="P38" s="224"/>
      <c r="Q38" s="242"/>
      <c r="R38" s="239"/>
      <c r="S38" s="239"/>
      <c r="T38" s="285"/>
      <c r="U38" s="243"/>
      <c r="W38" s="224"/>
      <c r="X38" s="242"/>
      <c r="Y38" s="239"/>
      <c r="Z38" s="239"/>
      <c r="AA38" s="239"/>
      <c r="AB38" s="243"/>
    </row>
    <row r="39" spans="2:29" ht="15" customHeight="1">
      <c r="B39" s="288" t="s">
        <v>193</v>
      </c>
      <c r="C39" s="282">
        <f>COUNTIFS('1. All Data'!$AB$3:$AB$129,"Environment &amp; Housing",'1. All Data'!$H$3:$H$129,"Not yet due")</f>
        <v>7</v>
      </c>
      <c r="D39" s="289">
        <f>C39/C43</f>
        <v>0.21875</v>
      </c>
      <c r="E39" s="289">
        <f>D39</f>
        <v>0.21875</v>
      </c>
      <c r="F39" s="290"/>
      <c r="G39" s="65"/>
      <c r="I39" s="288" t="s">
        <v>193</v>
      </c>
      <c r="J39" s="282">
        <f>COUNTIFS('1. All Data'!$AB$3:$AB$129,"Environment &amp; Housing",'1. All Data'!$M$3:$M$129,"Not yet due")</f>
        <v>1</v>
      </c>
      <c r="K39" s="289">
        <f>J39/J43</f>
        <v>3.125E-2</v>
      </c>
      <c r="L39" s="289">
        <f>K39</f>
        <v>3.125E-2</v>
      </c>
      <c r="M39" s="290"/>
      <c r="N39" s="65"/>
      <c r="P39" s="288" t="s">
        <v>193</v>
      </c>
      <c r="Q39" s="282">
        <f>COUNTIFS('1. All Data'!$AB$3:$AB$129,"Environment &amp; Housing",'1. All Data'!$R$3:$R$129,"Not yet due")</f>
        <v>1</v>
      </c>
      <c r="R39" s="289">
        <f>Q39/Q43</f>
        <v>3.125E-2</v>
      </c>
      <c r="S39" s="289">
        <f>R39</f>
        <v>3.125E-2</v>
      </c>
      <c r="T39" s="290"/>
      <c r="U39" s="65"/>
      <c r="W39" s="244" t="s">
        <v>193</v>
      </c>
      <c r="X39" s="282">
        <f>COUNTIFS('1. All Data'!$AB$3:$AB$129,"Environment &amp; Housing",'1. All Data'!$V$3:$V$129,"Not yet due")</f>
        <v>0</v>
      </c>
      <c r="Y39" s="289">
        <f>X39/X43</f>
        <v>0</v>
      </c>
      <c r="Z39" s="289">
        <f>Y39</f>
        <v>0</v>
      </c>
      <c r="AA39" s="246"/>
      <c r="AB39" s="65"/>
      <c r="AC39" s="227"/>
    </row>
    <row r="40" spans="2:29" ht="15" customHeight="1">
      <c r="B40" s="288" t="s">
        <v>159</v>
      </c>
      <c r="C40" s="282">
        <f>COUNTIFS('1. All Data'!$AB$3:$AB$129,"Environment &amp; Housing",'1. All Data'!$H$3:$H$129,"Update not provided")</f>
        <v>0</v>
      </c>
      <c r="D40" s="289">
        <f>C40/C43</f>
        <v>0</v>
      </c>
      <c r="E40" s="289">
        <f>D40</f>
        <v>0</v>
      </c>
      <c r="F40" s="290"/>
      <c r="G40" s="8"/>
      <c r="I40" s="288" t="s">
        <v>159</v>
      </c>
      <c r="J40" s="282">
        <f>COUNTIFS('1. All Data'!$AB$3:$AB$129,"Environment &amp; Housing",'1. All Data'!$M$3:$M$129,"Update not provided")</f>
        <v>0</v>
      </c>
      <c r="K40" s="289">
        <f>J40/J43</f>
        <v>0</v>
      </c>
      <c r="L40" s="289">
        <f>K40</f>
        <v>0</v>
      </c>
      <c r="M40" s="290"/>
      <c r="N40" s="8"/>
      <c r="P40" s="288" t="s">
        <v>159</v>
      </c>
      <c r="Q40" s="282">
        <f>COUNTIFS('1. All Data'!$AB$3:$AB$129,"Environment &amp; Housing",'1. All Data'!$R$3:$R$129,"Update not provided")</f>
        <v>0</v>
      </c>
      <c r="R40" s="289">
        <f>Q40/Q43</f>
        <v>0</v>
      </c>
      <c r="S40" s="289">
        <f>R40</f>
        <v>0</v>
      </c>
      <c r="T40" s="290"/>
      <c r="U40" s="8"/>
      <c r="W40" s="244" t="s">
        <v>159</v>
      </c>
      <c r="X40" s="282">
        <f>COUNTIFS('1. All Data'!$AB$3:$AB$129,"Environment &amp; Housing",'1. All Data'!$V$3:$V$129,"Update not provided")</f>
        <v>0</v>
      </c>
      <c r="Y40" s="289">
        <f>X40/X43</f>
        <v>0</v>
      </c>
      <c r="Z40" s="289">
        <f>Y40</f>
        <v>0</v>
      </c>
      <c r="AA40" s="246"/>
      <c r="AB40" s="8"/>
      <c r="AC40" s="227"/>
    </row>
    <row r="41" spans="2:29" ht="15.75" customHeight="1">
      <c r="B41" s="291" t="s">
        <v>167</v>
      </c>
      <c r="C41" s="282">
        <f>COUNTIFS('1. All Data'!$AB$3:$AB$129,"Environment &amp; Housing",'1. All Data'!$H$3:$H$129,"Deferred")</f>
        <v>1</v>
      </c>
      <c r="D41" s="292">
        <f>C41/C43</f>
        <v>3.125E-2</v>
      </c>
      <c r="E41" s="292">
        <f>D41</f>
        <v>3.125E-2</v>
      </c>
      <c r="F41" s="293"/>
      <c r="G41" s="65"/>
      <c r="I41" s="291" t="s">
        <v>167</v>
      </c>
      <c r="J41" s="282">
        <f>COUNTIFS('1. All Data'!$AB$3:$AB$129,"Environment &amp; Housing",'1. All Data'!$M$3:$M$129,"Deferred")</f>
        <v>1</v>
      </c>
      <c r="K41" s="292">
        <f>J41/J43</f>
        <v>3.125E-2</v>
      </c>
      <c r="L41" s="292">
        <f>K41</f>
        <v>3.125E-2</v>
      </c>
      <c r="M41" s="293"/>
      <c r="N41" s="65"/>
      <c r="P41" s="291" t="s">
        <v>167</v>
      </c>
      <c r="Q41" s="282">
        <f>COUNTIFS('1. All Data'!$AB$3:$AB$129,"Environment &amp; Housing",'1. All Data'!$R$3:$R$129,"Deferred")</f>
        <v>1</v>
      </c>
      <c r="R41" s="292">
        <f>Q41/Q43</f>
        <v>3.125E-2</v>
      </c>
      <c r="S41" s="292">
        <f>R41</f>
        <v>3.125E-2</v>
      </c>
      <c r="T41" s="293"/>
      <c r="U41" s="65"/>
      <c r="W41" s="247" t="s">
        <v>167</v>
      </c>
      <c r="X41" s="282">
        <f>COUNTIFS('1. All Data'!$AB$3:$AB$129,"Environment &amp; Housing",'1. All Data'!$V$3:$V$129,"Deferred")</f>
        <v>1</v>
      </c>
      <c r="Y41" s="292">
        <f>X41/X43</f>
        <v>3.125E-2</v>
      </c>
      <c r="Z41" s="292">
        <f>Y41</f>
        <v>3.125E-2</v>
      </c>
      <c r="AA41" s="249"/>
      <c r="AB41" s="65"/>
      <c r="AC41" s="227"/>
    </row>
    <row r="42" spans="2:29" ht="15.75" customHeight="1">
      <c r="B42" s="291" t="s">
        <v>168</v>
      </c>
      <c r="C42" s="282">
        <f>COUNTIFS('1. All Data'!$AB$3:$AB$129,"Environment &amp; Housing",'1. All Data'!$H$3:$H$129,"Deleted")</f>
        <v>0</v>
      </c>
      <c r="D42" s="292">
        <f>C42/C43</f>
        <v>0</v>
      </c>
      <c r="E42" s="292">
        <f>D42</f>
        <v>0</v>
      </c>
      <c r="F42" s="293"/>
      <c r="G42" s="36" t="s">
        <v>194</v>
      </c>
      <c r="I42" s="291" t="s">
        <v>168</v>
      </c>
      <c r="J42" s="282">
        <f>COUNTIFS('1. All Data'!$AB$3:$AB$129,"Environment &amp; Housing",'1. All Data'!$M$3:$M$129,"Deleted")</f>
        <v>0</v>
      </c>
      <c r="K42" s="292">
        <f>J42/J43</f>
        <v>0</v>
      </c>
      <c r="L42" s="292">
        <f>K42</f>
        <v>0</v>
      </c>
      <c r="M42" s="293"/>
      <c r="N42" s="36" t="s">
        <v>194</v>
      </c>
      <c r="P42" s="291" t="s">
        <v>168</v>
      </c>
      <c r="Q42" s="282">
        <f>COUNTIFS('1. All Data'!$AB$3:$AB$129,"Environment &amp; Housing",'1. All Data'!$R$3:$R$129,"Deleted")</f>
        <v>0</v>
      </c>
      <c r="R42" s="292">
        <f>Q42/Q43</f>
        <v>0</v>
      </c>
      <c r="S42" s="292">
        <f>R42</f>
        <v>0</v>
      </c>
      <c r="T42" s="293"/>
      <c r="U42" s="36" t="s">
        <v>194</v>
      </c>
      <c r="W42" s="247" t="s">
        <v>168</v>
      </c>
      <c r="X42" s="282">
        <f>COUNTIFS('1. All Data'!$AB$3:$AB$129,"Environment &amp; Housing",'1. All Data'!$V$3:$V$129,"Deleted")</f>
        <v>0</v>
      </c>
      <c r="Y42" s="292">
        <f>X42/X43</f>
        <v>0</v>
      </c>
      <c r="Z42" s="292">
        <f>Y42</f>
        <v>0</v>
      </c>
      <c r="AA42" s="249"/>
      <c r="AB42" s="9" t="s">
        <v>194</v>
      </c>
      <c r="AC42" s="227"/>
    </row>
    <row r="43" spans="2:29" ht="15.75" customHeight="1">
      <c r="B43" s="294" t="s">
        <v>195</v>
      </c>
      <c r="C43" s="295">
        <f>SUM(C29:C42)</f>
        <v>32</v>
      </c>
      <c r="D43" s="249"/>
      <c r="E43" s="249"/>
      <c r="F43" s="296"/>
      <c r="G43" s="65"/>
      <c r="I43" s="294" t="s">
        <v>195</v>
      </c>
      <c r="J43" s="295">
        <f>SUM(J29:J42)</f>
        <v>32</v>
      </c>
      <c r="K43" s="249"/>
      <c r="L43" s="249"/>
      <c r="M43" s="296"/>
      <c r="N43" s="65"/>
      <c r="P43" s="294" t="s">
        <v>195</v>
      </c>
      <c r="Q43" s="295">
        <f>SUM(Q29:Q42)</f>
        <v>32</v>
      </c>
      <c r="R43" s="249"/>
      <c r="S43" s="249"/>
      <c r="T43" s="296"/>
      <c r="U43" s="65"/>
      <c r="W43" s="250" t="s">
        <v>195</v>
      </c>
      <c r="X43" s="295">
        <f>SUM(X29:X42)</f>
        <v>32</v>
      </c>
      <c r="Y43" s="249"/>
      <c r="Z43" s="249"/>
      <c r="AA43" s="65"/>
      <c r="AB43" s="65"/>
      <c r="AC43" s="227"/>
    </row>
    <row r="44" spans="2:29" ht="15.75" customHeight="1">
      <c r="B44" s="294" t="s">
        <v>196</v>
      </c>
      <c r="C44" s="295">
        <f>C43-C42-C41-C40-C39</f>
        <v>24</v>
      </c>
      <c r="D44" s="65"/>
      <c r="E44" s="65"/>
      <c r="F44" s="296"/>
      <c r="G44" s="65"/>
      <c r="I44" s="294" t="s">
        <v>196</v>
      </c>
      <c r="J44" s="295">
        <f>J43-J42-J41-J40-J39</f>
        <v>30</v>
      </c>
      <c r="K44" s="65"/>
      <c r="L44" s="65"/>
      <c r="M44" s="296"/>
      <c r="N44" s="65"/>
      <c r="P44" s="294" t="s">
        <v>196</v>
      </c>
      <c r="Q44" s="295">
        <f>Q43-Q42-Q41-Q40-Q39</f>
        <v>30</v>
      </c>
      <c r="R44" s="65"/>
      <c r="S44" s="65"/>
      <c r="T44" s="296"/>
      <c r="U44" s="65"/>
      <c r="W44" s="250" t="s">
        <v>196</v>
      </c>
      <c r="X44" s="295">
        <f>X43-X42-X41-X40-X39</f>
        <v>31</v>
      </c>
      <c r="Y44" s="65"/>
      <c r="Z44" s="65"/>
      <c r="AA44" s="65"/>
      <c r="AB44" s="65"/>
      <c r="AC44" s="227"/>
    </row>
    <row r="45" spans="2:29" ht="15.75" customHeight="1">
      <c r="W45" s="252"/>
      <c r="AA45" s="8"/>
      <c r="AC45" s="227"/>
    </row>
    <row r="46" spans="2:29" ht="15.75" customHeight="1">
      <c r="W46" s="226"/>
      <c r="X46" s="226"/>
      <c r="Y46" s="226"/>
      <c r="Z46" s="226"/>
      <c r="AA46" s="226"/>
      <c r="AB46" s="259"/>
      <c r="AC46" s="227"/>
    </row>
    <row r="47" spans="2:29" s="227" customFormat="1" ht="15.75" customHeight="1">
      <c r="B47" s="260"/>
      <c r="C47" s="226"/>
      <c r="D47" s="226"/>
      <c r="E47" s="226"/>
      <c r="F47" s="296"/>
      <c r="G47" s="226"/>
      <c r="I47" s="260"/>
      <c r="J47" s="226"/>
      <c r="K47" s="226"/>
      <c r="L47" s="226"/>
      <c r="M47" s="296"/>
      <c r="N47" s="226"/>
      <c r="P47" s="260"/>
      <c r="Q47" s="226"/>
      <c r="R47" s="226"/>
      <c r="S47" s="226"/>
      <c r="T47" s="296"/>
      <c r="U47" s="226"/>
      <c r="W47" s="297"/>
      <c r="X47" s="65"/>
      <c r="Y47" s="65"/>
      <c r="Z47" s="65"/>
      <c r="AA47" s="65"/>
      <c r="AB47" s="249"/>
    </row>
    <row r="48" spans="2:29" s="227" customFormat="1" ht="15.75" customHeight="1">
      <c r="B48" s="276" t="s">
        <v>218</v>
      </c>
      <c r="C48" s="277"/>
      <c r="D48" s="277"/>
      <c r="E48" s="277"/>
      <c r="F48" s="278"/>
      <c r="G48" s="277"/>
      <c r="I48" s="276" t="s">
        <v>218</v>
      </c>
      <c r="J48" s="277"/>
      <c r="K48" s="277"/>
      <c r="L48" s="277"/>
      <c r="M48" s="278"/>
      <c r="N48" s="277"/>
      <c r="P48" s="276" t="s">
        <v>940</v>
      </c>
      <c r="Q48" s="277"/>
      <c r="R48" s="277"/>
      <c r="S48" s="277"/>
      <c r="T48" s="278"/>
      <c r="U48" s="277"/>
      <c r="W48" s="276" t="s">
        <v>940</v>
      </c>
      <c r="X48" s="277"/>
      <c r="Y48" s="277"/>
      <c r="Z48" s="277"/>
      <c r="AA48" s="278"/>
      <c r="AB48" s="277"/>
    </row>
    <row r="49" spans="2:29" ht="36" customHeight="1">
      <c r="B49" s="279" t="s">
        <v>186</v>
      </c>
      <c r="C49" s="280" t="s">
        <v>187</v>
      </c>
      <c r="D49" s="280" t="s">
        <v>188</v>
      </c>
      <c r="E49" s="280" t="s">
        <v>189</v>
      </c>
      <c r="F49" s="279" t="s">
        <v>190</v>
      </c>
      <c r="G49" s="280" t="s">
        <v>191</v>
      </c>
      <c r="I49" s="279" t="s">
        <v>186</v>
      </c>
      <c r="J49" s="280" t="s">
        <v>187</v>
      </c>
      <c r="K49" s="280" t="s">
        <v>188</v>
      </c>
      <c r="L49" s="280" t="s">
        <v>189</v>
      </c>
      <c r="M49" s="279" t="s">
        <v>190</v>
      </c>
      <c r="N49" s="280" t="s">
        <v>191</v>
      </c>
      <c r="P49" s="279" t="s">
        <v>186</v>
      </c>
      <c r="Q49" s="280" t="s">
        <v>187</v>
      </c>
      <c r="R49" s="280" t="s">
        <v>188</v>
      </c>
      <c r="S49" s="280" t="s">
        <v>189</v>
      </c>
      <c r="T49" s="279" t="s">
        <v>190</v>
      </c>
      <c r="U49" s="280" t="s">
        <v>191</v>
      </c>
      <c r="W49" s="223" t="s">
        <v>186</v>
      </c>
      <c r="X49" s="223" t="s">
        <v>187</v>
      </c>
      <c r="Y49" s="223" t="s">
        <v>188</v>
      </c>
      <c r="Z49" s="223" t="s">
        <v>189</v>
      </c>
      <c r="AA49" s="223" t="s">
        <v>190</v>
      </c>
      <c r="AB49" s="223" t="s">
        <v>191</v>
      </c>
      <c r="AC49" s="227"/>
    </row>
    <row r="50" spans="2:29" s="227" customFormat="1" ht="7.5" customHeight="1">
      <c r="B50" s="224"/>
      <c r="C50" s="225"/>
      <c r="D50" s="225"/>
      <c r="E50" s="225"/>
      <c r="F50" s="224"/>
      <c r="G50" s="225"/>
      <c r="I50" s="224"/>
      <c r="J50" s="225"/>
      <c r="K50" s="225"/>
      <c r="L50" s="225"/>
      <c r="M50" s="224"/>
      <c r="N50" s="225"/>
      <c r="P50" s="224"/>
      <c r="Q50" s="225"/>
      <c r="R50" s="225"/>
      <c r="S50" s="225"/>
      <c r="T50" s="224"/>
      <c r="U50" s="225"/>
      <c r="W50" s="224"/>
      <c r="X50" s="225"/>
      <c r="Y50" s="225"/>
      <c r="Z50" s="225"/>
      <c r="AA50" s="225"/>
      <c r="AB50" s="225"/>
    </row>
    <row r="51" spans="2:29" ht="18.75" customHeight="1">
      <c r="B51" s="281" t="s">
        <v>192</v>
      </c>
      <c r="C51" s="282">
        <f>COUNTIFS('1. All Data'!$AB$3:$AB$129,"Leisure, Culture &amp; Tourism",'1. All Data'!$H$3:$H$129,"Fully Achieved")</f>
        <v>0</v>
      </c>
      <c r="D51" s="283" t="e">
        <f>C51/C65</f>
        <v>#DIV/0!</v>
      </c>
      <c r="E51" s="440" t="e">
        <f>D51+D52</f>
        <v>#DIV/0!</v>
      </c>
      <c r="F51" s="284" t="e">
        <f>C51/C66</f>
        <v>#DIV/0!</v>
      </c>
      <c r="G51" s="445" t="e">
        <f>F51+F52</f>
        <v>#DIV/0!</v>
      </c>
      <c r="I51" s="281" t="s">
        <v>192</v>
      </c>
      <c r="J51" s="282">
        <f>COUNTIFS('1. All Data'!$AB$3:$AB$129,"Leisure, Culture &amp; Tourism",'1. All Data'!$M$3:$M$129,"Fully Achieved")</f>
        <v>0</v>
      </c>
      <c r="K51" s="283" t="e">
        <f>J51/J65</f>
        <v>#DIV/0!</v>
      </c>
      <c r="L51" s="440" t="e">
        <f>K51+K52</f>
        <v>#DIV/0!</v>
      </c>
      <c r="M51" s="284" t="e">
        <f>J51/J66</f>
        <v>#DIV/0!</v>
      </c>
      <c r="N51" s="445" t="e">
        <f>M51+M52</f>
        <v>#DIV/0!</v>
      </c>
      <c r="P51" s="281" t="s">
        <v>192</v>
      </c>
      <c r="Q51" s="282">
        <f>COUNTIFS('1. All Data'!$AB$3:$AB$129,"Leisure, Amenities &amp; Tourism",'1. All Data'!$R$3:$R$129,"Fully Achieved")</f>
        <v>4</v>
      </c>
      <c r="R51" s="283">
        <f>Q51/Q65</f>
        <v>0.23529411764705882</v>
      </c>
      <c r="S51" s="440">
        <f>R51+R52</f>
        <v>0.58823529411764708</v>
      </c>
      <c r="T51" s="284">
        <f>Q51/Q66</f>
        <v>0.33333333333333331</v>
      </c>
      <c r="U51" s="445">
        <f>T51+T52</f>
        <v>0.83333333333333326</v>
      </c>
      <c r="W51" s="228" t="s">
        <v>192</v>
      </c>
      <c r="X51" s="282">
        <f>COUNTIFS('1. All Data'!$AB$3:$AB$129,"Leisure, Amenities &amp; Tourism",'1. All Data'!$V$3:$V$129,"Fully Achieved")</f>
        <v>10</v>
      </c>
      <c r="Y51" s="283">
        <f>X51/X65</f>
        <v>0.58823529411764708</v>
      </c>
      <c r="Z51" s="440">
        <f>Y51+Y52</f>
        <v>0.58823529411764708</v>
      </c>
      <c r="AA51" s="283">
        <f>X51/X66</f>
        <v>0.83333333333333337</v>
      </c>
      <c r="AB51" s="411">
        <f>AA51+AA52</f>
        <v>0.83333333333333337</v>
      </c>
      <c r="AC51" s="227"/>
    </row>
    <row r="52" spans="2:29" ht="18.75" customHeight="1">
      <c r="B52" s="281" t="s">
        <v>169</v>
      </c>
      <c r="C52" s="282">
        <f>COUNTIFS('1. All Data'!$AB$3:$AB$129,"Leisure, Culture &amp; Tourism",'1. All Data'!$H$3:$H$129,"On Track to be Achieved")</f>
        <v>0</v>
      </c>
      <c r="D52" s="283" t="e">
        <f>C52/C65</f>
        <v>#DIV/0!</v>
      </c>
      <c r="E52" s="440"/>
      <c r="F52" s="284" t="e">
        <f>C52/C66</f>
        <v>#DIV/0!</v>
      </c>
      <c r="G52" s="445"/>
      <c r="I52" s="281" t="s">
        <v>169</v>
      </c>
      <c r="J52" s="282">
        <f>COUNTIFS('1. All Data'!$AB$3:$AB$129,"Leisure, Culture &amp; Tourism",'1. All Data'!$M$3:$M$129,"On Track to be Achieved")</f>
        <v>0</v>
      </c>
      <c r="K52" s="283" t="e">
        <f>J52/J65</f>
        <v>#DIV/0!</v>
      </c>
      <c r="L52" s="440"/>
      <c r="M52" s="284" t="e">
        <f>J52/J66</f>
        <v>#DIV/0!</v>
      </c>
      <c r="N52" s="445"/>
      <c r="P52" s="281" t="s">
        <v>169</v>
      </c>
      <c r="Q52" s="282">
        <f>COUNTIFS('1. All Data'!$AB$3:$AB$129,"Leisure, Amenities &amp; Tourism",'1. All Data'!$R$3:$R$129,"On Track to be Achieved")</f>
        <v>6</v>
      </c>
      <c r="R52" s="283">
        <f>Q52/Q65</f>
        <v>0.35294117647058826</v>
      </c>
      <c r="S52" s="440"/>
      <c r="T52" s="284">
        <f>Q52/Q66</f>
        <v>0.5</v>
      </c>
      <c r="U52" s="445"/>
      <c r="W52" s="228" t="s">
        <v>161</v>
      </c>
      <c r="X52" s="282">
        <f>COUNTIFS('1. All Data'!$AB$3:$AB$129,"Leisure, Amenities &amp; Tourism",'1. All Data'!$V$3:$V$129,"Numerical Outturn Within 5% Tolerance")</f>
        <v>0</v>
      </c>
      <c r="Y52" s="283">
        <f>X52/X65</f>
        <v>0</v>
      </c>
      <c r="Z52" s="440"/>
      <c r="AA52" s="283">
        <f>X52/X66</f>
        <v>0</v>
      </c>
      <c r="AB52" s="411"/>
      <c r="AC52" s="227"/>
    </row>
    <row r="53" spans="2:29" s="227" customFormat="1" ht="6.75" customHeight="1">
      <c r="B53" s="224"/>
      <c r="C53" s="242"/>
      <c r="D53" s="239"/>
      <c r="E53" s="239"/>
      <c r="F53" s="285"/>
      <c r="G53" s="240"/>
      <c r="I53" s="224"/>
      <c r="J53" s="242"/>
      <c r="K53" s="239"/>
      <c r="L53" s="239"/>
      <c r="M53" s="285"/>
      <c r="N53" s="240"/>
      <c r="P53" s="224"/>
      <c r="Q53" s="242"/>
      <c r="R53" s="239"/>
      <c r="S53" s="239"/>
      <c r="T53" s="285"/>
      <c r="U53" s="240"/>
      <c r="W53" s="231"/>
      <c r="X53" s="232"/>
      <c r="Y53" s="233"/>
      <c r="Z53" s="233"/>
      <c r="AA53" s="233"/>
      <c r="AB53" s="234"/>
    </row>
    <row r="54" spans="2:29" ht="16.5" customHeight="1">
      <c r="B54" s="434" t="s">
        <v>170</v>
      </c>
      <c r="C54" s="437">
        <f>COUNTIFS('1. All Data'!$AB$3:$AB$129,"Leisure, Culture &amp; Tourism",'1. All Data'!$H$3:$H$129,"In Danger of Falling Behind Target")</f>
        <v>0</v>
      </c>
      <c r="D54" s="442" t="e">
        <f>C54/C65</f>
        <v>#DIV/0!</v>
      </c>
      <c r="E54" s="442" t="e">
        <f>D54</f>
        <v>#DIV/0!</v>
      </c>
      <c r="F54" s="428" t="e">
        <f>C54/C66</f>
        <v>#DIV/0!</v>
      </c>
      <c r="G54" s="431" t="e">
        <f>F54</f>
        <v>#DIV/0!</v>
      </c>
      <c r="I54" s="434" t="s">
        <v>170</v>
      </c>
      <c r="J54" s="437">
        <f>COUNTIFS('1. All Data'!$AB$3:$AB$129,"Leisure, Culture &amp; Tourism",'1. All Data'!$M$3:$M$129,"In Danger of Falling Behind Target")</f>
        <v>0</v>
      </c>
      <c r="K54" s="442" t="e">
        <f>J54/J65</f>
        <v>#DIV/0!</v>
      </c>
      <c r="L54" s="442" t="e">
        <f>K54</f>
        <v>#DIV/0!</v>
      </c>
      <c r="M54" s="428" t="e">
        <f>J54/J66</f>
        <v>#DIV/0!</v>
      </c>
      <c r="N54" s="431" t="e">
        <f>M54</f>
        <v>#DIV/0!</v>
      </c>
      <c r="P54" s="434" t="s">
        <v>170</v>
      </c>
      <c r="Q54" s="437">
        <f>COUNTIFS('1. All Data'!$AB$3:$AB$129,"Leisure, Amenities &amp; Tourism",'1. All Data'!$R$3:$R$129,"In Danger of Falling Behind Target")</f>
        <v>0</v>
      </c>
      <c r="R54" s="442">
        <f>Q54/Q65</f>
        <v>0</v>
      </c>
      <c r="S54" s="442">
        <f>R54</f>
        <v>0</v>
      </c>
      <c r="T54" s="428">
        <f>Q54/Q66</f>
        <v>0</v>
      </c>
      <c r="U54" s="431">
        <f>T54</f>
        <v>0</v>
      </c>
      <c r="W54" s="237" t="s">
        <v>162</v>
      </c>
      <c r="X54" s="238">
        <f>COUNTIFS('1. All Data'!$AB$3:$AB$129,"Leisure, Amenities &amp; Tourism",'1. All Data'!$V$3:$V$129,"Numerical Outturn Within 10% Tolerance")</f>
        <v>0</v>
      </c>
      <c r="Y54" s="230">
        <f>X54/X65</f>
        <v>0</v>
      </c>
      <c r="Z54" s="397">
        <f>SUM(Y54:Y56)</f>
        <v>5.8823529411764705E-2</v>
      </c>
      <c r="AA54" s="230">
        <f>X54/X66</f>
        <v>0</v>
      </c>
      <c r="AB54" s="412">
        <f>SUM(AA54:AA56)</f>
        <v>8.3333333333333329E-2</v>
      </c>
      <c r="AC54" s="227"/>
    </row>
    <row r="55" spans="2:29" ht="16.5" customHeight="1">
      <c r="B55" s="435"/>
      <c r="C55" s="438"/>
      <c r="D55" s="443"/>
      <c r="E55" s="443"/>
      <c r="F55" s="429"/>
      <c r="G55" s="432"/>
      <c r="I55" s="435"/>
      <c r="J55" s="438"/>
      <c r="K55" s="443"/>
      <c r="L55" s="443"/>
      <c r="M55" s="429"/>
      <c r="N55" s="432"/>
      <c r="P55" s="435"/>
      <c r="Q55" s="438"/>
      <c r="R55" s="443"/>
      <c r="S55" s="443"/>
      <c r="T55" s="429"/>
      <c r="U55" s="432"/>
      <c r="W55" s="237" t="s">
        <v>163</v>
      </c>
      <c r="X55" s="238">
        <f>COUNTIFS('1. All Data'!$AB$3:$AB$129,"Leisure, Amenities &amp; Tourism",'1. All Data'!$V$3:$V$129,"Target Partially Met")</f>
        <v>0</v>
      </c>
      <c r="Y55" s="230">
        <f>X55/X65</f>
        <v>0</v>
      </c>
      <c r="Z55" s="397"/>
      <c r="AA55" s="230">
        <f>X55/X66</f>
        <v>0</v>
      </c>
      <c r="AB55" s="412"/>
      <c r="AC55" s="227"/>
    </row>
    <row r="56" spans="2:29" ht="16.5" customHeight="1">
      <c r="B56" s="436"/>
      <c r="C56" s="439"/>
      <c r="D56" s="444"/>
      <c r="E56" s="444"/>
      <c r="F56" s="430"/>
      <c r="G56" s="433"/>
      <c r="I56" s="436"/>
      <c r="J56" s="439"/>
      <c r="K56" s="444"/>
      <c r="L56" s="444"/>
      <c r="M56" s="430"/>
      <c r="N56" s="433"/>
      <c r="P56" s="436"/>
      <c r="Q56" s="439"/>
      <c r="R56" s="444"/>
      <c r="S56" s="444"/>
      <c r="T56" s="430"/>
      <c r="U56" s="433"/>
      <c r="W56" s="237" t="s">
        <v>166</v>
      </c>
      <c r="X56" s="238">
        <f>COUNTIFS('1. All Data'!$AB$3:$AB$129,"Leisure, Amenities &amp; Tourism",'1. All Data'!$V$3:$V$129,"Completion Date Within Reasonable Tolerance")</f>
        <v>1</v>
      </c>
      <c r="Y56" s="230">
        <f>X56/X65</f>
        <v>5.8823529411764705E-2</v>
      </c>
      <c r="Z56" s="397"/>
      <c r="AA56" s="230">
        <f>X56/X66</f>
        <v>8.3333333333333329E-2</v>
      </c>
      <c r="AB56" s="412"/>
      <c r="AC56" s="227"/>
    </row>
    <row r="57" spans="2:29" s="227" customFormat="1" ht="6" customHeight="1">
      <c r="B57" s="224"/>
      <c r="C57" s="225"/>
      <c r="D57" s="239"/>
      <c r="E57" s="239"/>
      <c r="F57" s="285"/>
      <c r="G57" s="240"/>
      <c r="I57" s="224"/>
      <c r="J57" s="225"/>
      <c r="K57" s="239"/>
      <c r="L57" s="239"/>
      <c r="M57" s="285"/>
      <c r="N57" s="240"/>
      <c r="P57" s="224"/>
      <c r="Q57" s="225"/>
      <c r="R57" s="239"/>
      <c r="S57" s="239"/>
      <c r="T57" s="285"/>
      <c r="U57" s="240"/>
      <c r="W57" s="224"/>
      <c r="X57" s="225"/>
      <c r="Y57" s="239"/>
      <c r="Z57" s="239"/>
      <c r="AA57" s="239"/>
      <c r="AB57" s="240"/>
    </row>
    <row r="58" spans="2:29" ht="22.5" customHeight="1">
      <c r="B58" s="286" t="s">
        <v>171</v>
      </c>
      <c r="C58" s="282">
        <f>COUNTIFS('1. All Data'!$AB$3:$AB$129,"Leisure, Culture &amp; Tourism",'1. All Data'!$H$3:$H$129,"Completed Behind Schedule")</f>
        <v>0</v>
      </c>
      <c r="D58" s="283" t="e">
        <f>C58/C65</f>
        <v>#DIV/0!</v>
      </c>
      <c r="E58" s="440" t="e">
        <f>D58+D59</f>
        <v>#DIV/0!</v>
      </c>
      <c r="F58" s="284" t="e">
        <f>C58/C66</f>
        <v>#DIV/0!</v>
      </c>
      <c r="G58" s="441" t="e">
        <f>F58+F59</f>
        <v>#DIV/0!</v>
      </c>
      <c r="I58" s="286" t="s">
        <v>171</v>
      </c>
      <c r="J58" s="282">
        <f>COUNTIFS('1. All Data'!$AB$3:$AB$129,"Leisure, Culture &amp; Tourism",'1. All Data'!$M$3:$M$129,"Completed Behind Schedule")</f>
        <v>0</v>
      </c>
      <c r="K58" s="283" t="e">
        <f>J58/J65</f>
        <v>#DIV/0!</v>
      </c>
      <c r="L58" s="440" t="e">
        <f>K58+K59</f>
        <v>#DIV/0!</v>
      </c>
      <c r="M58" s="284" t="e">
        <f>J58/J66</f>
        <v>#DIV/0!</v>
      </c>
      <c r="N58" s="441" t="e">
        <f>M58+M59</f>
        <v>#DIV/0!</v>
      </c>
      <c r="P58" s="286" t="s">
        <v>171</v>
      </c>
      <c r="Q58" s="282">
        <f>COUNTIFS('1. All Data'!$AB$3:$AB$129,"Leisure, Amenities &amp; Tourism",'1. All Data'!$R$3:$R$129,"Completed Behind Schedule")</f>
        <v>1</v>
      </c>
      <c r="R58" s="283">
        <f>Q58/Q65</f>
        <v>5.8823529411764705E-2</v>
      </c>
      <c r="S58" s="440">
        <f>R58+R59</f>
        <v>0.11764705882352941</v>
      </c>
      <c r="T58" s="284">
        <f>Q58/Q66</f>
        <v>8.3333333333333329E-2</v>
      </c>
      <c r="U58" s="441">
        <f>T58+T59</f>
        <v>0.16666666666666666</v>
      </c>
      <c r="W58" s="241" t="s">
        <v>165</v>
      </c>
      <c r="X58" s="282">
        <f>COUNTIFS('1. All Data'!$AB$3:$AB$129,"Leisure, Amenities &amp; Tourism",'1. All Data'!$V$3:$V$129,"Completed Significantly After Target Deadline")</f>
        <v>0</v>
      </c>
      <c r="Y58" s="283">
        <f>X58/X65</f>
        <v>0</v>
      </c>
      <c r="Z58" s="440">
        <f>Y58+Y59</f>
        <v>5.8823529411764705E-2</v>
      </c>
      <c r="AA58" s="283">
        <f>X58/X66</f>
        <v>0</v>
      </c>
      <c r="AB58" s="398">
        <f>AA58+AA59</f>
        <v>8.3333333333333329E-2</v>
      </c>
      <c r="AC58" s="227"/>
    </row>
    <row r="59" spans="2:29" ht="22.5" customHeight="1">
      <c r="B59" s="286" t="s">
        <v>164</v>
      </c>
      <c r="C59" s="282">
        <f>COUNTIFS('1. All Data'!$AB$3:$AB$129,"Leisure, Culture &amp; Tourism",'1. All Data'!$H$3:$H$129,"Off Target")</f>
        <v>0</v>
      </c>
      <c r="D59" s="283" t="e">
        <f>C59/C65</f>
        <v>#DIV/0!</v>
      </c>
      <c r="E59" s="440"/>
      <c r="F59" s="284" t="e">
        <f>C59/C66</f>
        <v>#DIV/0!</v>
      </c>
      <c r="G59" s="441"/>
      <c r="I59" s="286" t="s">
        <v>164</v>
      </c>
      <c r="J59" s="282">
        <f>COUNTIFS('1. All Data'!$AB$3:$AB$129,"Leisure, Culture &amp; Tourism",'1. All Data'!$M$3:$M$129,"Off Target")</f>
        <v>0</v>
      </c>
      <c r="K59" s="283" t="e">
        <f>J59/J65</f>
        <v>#DIV/0!</v>
      </c>
      <c r="L59" s="440"/>
      <c r="M59" s="284" t="e">
        <f>J59/J66</f>
        <v>#DIV/0!</v>
      </c>
      <c r="N59" s="441"/>
      <c r="P59" s="286" t="s">
        <v>164</v>
      </c>
      <c r="Q59" s="282">
        <f>COUNTIFS('1. All Data'!$AB$3:$AB$129,"Leisure, Amenities &amp; Tourism",'1. All Data'!$R$3:$R$129,"Off Target")</f>
        <v>1</v>
      </c>
      <c r="R59" s="283">
        <f>Q59/Q65</f>
        <v>5.8823529411764705E-2</v>
      </c>
      <c r="S59" s="440"/>
      <c r="T59" s="284">
        <f>Q59/Q66</f>
        <v>8.3333333333333329E-2</v>
      </c>
      <c r="U59" s="441"/>
      <c r="W59" s="241" t="s">
        <v>164</v>
      </c>
      <c r="X59" s="282">
        <f>COUNTIFS('1. All Data'!$AB$3:$AB$129,"Leisure, Amenities &amp; Tourism",'1. All Data'!$V$3:$V$129,"Off Target")</f>
        <v>1</v>
      </c>
      <c r="Y59" s="283">
        <f>X59/X65</f>
        <v>5.8823529411764705E-2</v>
      </c>
      <c r="Z59" s="440"/>
      <c r="AA59" s="283">
        <f>X59/X66</f>
        <v>8.3333333333333329E-2</v>
      </c>
      <c r="AB59" s="398"/>
      <c r="AC59" s="227"/>
    </row>
    <row r="60" spans="2:29" s="227" customFormat="1" ht="6.75" customHeight="1">
      <c r="B60" s="224"/>
      <c r="C60" s="242"/>
      <c r="D60" s="239"/>
      <c r="E60" s="239"/>
      <c r="F60" s="285"/>
      <c r="G60" s="243"/>
      <c r="I60" s="224"/>
      <c r="J60" s="242"/>
      <c r="K60" s="239"/>
      <c r="L60" s="239"/>
      <c r="M60" s="285"/>
      <c r="N60" s="243"/>
      <c r="P60" s="224"/>
      <c r="Q60" s="242"/>
      <c r="R60" s="239"/>
      <c r="S60" s="239"/>
      <c r="T60" s="285"/>
      <c r="U60" s="243"/>
      <c r="W60" s="224"/>
      <c r="X60" s="242"/>
      <c r="Y60" s="239"/>
      <c r="Z60" s="239"/>
      <c r="AA60" s="239"/>
      <c r="AB60" s="243"/>
    </row>
    <row r="61" spans="2:29" ht="15.75" customHeight="1">
      <c r="B61" s="288" t="s">
        <v>193</v>
      </c>
      <c r="C61" s="282">
        <f>COUNTIFS('1. All Data'!$AB$3:$AB$129,"Leisure, Culture &amp; Tourism",'1. All Data'!$H$3:$H$129,"Not yet due")</f>
        <v>0</v>
      </c>
      <c r="D61" s="289" t="e">
        <f>C61/C65</f>
        <v>#DIV/0!</v>
      </c>
      <c r="E61" s="289" t="e">
        <f>D61</f>
        <v>#DIV/0!</v>
      </c>
      <c r="F61" s="290"/>
      <c r="G61" s="65"/>
      <c r="I61" s="288" t="s">
        <v>193</v>
      </c>
      <c r="J61" s="282">
        <f>COUNTIFS('1. All Data'!$AB$3:$AB$129,"Leisure, Culture &amp; Tourism",'1. All Data'!$M$3:$M$129,"Not yet due")</f>
        <v>0</v>
      </c>
      <c r="K61" s="289" t="e">
        <f>J61/J65</f>
        <v>#DIV/0!</v>
      </c>
      <c r="L61" s="289" t="e">
        <f>K61</f>
        <v>#DIV/0!</v>
      </c>
      <c r="M61" s="290"/>
      <c r="N61" s="65"/>
      <c r="P61" s="288" t="s">
        <v>193</v>
      </c>
      <c r="Q61" s="282">
        <f>COUNTIFS('1. All Data'!$AB$3:$AB$129,"Leisure, Amenities &amp; Tourism",'1. All Data'!$R$3:$R$129,"Not yet due")</f>
        <v>0</v>
      </c>
      <c r="R61" s="289">
        <f>Q61/Q65</f>
        <v>0</v>
      </c>
      <c r="S61" s="289">
        <f>R61</f>
        <v>0</v>
      </c>
      <c r="T61" s="290"/>
      <c r="U61" s="65"/>
      <c r="W61" s="244" t="s">
        <v>193</v>
      </c>
      <c r="X61" s="282">
        <f>COUNTIFS('1. All Data'!$AB$3:$AB$129,"Leisure, Amenities &amp; Tourism",'1. All Data'!$V$3:$V$129,"Not yet due")</f>
        <v>0</v>
      </c>
      <c r="Y61" s="289">
        <f>X61/X65</f>
        <v>0</v>
      </c>
      <c r="Z61" s="289">
        <f>Y61</f>
        <v>0</v>
      </c>
      <c r="AA61" s="246"/>
      <c r="AB61" s="65"/>
      <c r="AC61" s="227"/>
    </row>
    <row r="62" spans="2:29" ht="15.75" customHeight="1">
      <c r="B62" s="288" t="s">
        <v>159</v>
      </c>
      <c r="C62" s="282">
        <f>COUNTIFS('1. All Data'!$AB$3:$AB$129,"Leisure, Culture &amp; Tourism",'1. All Data'!$H$3:$H$129,"Update not provided")</f>
        <v>0</v>
      </c>
      <c r="D62" s="289" t="e">
        <f>C62/C65</f>
        <v>#DIV/0!</v>
      </c>
      <c r="E62" s="289" t="e">
        <f>D62</f>
        <v>#DIV/0!</v>
      </c>
      <c r="F62" s="290"/>
      <c r="G62" s="8"/>
      <c r="I62" s="288" t="s">
        <v>159</v>
      </c>
      <c r="J62" s="282">
        <f>COUNTIFS('1. All Data'!$AB$3:$AB$129,"Leisure, Culture &amp; Tourism",'1. All Data'!$M$3:$M$129,"Update not provided")</f>
        <v>0</v>
      </c>
      <c r="K62" s="289" t="e">
        <f>J62/J65</f>
        <v>#DIV/0!</v>
      </c>
      <c r="L62" s="289" t="e">
        <f>K62</f>
        <v>#DIV/0!</v>
      </c>
      <c r="M62" s="290"/>
      <c r="N62" s="8"/>
      <c r="P62" s="288" t="s">
        <v>159</v>
      </c>
      <c r="Q62" s="282">
        <f>COUNTIFS('1. All Data'!$AB$3:$AB$129,"Leisure, Amenities &amp; Tourism",'1. All Data'!$R$3:$R$129,"Update not provided")</f>
        <v>0</v>
      </c>
      <c r="R62" s="289">
        <f>Q62/Q65</f>
        <v>0</v>
      </c>
      <c r="S62" s="289">
        <f>R62</f>
        <v>0</v>
      </c>
      <c r="T62" s="290"/>
      <c r="U62" s="8"/>
      <c r="W62" s="244" t="s">
        <v>159</v>
      </c>
      <c r="X62" s="282">
        <f>COUNTIFS('1. All Data'!$AB$3:$AB$129,"Leisure, Amenities &amp; Tourism",'1. All Data'!$V$3:$V$129,"Update not provided")</f>
        <v>0</v>
      </c>
      <c r="Y62" s="289">
        <f>X62/X65</f>
        <v>0</v>
      </c>
      <c r="Z62" s="289">
        <f>Y62</f>
        <v>0</v>
      </c>
      <c r="AA62" s="246"/>
      <c r="AB62" s="8"/>
      <c r="AC62" s="227"/>
    </row>
    <row r="63" spans="2:29" ht="15.75" customHeight="1">
      <c r="B63" s="291" t="s">
        <v>167</v>
      </c>
      <c r="C63" s="282">
        <f>COUNTIFS('1. All Data'!$AB$3:$AB$129,"Leisure, Culture &amp; Tourism",'1. All Data'!$H$3:$H$129,"Deferred")</f>
        <v>0</v>
      </c>
      <c r="D63" s="292" t="e">
        <f>C63/C65</f>
        <v>#DIV/0!</v>
      </c>
      <c r="E63" s="292" t="e">
        <f>D63</f>
        <v>#DIV/0!</v>
      </c>
      <c r="F63" s="293"/>
      <c r="G63" s="65"/>
      <c r="I63" s="291" t="s">
        <v>167</v>
      </c>
      <c r="J63" s="282">
        <f>COUNTIFS('1. All Data'!$AB$3:$AB$129,"Leisure, Culture &amp; Tourism",'1. All Data'!$M$3:$M$129,"Deferred")</f>
        <v>0</v>
      </c>
      <c r="K63" s="292" t="e">
        <f>J63/J65</f>
        <v>#DIV/0!</v>
      </c>
      <c r="L63" s="292" t="e">
        <f>K63</f>
        <v>#DIV/0!</v>
      </c>
      <c r="M63" s="293"/>
      <c r="N63" s="65"/>
      <c r="P63" s="291" t="s">
        <v>167</v>
      </c>
      <c r="Q63" s="282">
        <f>COUNTIFS('1. All Data'!$AB$3:$AB$129,"Leisure, Amenities &amp; Tourism",'1. All Data'!$R$3:$R$129,"Deferred")</f>
        <v>5</v>
      </c>
      <c r="R63" s="292">
        <f>Q63/Q65</f>
        <v>0.29411764705882354</v>
      </c>
      <c r="S63" s="292">
        <f>R63</f>
        <v>0.29411764705882354</v>
      </c>
      <c r="T63" s="293"/>
      <c r="U63" s="65"/>
      <c r="W63" s="247" t="s">
        <v>167</v>
      </c>
      <c r="X63" s="282">
        <f>COUNTIFS('1. All Data'!$AB$3:$AB$129,"Leisure, Amenities &amp; Tourism",'1. All Data'!$V$3:$V$129,"Deferred")</f>
        <v>5</v>
      </c>
      <c r="Y63" s="292">
        <f>X63/X65</f>
        <v>0.29411764705882354</v>
      </c>
      <c r="Z63" s="292">
        <f>Y63</f>
        <v>0.29411764705882354</v>
      </c>
      <c r="AA63" s="249"/>
      <c r="AB63" s="65"/>
      <c r="AC63" s="227"/>
    </row>
    <row r="64" spans="2:29" ht="15.75" customHeight="1">
      <c r="B64" s="291" t="s">
        <v>168</v>
      </c>
      <c r="C64" s="282">
        <f>COUNTIFS('1. All Data'!$AB$3:$AB$129,"Leisure, Culture &amp; Tourism",'1. All Data'!$H$3:$H$129,"Deleted")</f>
        <v>0</v>
      </c>
      <c r="D64" s="292" t="e">
        <f>C64/C65</f>
        <v>#DIV/0!</v>
      </c>
      <c r="E64" s="292" t="e">
        <f>D64</f>
        <v>#DIV/0!</v>
      </c>
      <c r="F64" s="293"/>
      <c r="G64" s="36" t="s">
        <v>194</v>
      </c>
      <c r="I64" s="291" t="s">
        <v>168</v>
      </c>
      <c r="J64" s="282">
        <f>COUNTIFS('1. All Data'!$AB$3:$AB$129,"Leisure, Culture &amp; Tourism",'1. All Data'!$M$3:$M$129,"Deleted")</f>
        <v>0</v>
      </c>
      <c r="K64" s="292" t="e">
        <f>J64/J65</f>
        <v>#DIV/0!</v>
      </c>
      <c r="L64" s="292" t="e">
        <f>K64</f>
        <v>#DIV/0!</v>
      </c>
      <c r="M64" s="293"/>
      <c r="N64" s="36" t="s">
        <v>194</v>
      </c>
      <c r="P64" s="291" t="s">
        <v>168</v>
      </c>
      <c r="Q64" s="282">
        <f>COUNTIFS('1. All Data'!$AB$3:$AB$129,"Leisure, Amenities &amp; Tourism",'1. All Data'!$R$3:$R$129,"Deleted")</f>
        <v>0</v>
      </c>
      <c r="R64" s="292">
        <f>Q64/Q65</f>
        <v>0</v>
      </c>
      <c r="S64" s="292">
        <f>R64</f>
        <v>0</v>
      </c>
      <c r="T64" s="293"/>
      <c r="U64" s="36" t="s">
        <v>194</v>
      </c>
      <c r="W64" s="247" t="s">
        <v>168</v>
      </c>
      <c r="X64" s="282">
        <f>COUNTIFS('1. All Data'!$AB$3:$AB$129,"Leisure, Amenities &amp; Tourism",'1. All Data'!$V$3:$V$129,"Deleted")</f>
        <v>0</v>
      </c>
      <c r="Y64" s="292">
        <f>X64/X65</f>
        <v>0</v>
      </c>
      <c r="Z64" s="292">
        <f>Y64</f>
        <v>0</v>
      </c>
      <c r="AA64" s="249"/>
      <c r="AB64" s="9" t="s">
        <v>194</v>
      </c>
      <c r="AC64" s="227"/>
    </row>
    <row r="65" spans="2:29" ht="15.75" customHeight="1">
      <c r="B65" s="294" t="s">
        <v>195</v>
      </c>
      <c r="C65" s="295">
        <f>SUM(C51:C64)</f>
        <v>0</v>
      </c>
      <c r="D65" s="249"/>
      <c r="E65" s="249"/>
      <c r="F65" s="296"/>
      <c r="G65" s="65"/>
      <c r="I65" s="294" t="s">
        <v>195</v>
      </c>
      <c r="J65" s="295">
        <f>SUM(J51:J64)</f>
        <v>0</v>
      </c>
      <c r="K65" s="249"/>
      <c r="L65" s="249"/>
      <c r="M65" s="296"/>
      <c r="N65" s="65"/>
      <c r="P65" s="294" t="s">
        <v>195</v>
      </c>
      <c r="Q65" s="295">
        <f>SUM(Q51:Q64)</f>
        <v>17</v>
      </c>
      <c r="R65" s="249"/>
      <c r="S65" s="249"/>
      <c r="T65" s="296"/>
      <c r="U65" s="65"/>
      <c r="W65" s="250" t="s">
        <v>195</v>
      </c>
      <c r="X65" s="295">
        <f>SUM(X51:X64)</f>
        <v>17</v>
      </c>
      <c r="Y65" s="249"/>
      <c r="Z65" s="249"/>
      <c r="AA65" s="65"/>
      <c r="AB65" s="65"/>
      <c r="AC65" s="227"/>
    </row>
    <row r="66" spans="2:29" ht="15.75" customHeight="1">
      <c r="B66" s="294" t="s">
        <v>196</v>
      </c>
      <c r="C66" s="295">
        <f>C65-C64-C63-C62-C61</f>
        <v>0</v>
      </c>
      <c r="D66" s="65"/>
      <c r="E66" s="65"/>
      <c r="F66" s="296"/>
      <c r="G66" s="65"/>
      <c r="I66" s="294" t="s">
        <v>196</v>
      </c>
      <c r="J66" s="295">
        <f>J65-J64-J63-J62-J61</f>
        <v>0</v>
      </c>
      <c r="K66" s="65"/>
      <c r="L66" s="65"/>
      <c r="M66" s="296"/>
      <c r="N66" s="65"/>
      <c r="P66" s="294" t="s">
        <v>196</v>
      </c>
      <c r="Q66" s="295">
        <f>Q65-Q64-Q63-Q62-Q61</f>
        <v>12</v>
      </c>
      <c r="R66" s="65"/>
      <c r="S66" s="65"/>
      <c r="T66" s="296"/>
      <c r="U66" s="65"/>
      <c r="W66" s="250" t="s">
        <v>196</v>
      </c>
      <c r="X66" s="295">
        <f>X65-X64-X63-X62-X61</f>
        <v>12</v>
      </c>
      <c r="Y66" s="65"/>
      <c r="Z66" s="65"/>
      <c r="AA66" s="65"/>
      <c r="AB66" s="65"/>
      <c r="AC66" s="227"/>
    </row>
    <row r="67" spans="2:29" ht="15.75" customHeight="1">
      <c r="W67" s="252"/>
      <c r="AA67" s="8"/>
      <c r="AC67" s="227"/>
    </row>
    <row r="68" spans="2:29" ht="15.75" customHeight="1">
      <c r="W68" s="226"/>
      <c r="X68" s="298"/>
      <c r="Y68" s="226"/>
      <c r="Z68" s="226"/>
      <c r="AA68" s="226"/>
      <c r="AB68" s="259"/>
      <c r="AC68" s="227"/>
    </row>
    <row r="69" spans="2:29" ht="15.75" customHeight="1">
      <c r="W69" s="299"/>
      <c r="X69" s="300"/>
      <c r="Y69" s="65"/>
      <c r="Z69" s="65"/>
      <c r="AA69" s="65"/>
      <c r="AB69" s="249"/>
      <c r="AC69" s="227"/>
    </row>
    <row r="70" spans="2:29" s="227" customFormat="1" ht="15.75">
      <c r="B70" s="301" t="s">
        <v>219</v>
      </c>
      <c r="C70" s="277"/>
      <c r="D70" s="277"/>
      <c r="E70" s="277"/>
      <c r="F70" s="278"/>
      <c r="G70" s="277"/>
      <c r="I70" s="301" t="s">
        <v>219</v>
      </c>
      <c r="J70" s="277"/>
      <c r="K70" s="277"/>
      <c r="L70" s="277"/>
      <c r="M70" s="278"/>
      <c r="N70" s="277"/>
      <c r="P70" s="301" t="s">
        <v>219</v>
      </c>
      <c r="Q70" s="277"/>
      <c r="R70" s="277"/>
      <c r="S70" s="277"/>
      <c r="T70" s="278"/>
      <c r="U70" s="277"/>
      <c r="W70" s="301" t="s">
        <v>219</v>
      </c>
      <c r="X70" s="277"/>
      <c r="Y70" s="277"/>
      <c r="Z70" s="277"/>
      <c r="AA70" s="278"/>
      <c r="AB70" s="277"/>
    </row>
    <row r="71" spans="2:29" ht="41.25" customHeight="1">
      <c r="B71" s="279" t="s">
        <v>186</v>
      </c>
      <c r="C71" s="280" t="s">
        <v>187</v>
      </c>
      <c r="D71" s="280" t="s">
        <v>188</v>
      </c>
      <c r="E71" s="280" t="s">
        <v>189</v>
      </c>
      <c r="F71" s="279" t="s">
        <v>190</v>
      </c>
      <c r="G71" s="280" t="s">
        <v>191</v>
      </c>
      <c r="I71" s="279" t="s">
        <v>186</v>
      </c>
      <c r="J71" s="280" t="s">
        <v>187</v>
      </c>
      <c r="K71" s="280" t="s">
        <v>188</v>
      </c>
      <c r="L71" s="280" t="s">
        <v>189</v>
      </c>
      <c r="M71" s="279" t="s">
        <v>190</v>
      </c>
      <c r="N71" s="280" t="s">
        <v>191</v>
      </c>
      <c r="P71" s="279" t="s">
        <v>186</v>
      </c>
      <c r="Q71" s="280" t="s">
        <v>187</v>
      </c>
      <c r="R71" s="280" t="s">
        <v>188</v>
      </c>
      <c r="S71" s="280" t="s">
        <v>189</v>
      </c>
      <c r="T71" s="279" t="s">
        <v>190</v>
      </c>
      <c r="U71" s="280" t="s">
        <v>191</v>
      </c>
      <c r="W71" s="223" t="s">
        <v>186</v>
      </c>
      <c r="X71" s="223" t="s">
        <v>187</v>
      </c>
      <c r="Y71" s="223" t="s">
        <v>188</v>
      </c>
      <c r="Z71" s="223" t="s">
        <v>189</v>
      </c>
      <c r="AA71" s="223" t="s">
        <v>190</v>
      </c>
      <c r="AB71" s="223" t="s">
        <v>191</v>
      </c>
      <c r="AC71" s="227"/>
    </row>
    <row r="72" spans="2:29" ht="6.75" customHeight="1">
      <c r="B72" s="224"/>
      <c r="C72" s="225"/>
      <c r="D72" s="225"/>
      <c r="E72" s="225"/>
      <c r="F72" s="224"/>
      <c r="G72" s="225"/>
      <c r="I72" s="224"/>
      <c r="J72" s="225"/>
      <c r="K72" s="225"/>
      <c r="L72" s="225"/>
      <c r="M72" s="224"/>
      <c r="N72" s="225"/>
      <c r="P72" s="224"/>
      <c r="Q72" s="225"/>
      <c r="R72" s="225"/>
      <c r="S72" s="225"/>
      <c r="T72" s="224"/>
      <c r="U72" s="225"/>
      <c r="W72" s="224"/>
      <c r="X72" s="225"/>
      <c r="Y72" s="225"/>
      <c r="Z72" s="225"/>
      <c r="AA72" s="225"/>
      <c r="AB72" s="225"/>
      <c r="AC72" s="227"/>
    </row>
    <row r="73" spans="2:29" ht="27.75" customHeight="1">
      <c r="B73" s="281" t="s">
        <v>192</v>
      </c>
      <c r="C73" s="282">
        <f>COUNTIFS('1. All Data'!$AB$3:$AB$129,"Regeneration &amp; Planning Policy",'1. All Data'!$H$3:$H$129,"Fully Achieved")</f>
        <v>0</v>
      </c>
      <c r="D73" s="283">
        <f>C73/C87</f>
        <v>0</v>
      </c>
      <c r="E73" s="440">
        <f>D73+D74</f>
        <v>0.75</v>
      </c>
      <c r="F73" s="284">
        <f>C73/C88</f>
        <v>0</v>
      </c>
      <c r="G73" s="445">
        <f>F73+F74</f>
        <v>0.94736842105263153</v>
      </c>
      <c r="I73" s="281" t="s">
        <v>192</v>
      </c>
      <c r="J73" s="282">
        <f>COUNTIFS('1. All Data'!$AB$3:$AB$129,"Regeneration &amp; Planning Policy",'1. All Data'!$M$3:$M$129,"Fully Achieved")</f>
        <v>0</v>
      </c>
      <c r="K73" s="283">
        <f>J73/J87</f>
        <v>0</v>
      </c>
      <c r="L73" s="440">
        <f>K73+K74</f>
        <v>0.95833333333333337</v>
      </c>
      <c r="M73" s="284">
        <f>J73/J88</f>
        <v>0</v>
      </c>
      <c r="N73" s="445">
        <f>M73+M74</f>
        <v>1</v>
      </c>
      <c r="P73" s="281" t="s">
        <v>192</v>
      </c>
      <c r="Q73" s="282">
        <f>COUNTIFS('1. All Data'!$AB$3:$AB$129,"Regeneration &amp; Planning Policy",'1. All Data'!$R$3:$R$129,"Fully Achieved")</f>
        <v>11</v>
      </c>
      <c r="R73" s="283">
        <f>Q73/Q87</f>
        <v>0.45833333333333331</v>
      </c>
      <c r="S73" s="440">
        <f>R73+R74</f>
        <v>0.91666666666666663</v>
      </c>
      <c r="T73" s="284">
        <f>Q73/Q88</f>
        <v>0.5</v>
      </c>
      <c r="U73" s="445">
        <f>T73+T74</f>
        <v>1</v>
      </c>
      <c r="W73" s="228" t="s">
        <v>192</v>
      </c>
      <c r="X73" s="282">
        <f>COUNTIFS('1. All Data'!$AB$3:$AB$129,"Regeneration &amp; Planning Policy",'1. All Data'!$V$3:$V$129,"Fully Achieved")</f>
        <v>21</v>
      </c>
      <c r="Y73" s="283">
        <f>X73/X87</f>
        <v>0.875</v>
      </c>
      <c r="Z73" s="440">
        <f>Y73+Y74</f>
        <v>0.875</v>
      </c>
      <c r="AA73" s="283">
        <f>X73/X88</f>
        <v>0.95454545454545459</v>
      </c>
      <c r="AB73" s="411">
        <f>AA73+AA74</f>
        <v>0.95454545454545459</v>
      </c>
      <c r="AC73" s="227"/>
    </row>
    <row r="74" spans="2:29" ht="27.75" customHeight="1">
      <c r="B74" s="281" t="s">
        <v>169</v>
      </c>
      <c r="C74" s="282">
        <f>COUNTIFS('1. All Data'!$AB$3:$AB$129,"Regeneration &amp; Planning Policy",'1. All Data'!$H$3:$H$129,"On Track to be Achieved")</f>
        <v>18</v>
      </c>
      <c r="D74" s="283">
        <f>C74/C87</f>
        <v>0.75</v>
      </c>
      <c r="E74" s="440"/>
      <c r="F74" s="284">
        <f>C74/C88</f>
        <v>0.94736842105263153</v>
      </c>
      <c r="G74" s="445"/>
      <c r="I74" s="281" t="s">
        <v>169</v>
      </c>
      <c r="J74" s="282">
        <f>COUNTIFS('1. All Data'!$AB$3:$AB$129,"Regeneration &amp; Planning Policy",'1. All Data'!$M$3:$M$129,"On Track to be Achieved")</f>
        <v>23</v>
      </c>
      <c r="K74" s="283">
        <f>J74/J87</f>
        <v>0.95833333333333337</v>
      </c>
      <c r="L74" s="440"/>
      <c r="M74" s="284">
        <f>J74/J88</f>
        <v>1</v>
      </c>
      <c r="N74" s="445"/>
      <c r="P74" s="281" t="s">
        <v>169</v>
      </c>
      <c r="Q74" s="282">
        <f>COUNTIFS('1. All Data'!$AB$3:$AB$129,"Regeneration &amp; Planning Policy",'1. All Data'!$R$3:$R$129,"On Track to be Achieved")</f>
        <v>11</v>
      </c>
      <c r="R74" s="283">
        <f>Q74/Q87</f>
        <v>0.45833333333333331</v>
      </c>
      <c r="S74" s="440"/>
      <c r="T74" s="284">
        <f>Q74/Q88</f>
        <v>0.5</v>
      </c>
      <c r="U74" s="445"/>
      <c r="W74" s="228" t="s">
        <v>161</v>
      </c>
      <c r="X74" s="282">
        <f>COUNTIFS('1. All Data'!$AB$3:$AB$129,"Regeneration &amp; Planning Policy",'1. All Data'!$V$3:$V$129,"Numerical Outturn Within 5% Tolerance")</f>
        <v>0</v>
      </c>
      <c r="Y74" s="283">
        <f>X74/X87</f>
        <v>0</v>
      </c>
      <c r="Z74" s="440"/>
      <c r="AA74" s="283">
        <f>X74/X88</f>
        <v>0</v>
      </c>
      <c r="AB74" s="411"/>
      <c r="AC74" s="227"/>
    </row>
    <row r="75" spans="2:29" ht="7.5" customHeight="1">
      <c r="B75" s="224"/>
      <c r="C75" s="242"/>
      <c r="D75" s="239"/>
      <c r="E75" s="239"/>
      <c r="F75" s="285"/>
      <c r="G75" s="240"/>
      <c r="I75" s="224"/>
      <c r="J75" s="242"/>
      <c r="K75" s="239"/>
      <c r="L75" s="239"/>
      <c r="M75" s="285"/>
      <c r="N75" s="240"/>
      <c r="P75" s="224"/>
      <c r="Q75" s="242"/>
      <c r="R75" s="239"/>
      <c r="S75" s="239"/>
      <c r="T75" s="285"/>
      <c r="U75" s="240"/>
      <c r="W75" s="231"/>
      <c r="X75" s="232"/>
      <c r="Y75" s="233"/>
      <c r="Z75" s="233"/>
      <c r="AA75" s="233"/>
      <c r="AB75" s="234"/>
      <c r="AC75" s="227"/>
    </row>
    <row r="76" spans="2:29" ht="21" customHeight="1">
      <c r="B76" s="434" t="s">
        <v>170</v>
      </c>
      <c r="C76" s="437">
        <f>COUNTIFS('1. All Data'!$AB$3:$AB$129,"Regeneration &amp; Planning Policy",'1. All Data'!$H$3:$H$129,"In Danger of Falling Behind Target")</f>
        <v>1</v>
      </c>
      <c r="D76" s="442">
        <f>C76/C87</f>
        <v>4.1666666666666664E-2</v>
      </c>
      <c r="E76" s="442">
        <f>D76</f>
        <v>4.1666666666666664E-2</v>
      </c>
      <c r="F76" s="428">
        <f>C76/C88</f>
        <v>5.2631578947368418E-2</v>
      </c>
      <c r="G76" s="431">
        <f>F76</f>
        <v>5.2631578947368418E-2</v>
      </c>
      <c r="I76" s="434" t="s">
        <v>170</v>
      </c>
      <c r="J76" s="437">
        <f>COUNTIFS('1. All Data'!$AB$3:$AB$129,"Regeneration &amp; Planning Policy",'1. All Data'!$M$3:$M$129,"In Danger of Falling Behind Target")</f>
        <v>0</v>
      </c>
      <c r="K76" s="442">
        <f>J76/J87</f>
        <v>0</v>
      </c>
      <c r="L76" s="442">
        <f>K76</f>
        <v>0</v>
      </c>
      <c r="M76" s="428">
        <f>J76/J88</f>
        <v>0</v>
      </c>
      <c r="N76" s="431">
        <f>M76</f>
        <v>0</v>
      </c>
      <c r="P76" s="434" t="s">
        <v>170</v>
      </c>
      <c r="Q76" s="437">
        <f>COUNTIFS('1. All Data'!$AB$3:$AB$129,"Regeneration &amp; Planning Policy",'1. All Data'!$R$3:$R$129,"In Danger of Falling Behind Target")</f>
        <v>0</v>
      </c>
      <c r="R76" s="442">
        <f>Q76/Q87</f>
        <v>0</v>
      </c>
      <c r="S76" s="442">
        <f>R76</f>
        <v>0</v>
      </c>
      <c r="T76" s="428">
        <f>Q76/Q88</f>
        <v>0</v>
      </c>
      <c r="U76" s="431">
        <f>T76</f>
        <v>0</v>
      </c>
      <c r="W76" s="237" t="s">
        <v>162</v>
      </c>
      <c r="X76" s="238">
        <f>COUNTIFS('1. All Data'!$AB$3:$AB$129,"Regeneration &amp; Planning Policy",'1. All Data'!$V$3:$V$129,"Numerical Outturn Within 10% Tolerance")</f>
        <v>0</v>
      </c>
      <c r="Y76" s="230">
        <f>X76/X87</f>
        <v>0</v>
      </c>
      <c r="Z76" s="397">
        <f>SUM(Y76:Y78)</f>
        <v>4.1666666666666664E-2</v>
      </c>
      <c r="AA76" s="230">
        <f>X76/X88</f>
        <v>0</v>
      </c>
      <c r="AB76" s="412">
        <f>SUM(AA76:AA78)</f>
        <v>4.5454545454545456E-2</v>
      </c>
      <c r="AC76" s="227"/>
    </row>
    <row r="77" spans="2:29" ht="18.75" customHeight="1">
      <c r="B77" s="435"/>
      <c r="C77" s="438"/>
      <c r="D77" s="443"/>
      <c r="E77" s="443"/>
      <c r="F77" s="429"/>
      <c r="G77" s="432"/>
      <c r="I77" s="435"/>
      <c r="J77" s="438"/>
      <c r="K77" s="443"/>
      <c r="L77" s="443"/>
      <c r="M77" s="429"/>
      <c r="N77" s="432"/>
      <c r="P77" s="435"/>
      <c r="Q77" s="438"/>
      <c r="R77" s="443"/>
      <c r="S77" s="443"/>
      <c r="T77" s="429"/>
      <c r="U77" s="432"/>
      <c r="W77" s="237" t="s">
        <v>163</v>
      </c>
      <c r="X77" s="238">
        <f>COUNTIFS('1. All Data'!$AB$3:$AB$129,"Regeneration &amp; Planning Policy",'1. All Data'!$V$3:$V$129,"Target Partially Met")</f>
        <v>1</v>
      </c>
      <c r="Y77" s="230">
        <f>X77/X87</f>
        <v>4.1666666666666664E-2</v>
      </c>
      <c r="Z77" s="397"/>
      <c r="AA77" s="230">
        <f>X77/X88</f>
        <v>4.5454545454545456E-2</v>
      </c>
      <c r="AB77" s="412"/>
      <c r="AC77" s="227"/>
    </row>
    <row r="78" spans="2:29" ht="20.25" customHeight="1">
      <c r="B78" s="436"/>
      <c r="C78" s="439"/>
      <c r="D78" s="444"/>
      <c r="E78" s="444"/>
      <c r="F78" s="430"/>
      <c r="G78" s="433"/>
      <c r="I78" s="436"/>
      <c r="J78" s="439"/>
      <c r="K78" s="444"/>
      <c r="L78" s="444"/>
      <c r="M78" s="430"/>
      <c r="N78" s="433"/>
      <c r="P78" s="436"/>
      <c r="Q78" s="439"/>
      <c r="R78" s="444"/>
      <c r="S78" s="444"/>
      <c r="T78" s="430"/>
      <c r="U78" s="433"/>
      <c r="W78" s="237" t="s">
        <v>166</v>
      </c>
      <c r="X78" s="238">
        <f>COUNTIFS('1. All Data'!$AB$3:$AB$129,"Regeneration &amp; Planning Policy",'1. All Data'!$V$3:$V$129,"Completion Date Within Reasonable Tolerance")</f>
        <v>0</v>
      </c>
      <c r="Y78" s="230">
        <f>X78/X87</f>
        <v>0</v>
      </c>
      <c r="Z78" s="397"/>
      <c r="AA78" s="230">
        <f>X78/X88</f>
        <v>0</v>
      </c>
      <c r="AB78" s="412"/>
      <c r="AC78" s="227"/>
    </row>
    <row r="79" spans="2:29" ht="6" customHeight="1">
      <c r="B79" s="224"/>
      <c r="C79" s="225"/>
      <c r="D79" s="239"/>
      <c r="E79" s="239"/>
      <c r="F79" s="285"/>
      <c r="G79" s="240"/>
      <c r="I79" s="224"/>
      <c r="J79" s="225"/>
      <c r="K79" s="239"/>
      <c r="L79" s="239"/>
      <c r="M79" s="285"/>
      <c r="N79" s="240"/>
      <c r="P79" s="224"/>
      <c r="Q79" s="225"/>
      <c r="R79" s="239"/>
      <c r="S79" s="239"/>
      <c r="T79" s="285"/>
      <c r="U79" s="240"/>
      <c r="W79" s="224"/>
      <c r="X79" s="225"/>
      <c r="Y79" s="239"/>
      <c r="Z79" s="239"/>
      <c r="AA79" s="239"/>
      <c r="AB79" s="240"/>
      <c r="AC79" s="227"/>
    </row>
    <row r="80" spans="2:29" ht="30" customHeight="1">
      <c r="B80" s="286" t="s">
        <v>171</v>
      </c>
      <c r="C80" s="282">
        <f>COUNTIFS('1. All Data'!$AB$3:$AB$129,"Regeneration &amp; Planning Policy",'1. All Data'!$H$3:$H$129,"Completed Behind Schedule")</f>
        <v>0</v>
      </c>
      <c r="D80" s="283">
        <f>C80/C87</f>
        <v>0</v>
      </c>
      <c r="E80" s="440">
        <f>D80+D81</f>
        <v>0</v>
      </c>
      <c r="F80" s="284">
        <f>C80/C88</f>
        <v>0</v>
      </c>
      <c r="G80" s="441">
        <f>F80+F81</f>
        <v>0</v>
      </c>
      <c r="I80" s="286" t="s">
        <v>171</v>
      </c>
      <c r="J80" s="282">
        <f>COUNTIFS('1. All Data'!$AB$3:$AB$129,"Regeneration &amp; Planning Policy",'1. All Data'!$M$3:$M$129,"Completed Behind Schedule")</f>
        <v>0</v>
      </c>
      <c r="K80" s="283">
        <f>J80/J87</f>
        <v>0</v>
      </c>
      <c r="L80" s="440">
        <f>K80+K81</f>
        <v>0</v>
      </c>
      <c r="M80" s="284">
        <f>J80/J88</f>
        <v>0</v>
      </c>
      <c r="N80" s="441">
        <f>M80+M81</f>
        <v>0</v>
      </c>
      <c r="P80" s="286" t="s">
        <v>171</v>
      </c>
      <c r="Q80" s="282">
        <f>COUNTIFS('1. All Data'!$AB$3:$AB$129,"Regeneration &amp; Planning Policy",'1. All Data'!$R$3:$R$129,"Completed Behind Schedule")</f>
        <v>0</v>
      </c>
      <c r="R80" s="283">
        <f>Q80/Q87</f>
        <v>0</v>
      </c>
      <c r="S80" s="440">
        <f>R80+R81</f>
        <v>0</v>
      </c>
      <c r="T80" s="284">
        <f>Q80/Q88</f>
        <v>0</v>
      </c>
      <c r="U80" s="441">
        <f>T80+T81</f>
        <v>0</v>
      </c>
      <c r="W80" s="241" t="s">
        <v>165</v>
      </c>
      <c r="X80" s="282">
        <f>COUNTIFS('1. All Data'!$AB$3:$AB$129,"Regeneration &amp; Planning Policy",'1. All Data'!$V$3:$V$129,"Completed Significantly After Target Deadline")</f>
        <v>0</v>
      </c>
      <c r="Y80" s="283">
        <f>X80/X87</f>
        <v>0</v>
      </c>
      <c r="Z80" s="440">
        <f>Y80+Y81</f>
        <v>0</v>
      </c>
      <c r="AA80" s="230">
        <f>X80/X88</f>
        <v>0</v>
      </c>
      <c r="AB80" s="398">
        <f>AA80+AA81</f>
        <v>0</v>
      </c>
      <c r="AC80" s="227"/>
    </row>
    <row r="81" spans="2:29" ht="30" customHeight="1">
      <c r="B81" s="286" t="s">
        <v>164</v>
      </c>
      <c r="C81" s="282">
        <f>COUNTIFS('1. All Data'!$AB$3:$AB$129,"Regeneration &amp; Planning Policy",'1. All Data'!$H$3:$H$129,"Off Target")</f>
        <v>0</v>
      </c>
      <c r="D81" s="283">
        <f>C81/C87</f>
        <v>0</v>
      </c>
      <c r="E81" s="440"/>
      <c r="F81" s="284">
        <f>C81/C88</f>
        <v>0</v>
      </c>
      <c r="G81" s="441"/>
      <c r="I81" s="286" t="s">
        <v>164</v>
      </c>
      <c r="J81" s="282">
        <f>COUNTIFS('1. All Data'!$AB$3:$AB$129,"Regeneration &amp; Planning Policy",'1. All Data'!$M$3:$M$129,"Off Target")</f>
        <v>0</v>
      </c>
      <c r="K81" s="283">
        <f>J81/J87</f>
        <v>0</v>
      </c>
      <c r="L81" s="440"/>
      <c r="M81" s="284">
        <f>J81/J88</f>
        <v>0</v>
      </c>
      <c r="N81" s="441"/>
      <c r="P81" s="286" t="s">
        <v>164</v>
      </c>
      <c r="Q81" s="282">
        <f>COUNTIFS('1. All Data'!$AB$3:$AB$129,"Regeneration &amp; Planning Policy",'1. All Data'!$R$3:$R$129,"Off Target")</f>
        <v>0</v>
      </c>
      <c r="R81" s="283">
        <f>Q81/Q87</f>
        <v>0</v>
      </c>
      <c r="S81" s="440"/>
      <c r="T81" s="284">
        <f>Q81/Q88</f>
        <v>0</v>
      </c>
      <c r="U81" s="441"/>
      <c r="W81" s="241" t="s">
        <v>164</v>
      </c>
      <c r="X81" s="282">
        <f>COUNTIFS('1. All Data'!$AB$3:$AB$129,"Regeneration &amp; Planning Policy",'1. All Data'!$R$3:$R$129,"Off Target")</f>
        <v>0</v>
      </c>
      <c r="Y81" s="283">
        <f>X81/X87</f>
        <v>0</v>
      </c>
      <c r="Z81" s="440"/>
      <c r="AA81" s="230">
        <f>X81/X88</f>
        <v>0</v>
      </c>
      <c r="AB81" s="398"/>
      <c r="AC81" s="227"/>
    </row>
    <row r="82" spans="2:29" ht="5.25" customHeight="1">
      <c r="B82" s="224"/>
      <c r="C82" s="242"/>
      <c r="D82" s="239"/>
      <c r="E82" s="239"/>
      <c r="F82" s="285"/>
      <c r="G82" s="243"/>
      <c r="I82" s="224"/>
      <c r="J82" s="242"/>
      <c r="K82" s="239"/>
      <c r="L82" s="239"/>
      <c r="M82" s="285"/>
      <c r="N82" s="243"/>
      <c r="P82" s="224"/>
      <c r="Q82" s="242"/>
      <c r="R82" s="239"/>
      <c r="S82" s="239"/>
      <c r="T82" s="285"/>
      <c r="U82" s="243"/>
      <c r="W82" s="224"/>
      <c r="X82" s="242"/>
      <c r="Y82" s="239"/>
      <c r="Z82" s="239"/>
      <c r="AA82" s="239"/>
      <c r="AB82" s="243"/>
      <c r="AC82" s="227"/>
    </row>
    <row r="83" spans="2:29" ht="15.75" customHeight="1">
      <c r="B83" s="288" t="s">
        <v>193</v>
      </c>
      <c r="C83" s="282">
        <f>COUNTIFS('1. All Data'!$AB$3:$AB$129,"Regeneration &amp; Planning Policy",'1. All Data'!$H$3:$H$129,"Not yet due")</f>
        <v>4</v>
      </c>
      <c r="D83" s="289">
        <f>C83/C87</f>
        <v>0.16666666666666666</v>
      </c>
      <c r="E83" s="289">
        <f>D83</f>
        <v>0.16666666666666666</v>
      </c>
      <c r="F83" s="290"/>
      <c r="G83" s="65"/>
      <c r="I83" s="288" t="s">
        <v>193</v>
      </c>
      <c r="J83" s="282">
        <f>COUNTIFS('1. All Data'!$AB$3:$AB$129,"Regeneration &amp; Planning Policy",'1. All Data'!$M$3:$M$129,"Not yet due")</f>
        <v>0</v>
      </c>
      <c r="K83" s="289">
        <f>J83/J87</f>
        <v>0</v>
      </c>
      <c r="L83" s="289">
        <f>K83</f>
        <v>0</v>
      </c>
      <c r="M83" s="290"/>
      <c r="N83" s="65"/>
      <c r="P83" s="288" t="s">
        <v>193</v>
      </c>
      <c r="Q83" s="282">
        <f>COUNTIFS('1. All Data'!$AB$3:$AB$129,"Regeneration &amp; Planning Policy",'1. All Data'!$R$3:$R$129,"Not yet due")</f>
        <v>0</v>
      </c>
      <c r="R83" s="289">
        <f>Q83/Q87</f>
        <v>0</v>
      </c>
      <c r="S83" s="289">
        <f>R83</f>
        <v>0</v>
      </c>
      <c r="T83" s="290"/>
      <c r="U83" s="65"/>
      <c r="W83" s="244" t="s">
        <v>193</v>
      </c>
      <c r="X83" s="282">
        <f>COUNTIFS('1. All Data'!$AB$3:$AB$129,"Regeneration &amp; Planning Policy",'1. All Data'!$V$3:$V$129,"Not yet due")</f>
        <v>0</v>
      </c>
      <c r="Y83" s="289">
        <f>X83/X87</f>
        <v>0</v>
      </c>
      <c r="Z83" s="289">
        <f>Y83</f>
        <v>0</v>
      </c>
      <c r="AA83" s="246"/>
      <c r="AB83" s="65"/>
      <c r="AC83" s="227"/>
    </row>
    <row r="84" spans="2:29" ht="15.75" customHeight="1">
      <c r="B84" s="288" t="s">
        <v>159</v>
      </c>
      <c r="C84" s="282">
        <f>COUNTIFS('1. All Data'!$AB$3:$AB$129,"Regeneration &amp; Planning Policy",'1. All Data'!$H$3:$H$129,"Update not provided")</f>
        <v>0</v>
      </c>
      <c r="D84" s="289">
        <f>C84/C87</f>
        <v>0</v>
      </c>
      <c r="E84" s="289">
        <f>D84</f>
        <v>0</v>
      </c>
      <c r="F84" s="290"/>
      <c r="G84" s="8"/>
      <c r="I84" s="288" t="s">
        <v>159</v>
      </c>
      <c r="J84" s="282">
        <f>COUNTIFS('1. All Data'!$AB$3:$AB$129,"Regeneration &amp; Planning Policy",'1. All Data'!$M$3:$M$129,"Update not provided")</f>
        <v>0</v>
      </c>
      <c r="K84" s="289">
        <f>J84/J87</f>
        <v>0</v>
      </c>
      <c r="L84" s="289">
        <f>K84</f>
        <v>0</v>
      </c>
      <c r="M84" s="290"/>
      <c r="N84" s="8"/>
      <c r="P84" s="288" t="s">
        <v>159</v>
      </c>
      <c r="Q84" s="282">
        <f>COUNTIFS('1. All Data'!$AB$3:$AB$129,"Regeneration &amp; Planning Policy",'1. All Data'!$R$3:$R$129,"Update not provided")</f>
        <v>0</v>
      </c>
      <c r="R84" s="289">
        <f>Q84/Q87</f>
        <v>0</v>
      </c>
      <c r="S84" s="289">
        <f>R84</f>
        <v>0</v>
      </c>
      <c r="T84" s="290"/>
      <c r="U84" s="8"/>
      <c r="W84" s="244" t="s">
        <v>159</v>
      </c>
      <c r="X84" s="282">
        <f>COUNTIFS('1. All Data'!$AB$3:$AB$129,"Regeneration &amp; Planning Policy",'1. All Data'!$V$3:$V$129,"Update not provided")</f>
        <v>0</v>
      </c>
      <c r="Y84" s="289">
        <f>X84/X87</f>
        <v>0</v>
      </c>
      <c r="Z84" s="289">
        <f>Y84</f>
        <v>0</v>
      </c>
      <c r="AA84" s="246"/>
      <c r="AB84" s="8"/>
      <c r="AC84" s="227"/>
    </row>
    <row r="85" spans="2:29" ht="15.75" customHeight="1">
      <c r="B85" s="291" t="s">
        <v>167</v>
      </c>
      <c r="C85" s="282">
        <f>COUNTIFS('1. All Data'!$AB$3:$AB$129,"Regeneration &amp; Planning Policy",'1. All Data'!$H$3:$H$129,"Deferred")</f>
        <v>1</v>
      </c>
      <c r="D85" s="292">
        <f>C85/C87</f>
        <v>4.1666666666666664E-2</v>
      </c>
      <c r="E85" s="292">
        <f>D85</f>
        <v>4.1666666666666664E-2</v>
      </c>
      <c r="F85" s="293"/>
      <c r="G85" s="65"/>
      <c r="I85" s="291" t="s">
        <v>167</v>
      </c>
      <c r="J85" s="282">
        <f>COUNTIFS('1. All Data'!$AB$3:$AB$129,"Regeneration &amp; Planning Policy",'1. All Data'!$M$3:$M$129,"Deferred")</f>
        <v>1</v>
      </c>
      <c r="K85" s="292">
        <f>J85/J87</f>
        <v>4.1666666666666664E-2</v>
      </c>
      <c r="L85" s="292">
        <f>K85</f>
        <v>4.1666666666666664E-2</v>
      </c>
      <c r="M85" s="293"/>
      <c r="N85" s="65"/>
      <c r="P85" s="291" t="s">
        <v>167</v>
      </c>
      <c r="Q85" s="282">
        <f>COUNTIFS('1. All Data'!$AB$3:$AB$129,"Regeneration &amp; Planning Policy",'1. All Data'!$R$3:$R$129,"Deferred")</f>
        <v>2</v>
      </c>
      <c r="R85" s="292">
        <f>Q85/Q87</f>
        <v>8.3333333333333329E-2</v>
      </c>
      <c r="S85" s="292">
        <f>R85</f>
        <v>8.3333333333333329E-2</v>
      </c>
      <c r="T85" s="293"/>
      <c r="U85" s="65"/>
      <c r="W85" s="247" t="s">
        <v>167</v>
      </c>
      <c r="X85" s="282">
        <f>COUNTIFS('1. All Data'!$AB$3:$AB$129,"Regeneration &amp; Planning Policy",'1. All Data'!$V$3:$V$129,"Deferred")</f>
        <v>2</v>
      </c>
      <c r="Y85" s="292">
        <f>X85/X87</f>
        <v>8.3333333333333329E-2</v>
      </c>
      <c r="Z85" s="292">
        <f>Y85</f>
        <v>8.3333333333333329E-2</v>
      </c>
      <c r="AA85" s="249"/>
      <c r="AB85" s="65"/>
      <c r="AC85" s="227"/>
    </row>
    <row r="86" spans="2:29" ht="15.75" customHeight="1">
      <c r="B86" s="291" t="s">
        <v>168</v>
      </c>
      <c r="C86" s="282">
        <f>COUNTIFS('1. All Data'!$AB$3:$AB$129,"Regeneration &amp; Planning Policy",'1. All Data'!$H$3:$H$129,"Deleted")</f>
        <v>0</v>
      </c>
      <c r="D86" s="292">
        <f>C86/C87</f>
        <v>0</v>
      </c>
      <c r="E86" s="292">
        <f>D86</f>
        <v>0</v>
      </c>
      <c r="F86" s="293"/>
      <c r="G86" s="36" t="s">
        <v>194</v>
      </c>
      <c r="I86" s="291" t="s">
        <v>168</v>
      </c>
      <c r="J86" s="282">
        <f>COUNTIFS('1. All Data'!$AB$3:$AB$129,"Regeneration &amp; Planning Policy",'1. All Data'!$M$3:$M$129,"Deleted")</f>
        <v>0</v>
      </c>
      <c r="K86" s="292">
        <f>J86/J87</f>
        <v>0</v>
      </c>
      <c r="L86" s="292">
        <f>K86</f>
        <v>0</v>
      </c>
      <c r="M86" s="293"/>
      <c r="N86" s="36" t="s">
        <v>194</v>
      </c>
      <c r="P86" s="291" t="s">
        <v>168</v>
      </c>
      <c r="Q86" s="282">
        <f>COUNTIFS('1. All Data'!$AB$3:$AB$129,"Regeneration &amp; Planning Policy",'1. All Data'!$R$3:$R$129,"Deleted")</f>
        <v>0</v>
      </c>
      <c r="R86" s="292">
        <f>Q86/Q87</f>
        <v>0</v>
      </c>
      <c r="S86" s="292">
        <f>R86</f>
        <v>0</v>
      </c>
      <c r="T86" s="293"/>
      <c r="U86" s="36" t="s">
        <v>194</v>
      </c>
      <c r="W86" s="247" t="s">
        <v>168</v>
      </c>
      <c r="X86" s="282">
        <f>COUNTIFS('1. All Data'!$AB$3:$AB$129,"Regeneration &amp; Planning Policy",'1. All Data'!$V$3:$V$129,"Deleted")</f>
        <v>0</v>
      </c>
      <c r="Y86" s="292">
        <f>X86/X87</f>
        <v>0</v>
      </c>
      <c r="Z86" s="292">
        <f>Y86</f>
        <v>0</v>
      </c>
      <c r="AA86" s="249"/>
      <c r="AB86" s="9" t="s">
        <v>194</v>
      </c>
      <c r="AC86" s="227"/>
    </row>
    <row r="87" spans="2:29" ht="15.75" customHeight="1">
      <c r="B87" s="294" t="s">
        <v>195</v>
      </c>
      <c r="C87" s="295">
        <f>SUM(C73:C86)</f>
        <v>24</v>
      </c>
      <c r="D87" s="249"/>
      <c r="E87" s="249"/>
      <c r="F87" s="296"/>
      <c r="G87" s="65"/>
      <c r="I87" s="294" t="s">
        <v>195</v>
      </c>
      <c r="J87" s="295">
        <f>SUM(J73:J86)</f>
        <v>24</v>
      </c>
      <c r="K87" s="249"/>
      <c r="L87" s="249"/>
      <c r="M87" s="296"/>
      <c r="N87" s="65"/>
      <c r="P87" s="294" t="s">
        <v>195</v>
      </c>
      <c r="Q87" s="295">
        <f>SUM(Q73:Q86)</f>
        <v>24</v>
      </c>
      <c r="R87" s="249"/>
      <c r="S87" s="249"/>
      <c r="T87" s="296"/>
      <c r="U87" s="65"/>
      <c r="W87" s="250" t="s">
        <v>195</v>
      </c>
      <c r="X87" s="295">
        <f>SUM(X73:X86)</f>
        <v>24</v>
      </c>
      <c r="Y87" s="249"/>
      <c r="Z87" s="249"/>
      <c r="AA87" s="65"/>
      <c r="AB87" s="65"/>
      <c r="AC87" s="227"/>
    </row>
    <row r="88" spans="2:29" ht="15.75" customHeight="1">
      <c r="B88" s="294" t="s">
        <v>196</v>
      </c>
      <c r="C88" s="295">
        <f>C87-C86-C85-C84-C83</f>
        <v>19</v>
      </c>
      <c r="D88" s="65"/>
      <c r="E88" s="65"/>
      <c r="F88" s="296"/>
      <c r="G88" s="65"/>
      <c r="I88" s="294" t="s">
        <v>196</v>
      </c>
      <c r="J88" s="295">
        <f>J87-J86-J85-J84-J83</f>
        <v>23</v>
      </c>
      <c r="K88" s="65"/>
      <c r="L88" s="65"/>
      <c r="M88" s="296"/>
      <c r="N88" s="65"/>
      <c r="P88" s="294" t="s">
        <v>196</v>
      </c>
      <c r="Q88" s="295">
        <f>Q87-Q86-Q85-Q84-Q83</f>
        <v>22</v>
      </c>
      <c r="R88" s="65"/>
      <c r="S88" s="65"/>
      <c r="T88" s="296"/>
      <c r="U88" s="65"/>
      <c r="W88" s="250" t="s">
        <v>196</v>
      </c>
      <c r="X88" s="295">
        <f>X87-X86-X85-X84-X83</f>
        <v>22</v>
      </c>
      <c r="Y88" s="65"/>
      <c r="Z88" s="65"/>
      <c r="AA88" s="65"/>
      <c r="AB88" s="65"/>
      <c r="AC88" s="227"/>
    </row>
    <row r="89" spans="2:29" ht="15.75" customHeight="1">
      <c r="W89" s="252"/>
      <c r="AA89" s="8"/>
      <c r="AC89" s="227"/>
    </row>
    <row r="90" spans="2:29" ht="15.75" customHeight="1">
      <c r="W90" s="226"/>
      <c r="X90" s="226"/>
      <c r="Y90" s="226"/>
      <c r="Z90" s="226"/>
      <c r="AA90" s="226"/>
      <c r="AB90" s="259"/>
      <c r="AC90" s="227"/>
    </row>
    <row r="91" spans="2:29" s="227" customFormat="1" ht="15.75" customHeight="1">
      <c r="B91" s="260"/>
      <c r="C91" s="226"/>
      <c r="D91" s="226"/>
      <c r="E91" s="226"/>
      <c r="F91" s="296"/>
      <c r="G91" s="226"/>
      <c r="I91" s="260"/>
      <c r="J91" s="226"/>
      <c r="K91" s="226"/>
      <c r="L91" s="226"/>
      <c r="M91" s="296"/>
      <c r="N91" s="226"/>
      <c r="P91" s="260"/>
      <c r="Q91" s="226"/>
      <c r="R91" s="226"/>
      <c r="S91" s="226"/>
      <c r="T91" s="296"/>
      <c r="U91" s="226"/>
      <c r="W91" s="226"/>
      <c r="X91" s="226"/>
      <c r="Y91" s="226"/>
      <c r="Z91" s="226"/>
      <c r="AA91" s="226"/>
      <c r="AB91" s="259"/>
    </row>
    <row r="92" spans="2:29" s="227" customFormat="1" ht="15.75">
      <c r="B92" s="301" t="s">
        <v>220</v>
      </c>
      <c r="C92" s="277"/>
      <c r="D92" s="277"/>
      <c r="E92" s="277"/>
      <c r="F92" s="278"/>
      <c r="G92" s="277"/>
      <c r="I92" s="301" t="s">
        <v>220</v>
      </c>
      <c r="J92" s="277"/>
      <c r="K92" s="277"/>
      <c r="L92" s="277"/>
      <c r="M92" s="278"/>
      <c r="N92" s="277"/>
      <c r="P92" s="301" t="s">
        <v>941</v>
      </c>
      <c r="Q92" s="277"/>
      <c r="R92" s="277"/>
      <c r="S92" s="277"/>
      <c r="T92" s="278"/>
      <c r="U92" s="277"/>
      <c r="W92" s="301" t="s">
        <v>941</v>
      </c>
      <c r="X92" s="277"/>
      <c r="Y92" s="277"/>
      <c r="Z92" s="277"/>
      <c r="AA92" s="278"/>
      <c r="AB92" s="277"/>
    </row>
    <row r="93" spans="2:29" ht="36" customHeight="1">
      <c r="B93" s="279" t="s">
        <v>186</v>
      </c>
      <c r="C93" s="280" t="s">
        <v>187</v>
      </c>
      <c r="D93" s="280" t="s">
        <v>188</v>
      </c>
      <c r="E93" s="280" t="s">
        <v>189</v>
      </c>
      <c r="F93" s="279" t="s">
        <v>190</v>
      </c>
      <c r="G93" s="280" t="s">
        <v>191</v>
      </c>
      <c r="I93" s="279" t="s">
        <v>186</v>
      </c>
      <c r="J93" s="280" t="s">
        <v>187</v>
      </c>
      <c r="K93" s="280" t="s">
        <v>188</v>
      </c>
      <c r="L93" s="280" t="s">
        <v>189</v>
      </c>
      <c r="M93" s="279" t="s">
        <v>190</v>
      </c>
      <c r="N93" s="280" t="s">
        <v>191</v>
      </c>
      <c r="P93" s="279" t="s">
        <v>186</v>
      </c>
      <c r="Q93" s="280" t="s">
        <v>187</v>
      </c>
      <c r="R93" s="280" t="s">
        <v>188</v>
      </c>
      <c r="S93" s="280" t="s">
        <v>189</v>
      </c>
      <c r="T93" s="279" t="s">
        <v>190</v>
      </c>
      <c r="U93" s="280" t="s">
        <v>191</v>
      </c>
      <c r="W93" s="223" t="s">
        <v>186</v>
      </c>
      <c r="X93" s="223" t="s">
        <v>187</v>
      </c>
      <c r="Y93" s="223" t="s">
        <v>188</v>
      </c>
      <c r="Z93" s="223" t="s">
        <v>189</v>
      </c>
      <c r="AA93" s="223" t="s">
        <v>190</v>
      </c>
      <c r="AB93" s="223" t="s">
        <v>191</v>
      </c>
      <c r="AC93" s="227"/>
    </row>
    <row r="94" spans="2:29" s="227" customFormat="1" ht="7.5" customHeight="1">
      <c r="B94" s="224"/>
      <c r="C94" s="225"/>
      <c r="D94" s="225"/>
      <c r="E94" s="225"/>
      <c r="F94" s="224"/>
      <c r="G94" s="225"/>
      <c r="I94" s="224"/>
      <c r="J94" s="225"/>
      <c r="K94" s="225"/>
      <c r="L94" s="225"/>
      <c r="M94" s="224"/>
      <c r="N94" s="225"/>
      <c r="P94" s="224"/>
      <c r="Q94" s="225"/>
      <c r="R94" s="225"/>
      <c r="S94" s="225"/>
      <c r="T94" s="224"/>
      <c r="U94" s="225"/>
      <c r="W94" s="224"/>
      <c r="X94" s="225"/>
      <c r="Y94" s="225"/>
      <c r="Z94" s="225"/>
      <c r="AA94" s="225"/>
      <c r="AB94" s="225"/>
    </row>
    <row r="95" spans="2:29" ht="18.75" customHeight="1">
      <c r="B95" s="281" t="s">
        <v>192</v>
      </c>
      <c r="C95" s="282">
        <f>COUNTIFS('1. All Data'!$AB$3:$AB$129,"Regulatory &amp; Community Support",'1. All Data'!$H$3:$H$129,"Fully Achieved")</f>
        <v>0</v>
      </c>
      <c r="D95" s="283" t="e">
        <f>C95/C109</f>
        <v>#DIV/0!</v>
      </c>
      <c r="E95" s="440" t="e">
        <f>D95+D96</f>
        <v>#DIV/0!</v>
      </c>
      <c r="F95" s="284" t="e">
        <f>C95/C110</f>
        <v>#DIV/0!</v>
      </c>
      <c r="G95" s="445" t="e">
        <f>F95+F96</f>
        <v>#DIV/0!</v>
      </c>
      <c r="I95" s="281" t="s">
        <v>192</v>
      </c>
      <c r="J95" s="282">
        <f>COUNTIFS('1. All Data'!$AB$3:$AB$129,"Regulatory &amp; Community Support",'1. All Data'!$M$3:$M$129,"Fully Achieved")</f>
        <v>0</v>
      </c>
      <c r="K95" s="283" t="e">
        <f>J95/J109</f>
        <v>#DIV/0!</v>
      </c>
      <c r="L95" s="440" t="e">
        <f>K95+K96</f>
        <v>#DIV/0!</v>
      </c>
      <c r="M95" s="284" t="e">
        <f>J95/J110</f>
        <v>#DIV/0!</v>
      </c>
      <c r="N95" s="445" t="e">
        <f>M95+M96</f>
        <v>#DIV/0!</v>
      </c>
      <c r="P95" s="281" t="s">
        <v>192</v>
      </c>
      <c r="Q95" s="282">
        <f>COUNTIFS('1. All Data'!$AB$3:$AB$129,"Community &amp; Regulatory Services",'1. All Data'!$R$3:$R$129,"Fully Achieved")</f>
        <v>4</v>
      </c>
      <c r="R95" s="283">
        <f>Q95/Q109</f>
        <v>0.30769230769230771</v>
      </c>
      <c r="S95" s="440">
        <f>R95+R96</f>
        <v>0.69230769230769229</v>
      </c>
      <c r="T95" s="284">
        <f>Q95/Q110</f>
        <v>0.4</v>
      </c>
      <c r="U95" s="445">
        <f>T95+T96</f>
        <v>0.9</v>
      </c>
      <c r="W95" s="228" t="s">
        <v>192</v>
      </c>
      <c r="X95" s="282">
        <f>COUNTIFS('1. All Data'!$AB$3:$AB$129,"Community &amp; Regulatory Services",'1. All Data'!$V$3:$V$129,"Fully Achieved")</f>
        <v>8</v>
      </c>
      <c r="Y95" s="283">
        <f>X95/X109</f>
        <v>0.66666666666666663</v>
      </c>
      <c r="Z95" s="440">
        <f>Y95+Y96</f>
        <v>0.66666666666666663</v>
      </c>
      <c r="AA95" s="283">
        <f>X95/X110</f>
        <v>0.88888888888888884</v>
      </c>
      <c r="AB95" s="411">
        <f>AA95+AA96</f>
        <v>0.88888888888888884</v>
      </c>
      <c r="AC95" s="227"/>
    </row>
    <row r="96" spans="2:29" ht="18.75" customHeight="1">
      <c r="B96" s="281" t="s">
        <v>169</v>
      </c>
      <c r="C96" s="282">
        <f>COUNTIFS('1. All Data'!$AB$3:$AB$129,"Regulatory &amp; Community Support",'1. All Data'!$H$3:$H$129,"On Track to be Achieved")</f>
        <v>0</v>
      </c>
      <c r="D96" s="283" t="e">
        <f>C96/C109</f>
        <v>#DIV/0!</v>
      </c>
      <c r="E96" s="440"/>
      <c r="F96" s="284" t="e">
        <f>C96/C110</f>
        <v>#DIV/0!</v>
      </c>
      <c r="G96" s="445"/>
      <c r="I96" s="281" t="s">
        <v>169</v>
      </c>
      <c r="J96" s="282">
        <f>COUNTIFS('1. All Data'!$AB$3:$AB$129,"Regulatory &amp; Community Support",'1. All Data'!$M$3:$M$129,"On Track to be Achieved")</f>
        <v>0</v>
      </c>
      <c r="K96" s="283" t="e">
        <f>J96/J109</f>
        <v>#DIV/0!</v>
      </c>
      <c r="L96" s="440"/>
      <c r="M96" s="284" t="e">
        <f>J96/J110</f>
        <v>#DIV/0!</v>
      </c>
      <c r="N96" s="445"/>
      <c r="P96" s="281" t="s">
        <v>169</v>
      </c>
      <c r="Q96" s="282">
        <f>COUNTIFS('1. All Data'!$AB$3:$AB$129,"Community &amp; Regulatory Services",'1. All Data'!$R$3:$R$129,"On Track to be Achieved")</f>
        <v>5</v>
      </c>
      <c r="R96" s="283">
        <f>Q96/Q109</f>
        <v>0.38461538461538464</v>
      </c>
      <c r="S96" s="440"/>
      <c r="T96" s="284">
        <f>Q96/Q110</f>
        <v>0.5</v>
      </c>
      <c r="U96" s="445"/>
      <c r="W96" s="228" t="s">
        <v>161</v>
      </c>
      <c r="X96" s="282">
        <f>COUNTIFS('1. All Data'!$AB$3:$AB$129,"Community &amp; Regulatory Services",'1. All Data'!$V$3:$V$129,"Numerical Outturn Within 5% Tolerance")</f>
        <v>0</v>
      </c>
      <c r="Y96" s="283">
        <f>X96/X109</f>
        <v>0</v>
      </c>
      <c r="Z96" s="440"/>
      <c r="AA96" s="283">
        <f>X96/X110</f>
        <v>0</v>
      </c>
      <c r="AB96" s="411"/>
      <c r="AC96" s="227"/>
    </row>
    <row r="97" spans="2:29" s="227" customFormat="1" ht="6.75" customHeight="1">
      <c r="B97" s="224"/>
      <c r="C97" s="242"/>
      <c r="D97" s="239"/>
      <c r="E97" s="239"/>
      <c r="F97" s="285"/>
      <c r="G97" s="240"/>
      <c r="I97" s="224"/>
      <c r="J97" s="242"/>
      <c r="K97" s="239"/>
      <c r="L97" s="239"/>
      <c r="M97" s="285"/>
      <c r="N97" s="240"/>
      <c r="P97" s="224"/>
      <c r="Q97" s="242"/>
      <c r="R97" s="239"/>
      <c r="S97" s="239"/>
      <c r="T97" s="285"/>
      <c r="U97" s="240"/>
      <c r="W97" s="231"/>
      <c r="X97" s="232"/>
      <c r="Y97" s="233"/>
      <c r="Z97" s="233"/>
      <c r="AA97" s="233"/>
      <c r="AB97" s="234"/>
    </row>
    <row r="98" spans="2:29" ht="16.5" customHeight="1">
      <c r="B98" s="434" t="s">
        <v>170</v>
      </c>
      <c r="C98" s="437">
        <f>COUNTIFS('1. All Data'!$AB$3:$AB$129,"Regulatory &amp; Community Support",'1. All Data'!$H$3:$H$129,"In Danger of Falling Behind Target")</f>
        <v>0</v>
      </c>
      <c r="D98" s="442" t="e">
        <f>C98/C109</f>
        <v>#DIV/0!</v>
      </c>
      <c r="E98" s="442" t="e">
        <f>D98</f>
        <v>#DIV/0!</v>
      </c>
      <c r="F98" s="428" t="e">
        <f>C98/C110</f>
        <v>#DIV/0!</v>
      </c>
      <c r="G98" s="431" t="e">
        <f>F98</f>
        <v>#DIV/0!</v>
      </c>
      <c r="I98" s="434" t="s">
        <v>170</v>
      </c>
      <c r="J98" s="437">
        <f>COUNTIFS('1. All Data'!$AB$3:$AB$129,"Regulatory &amp; Community Support",'1. All Data'!$M$3:$M$129,"In Danger of Falling Behind Target")</f>
        <v>0</v>
      </c>
      <c r="K98" s="442" t="e">
        <f>J98/J109</f>
        <v>#DIV/0!</v>
      </c>
      <c r="L98" s="442" t="e">
        <f>K98</f>
        <v>#DIV/0!</v>
      </c>
      <c r="M98" s="428" t="e">
        <f>J98/J110</f>
        <v>#DIV/0!</v>
      </c>
      <c r="N98" s="431" t="e">
        <f>M98</f>
        <v>#DIV/0!</v>
      </c>
      <c r="P98" s="434" t="s">
        <v>170</v>
      </c>
      <c r="Q98" s="437">
        <f>COUNTIFS('1. All Data'!$AB$3:$AB$129,"Community &amp; Regulatory Services",'1. All Data'!$R$3:$R$129,"In Danger of Falling Behind Target")</f>
        <v>1</v>
      </c>
      <c r="R98" s="442">
        <f>Q98/Q109</f>
        <v>7.6923076923076927E-2</v>
      </c>
      <c r="S98" s="442">
        <f>R98</f>
        <v>7.6923076923076927E-2</v>
      </c>
      <c r="T98" s="428">
        <f>Q98/Q110</f>
        <v>0.1</v>
      </c>
      <c r="U98" s="431">
        <f>T98</f>
        <v>0.1</v>
      </c>
      <c r="W98" s="237" t="s">
        <v>162</v>
      </c>
      <c r="X98" s="238">
        <f>COUNTIFS('1. All Data'!$AB$3:$AB$129,"Community &amp; Regulatory Services",'1. All Data'!$V$3:$V$129,"Numerical Outturn Within 10% Tolerance")</f>
        <v>0</v>
      </c>
      <c r="Y98" s="230">
        <f>X98/X109</f>
        <v>0</v>
      </c>
      <c r="Z98" s="397">
        <f>SUM(Y98:Y100)</f>
        <v>8.3333333333333329E-2</v>
      </c>
      <c r="AA98" s="230">
        <f>X98/X110</f>
        <v>0</v>
      </c>
      <c r="AB98" s="412">
        <f>SUM(AA98:AA100)</f>
        <v>0.1111111111111111</v>
      </c>
      <c r="AC98" s="227"/>
    </row>
    <row r="99" spans="2:29" ht="16.5" customHeight="1">
      <c r="B99" s="435"/>
      <c r="C99" s="438"/>
      <c r="D99" s="443"/>
      <c r="E99" s="443"/>
      <c r="F99" s="429"/>
      <c r="G99" s="432"/>
      <c r="I99" s="435"/>
      <c r="J99" s="438"/>
      <c r="K99" s="443"/>
      <c r="L99" s="443"/>
      <c r="M99" s="429"/>
      <c r="N99" s="432"/>
      <c r="P99" s="435"/>
      <c r="Q99" s="438"/>
      <c r="R99" s="443"/>
      <c r="S99" s="443"/>
      <c r="T99" s="429"/>
      <c r="U99" s="432"/>
      <c r="W99" s="237" t="s">
        <v>163</v>
      </c>
      <c r="X99" s="238">
        <f>COUNTIFS('1. All Data'!$AB$3:$AB$129,"Community &amp; Regulatory Services",'1. All Data'!$V$3:$V$129,"Target Partially Met")</f>
        <v>1</v>
      </c>
      <c r="Y99" s="230">
        <f>X99/X109</f>
        <v>8.3333333333333329E-2</v>
      </c>
      <c r="Z99" s="397"/>
      <c r="AA99" s="230">
        <f>X99/X110</f>
        <v>0.1111111111111111</v>
      </c>
      <c r="AB99" s="412"/>
      <c r="AC99" s="227"/>
    </row>
    <row r="100" spans="2:29" ht="16.5" customHeight="1">
      <c r="B100" s="436"/>
      <c r="C100" s="439"/>
      <c r="D100" s="444"/>
      <c r="E100" s="444"/>
      <c r="F100" s="430"/>
      <c r="G100" s="433"/>
      <c r="I100" s="436"/>
      <c r="J100" s="439"/>
      <c r="K100" s="444"/>
      <c r="L100" s="444"/>
      <c r="M100" s="430"/>
      <c r="N100" s="433"/>
      <c r="P100" s="436"/>
      <c r="Q100" s="439"/>
      <c r="R100" s="444"/>
      <c r="S100" s="444"/>
      <c r="T100" s="430"/>
      <c r="U100" s="433"/>
      <c r="W100" s="237" t="s">
        <v>166</v>
      </c>
      <c r="X100" s="238">
        <f>COUNTIFS('1. All Data'!$AB$3:$AB$129,"Community &amp; Regulatory Services",'1. All Data'!$V$3:$V$129,"Completion Date Within Reasonable Tolerance")</f>
        <v>0</v>
      </c>
      <c r="Y100" s="230">
        <f>X100/X109</f>
        <v>0</v>
      </c>
      <c r="Z100" s="397"/>
      <c r="AA100" s="230">
        <f>X100/X110</f>
        <v>0</v>
      </c>
      <c r="AB100" s="412"/>
      <c r="AC100" s="227"/>
    </row>
    <row r="101" spans="2:29" s="227" customFormat="1" ht="6" customHeight="1">
      <c r="B101" s="224"/>
      <c r="C101" s="225"/>
      <c r="D101" s="239"/>
      <c r="E101" s="239"/>
      <c r="F101" s="285"/>
      <c r="G101" s="240"/>
      <c r="I101" s="224"/>
      <c r="J101" s="225"/>
      <c r="K101" s="239"/>
      <c r="L101" s="239"/>
      <c r="M101" s="285"/>
      <c r="N101" s="240"/>
      <c r="P101" s="224"/>
      <c r="Q101" s="225"/>
      <c r="R101" s="239"/>
      <c r="S101" s="239"/>
      <c r="T101" s="285"/>
      <c r="U101" s="240"/>
      <c r="W101" s="224"/>
      <c r="X101" s="225"/>
      <c r="Y101" s="239"/>
      <c r="Z101" s="239"/>
      <c r="AA101" s="239"/>
      <c r="AB101" s="240"/>
    </row>
    <row r="102" spans="2:29" ht="22.5" customHeight="1">
      <c r="B102" s="286" t="s">
        <v>171</v>
      </c>
      <c r="C102" s="282">
        <f>COUNTIFS('1. All Data'!$AB$3:$AB$129,"Regulatory &amp; Community Support",'1. All Data'!$H$3:$H$129,"Completed Behind Schedule")</f>
        <v>0</v>
      </c>
      <c r="D102" s="283" t="e">
        <f>C102/C109</f>
        <v>#DIV/0!</v>
      </c>
      <c r="E102" s="440" t="e">
        <f>D102+D103</f>
        <v>#DIV/0!</v>
      </c>
      <c r="F102" s="284" t="e">
        <f>C102/C110</f>
        <v>#DIV/0!</v>
      </c>
      <c r="G102" s="441" t="e">
        <f>F102+F103</f>
        <v>#DIV/0!</v>
      </c>
      <c r="I102" s="286" t="s">
        <v>171</v>
      </c>
      <c r="J102" s="282">
        <f>COUNTIFS('1. All Data'!$AB$3:$AB$129,"Regulatory &amp; Community Support",'1. All Data'!$M$3:$M$129,"Completed Behind Schedule")</f>
        <v>0</v>
      </c>
      <c r="K102" s="283" t="e">
        <f>J102/J109</f>
        <v>#DIV/0!</v>
      </c>
      <c r="L102" s="440" t="e">
        <f>K102+K103</f>
        <v>#DIV/0!</v>
      </c>
      <c r="M102" s="284" t="e">
        <f>J102/J110</f>
        <v>#DIV/0!</v>
      </c>
      <c r="N102" s="441" t="e">
        <f>M102+M103</f>
        <v>#DIV/0!</v>
      </c>
      <c r="P102" s="286" t="s">
        <v>171</v>
      </c>
      <c r="Q102" s="282">
        <f>COUNTIFS('1. All Data'!$AB$3:$AB$129,"Community &amp; Regulatory Services",'1. All Data'!$R$3:$R$129,"Completed Behind Schedule")</f>
        <v>0</v>
      </c>
      <c r="R102" s="283">
        <f>Q102/Q109</f>
        <v>0</v>
      </c>
      <c r="S102" s="440">
        <f>R102+R103</f>
        <v>0</v>
      </c>
      <c r="T102" s="284">
        <f>Q102/Q110</f>
        <v>0</v>
      </c>
      <c r="U102" s="441">
        <f>T102+T103</f>
        <v>0</v>
      </c>
      <c r="W102" s="241" t="s">
        <v>165</v>
      </c>
      <c r="X102" s="282">
        <f>COUNTIFS('1. All Data'!$AB$3:$AB$129,"Community &amp; Regulatory Services",'1. All Data'!$V$3:$V$129,"Completed Significantly After Target Deadline")</f>
        <v>0</v>
      </c>
      <c r="Y102" s="283">
        <f>X102/X109</f>
        <v>0</v>
      </c>
      <c r="Z102" s="440">
        <f>Y102+Y103</f>
        <v>0</v>
      </c>
      <c r="AA102" s="230">
        <f>X102/X110</f>
        <v>0</v>
      </c>
      <c r="AB102" s="398">
        <f>AA102+AA103</f>
        <v>0</v>
      </c>
      <c r="AC102" s="227"/>
    </row>
    <row r="103" spans="2:29" ht="22.5" customHeight="1">
      <c r="B103" s="286" t="s">
        <v>164</v>
      </c>
      <c r="C103" s="282">
        <f>COUNTIFS('1. All Data'!$AB$3:$AB$129,"Regulatory &amp; Community Support",'1. All Data'!$H$3:$H$129,"Off Target")</f>
        <v>0</v>
      </c>
      <c r="D103" s="283" t="e">
        <f>C103/C109</f>
        <v>#DIV/0!</v>
      </c>
      <c r="E103" s="440"/>
      <c r="F103" s="284" t="e">
        <f>C103/C110</f>
        <v>#DIV/0!</v>
      </c>
      <c r="G103" s="441"/>
      <c r="I103" s="286" t="s">
        <v>164</v>
      </c>
      <c r="J103" s="282">
        <f>COUNTIFS('1. All Data'!$AB$3:$AB$129,"Regulatory &amp; Community Support",'1. All Data'!$M$3:$M$129,"Off Target")</f>
        <v>0</v>
      </c>
      <c r="K103" s="283" t="e">
        <f>J103/J109</f>
        <v>#DIV/0!</v>
      </c>
      <c r="L103" s="440"/>
      <c r="M103" s="284" t="e">
        <f>J103/J110</f>
        <v>#DIV/0!</v>
      </c>
      <c r="N103" s="441"/>
      <c r="P103" s="286" t="s">
        <v>164</v>
      </c>
      <c r="Q103" s="282">
        <f>COUNTIFS('1. All Data'!$AB$3:$AB$129,"Community &amp; Regulatory Services",'1. All Data'!$R$3:$R$129,"Off Target")</f>
        <v>0</v>
      </c>
      <c r="R103" s="283">
        <f>Q103/Q109</f>
        <v>0</v>
      </c>
      <c r="S103" s="440"/>
      <c r="T103" s="284">
        <f>Q103/Q110</f>
        <v>0</v>
      </c>
      <c r="U103" s="441"/>
      <c r="W103" s="241" t="s">
        <v>164</v>
      </c>
      <c r="X103" s="282">
        <f>COUNTIFS('1. All Data'!$AB$3:$AB$129,"Community &amp; Regulatory Services",'1. All Data'!$R$3:$R$129,"Off Target")</f>
        <v>0</v>
      </c>
      <c r="Y103" s="283">
        <f>X103/X109</f>
        <v>0</v>
      </c>
      <c r="Z103" s="440"/>
      <c r="AA103" s="230">
        <f>X103/X110</f>
        <v>0</v>
      </c>
      <c r="AB103" s="398"/>
      <c r="AC103" s="227"/>
    </row>
    <row r="104" spans="2:29" s="227" customFormat="1" ht="6.75" customHeight="1">
      <c r="B104" s="224"/>
      <c r="C104" s="242"/>
      <c r="D104" s="239"/>
      <c r="E104" s="239"/>
      <c r="F104" s="285"/>
      <c r="G104" s="243"/>
      <c r="I104" s="224"/>
      <c r="J104" s="242"/>
      <c r="K104" s="239"/>
      <c r="L104" s="239"/>
      <c r="M104" s="285"/>
      <c r="N104" s="243"/>
      <c r="P104" s="224"/>
      <c r="Q104" s="242"/>
      <c r="R104" s="239"/>
      <c r="S104" s="239"/>
      <c r="T104" s="285"/>
      <c r="U104" s="243"/>
      <c r="W104" s="224"/>
      <c r="X104" s="242"/>
      <c r="Y104" s="239"/>
      <c r="Z104" s="239"/>
      <c r="AA104" s="239"/>
      <c r="AB104" s="243"/>
    </row>
    <row r="105" spans="2:29" ht="15.75" customHeight="1">
      <c r="B105" s="288" t="s">
        <v>193</v>
      </c>
      <c r="C105" s="282">
        <f>COUNTIFS('1. All Data'!$AB$3:$AB$129,"Regulatory &amp; Community Support",'1. All Data'!$H$3:$H$129,"Not yet due")</f>
        <v>0</v>
      </c>
      <c r="D105" s="289" t="e">
        <f>C105/C109</f>
        <v>#DIV/0!</v>
      </c>
      <c r="E105" s="289" t="e">
        <f>D105</f>
        <v>#DIV/0!</v>
      </c>
      <c r="F105" s="290"/>
      <c r="G105" s="65"/>
      <c r="I105" s="288" t="s">
        <v>193</v>
      </c>
      <c r="J105" s="282">
        <f>COUNTIFS('1. All Data'!$AB$3:$AB$129,"Regulatory &amp; Community Support",'1. All Data'!$M$3:$M$129,"Not yet due")</f>
        <v>0</v>
      </c>
      <c r="K105" s="289" t="e">
        <f>J105/J109</f>
        <v>#DIV/0!</v>
      </c>
      <c r="L105" s="289" t="e">
        <f>K105</f>
        <v>#DIV/0!</v>
      </c>
      <c r="M105" s="290"/>
      <c r="N105" s="65"/>
      <c r="P105" s="288" t="s">
        <v>193</v>
      </c>
      <c r="Q105" s="282">
        <f>COUNTIFS('1. All Data'!$AB$3:$AB$129,"Community &amp; Regulatory Services",'1. All Data'!$R$3:$R$129,"Not yet due")</f>
        <v>0</v>
      </c>
      <c r="R105" s="289">
        <f>Q105/Q109</f>
        <v>0</v>
      </c>
      <c r="S105" s="289">
        <f>R105</f>
        <v>0</v>
      </c>
      <c r="T105" s="290"/>
      <c r="U105" s="65"/>
      <c r="W105" s="244" t="s">
        <v>193</v>
      </c>
      <c r="X105" s="282">
        <f>COUNTIFS('1. All Data'!$AB$3:$AB$129,"Community &amp; Regulatory Services",'1. All Data'!$V$3:$V$129,"Not yet due")</f>
        <v>0</v>
      </c>
      <c r="Y105" s="289">
        <f>X105/X109</f>
        <v>0</v>
      </c>
      <c r="Z105" s="289">
        <f>Y105</f>
        <v>0</v>
      </c>
      <c r="AA105" s="246"/>
      <c r="AB105" s="65"/>
      <c r="AC105" s="227"/>
    </row>
    <row r="106" spans="2:29" ht="15.75" customHeight="1">
      <c r="B106" s="288" t="s">
        <v>159</v>
      </c>
      <c r="C106" s="282">
        <f>COUNTIFS('1. All Data'!$AB$3:$AB$129,"Regulatory &amp; Community Support",'1. All Data'!$H$3:$H$129,"Update not provided")</f>
        <v>0</v>
      </c>
      <c r="D106" s="289" t="e">
        <f>C106/C109</f>
        <v>#DIV/0!</v>
      </c>
      <c r="E106" s="289" t="e">
        <f>D106</f>
        <v>#DIV/0!</v>
      </c>
      <c r="F106" s="290"/>
      <c r="G106" s="8"/>
      <c r="I106" s="288" t="s">
        <v>159</v>
      </c>
      <c r="J106" s="282">
        <f>COUNTIFS('1. All Data'!$AB$3:$AB$129,"Regulatory &amp; Community Support",'1. All Data'!$M$3:$M$129,"Update not provided")</f>
        <v>0</v>
      </c>
      <c r="K106" s="289" t="e">
        <f>J106/J109</f>
        <v>#DIV/0!</v>
      </c>
      <c r="L106" s="289" t="e">
        <f>K106</f>
        <v>#DIV/0!</v>
      </c>
      <c r="M106" s="290"/>
      <c r="N106" s="8"/>
      <c r="P106" s="288" t="s">
        <v>159</v>
      </c>
      <c r="Q106" s="282">
        <f>COUNTIFS('1. All Data'!$AB$3:$AB$129,"Community &amp; Regulatory Services",'1. All Data'!$R$3:$R$129,"Update not provided")</f>
        <v>0</v>
      </c>
      <c r="R106" s="289">
        <f>Q106/Q109</f>
        <v>0</v>
      </c>
      <c r="S106" s="289">
        <f>R106</f>
        <v>0</v>
      </c>
      <c r="T106" s="290"/>
      <c r="U106" s="8"/>
      <c r="W106" s="244" t="s">
        <v>159</v>
      </c>
      <c r="X106" s="282">
        <f>COUNTIFS('1. All Data'!$AB$3:$AB$129,"Community &amp; Regulatory Services",'1. All Data'!$V$3:$V$129,"Update not provided")</f>
        <v>0</v>
      </c>
      <c r="Y106" s="289">
        <f>X106/X109</f>
        <v>0</v>
      </c>
      <c r="Z106" s="289">
        <f>Y106</f>
        <v>0</v>
      </c>
      <c r="AA106" s="246"/>
      <c r="AB106" s="8"/>
      <c r="AC106" s="227"/>
    </row>
    <row r="107" spans="2:29" ht="15.75" customHeight="1">
      <c r="B107" s="291" t="s">
        <v>167</v>
      </c>
      <c r="C107" s="282">
        <f>COUNTIFS('1. All Data'!$AB$3:$AB$129,"Regulatory &amp; Community Support",'1. All Data'!$H$3:$H$129,"Deferred")</f>
        <v>0</v>
      </c>
      <c r="D107" s="292" t="e">
        <f>C107/C109</f>
        <v>#DIV/0!</v>
      </c>
      <c r="E107" s="292" t="e">
        <f>D107</f>
        <v>#DIV/0!</v>
      </c>
      <c r="F107" s="293"/>
      <c r="G107" s="65"/>
      <c r="I107" s="291" t="s">
        <v>167</v>
      </c>
      <c r="J107" s="282">
        <f>COUNTIFS('1. All Data'!$AB$3:$AB$129,"Regulatory &amp; Community Support",'1. All Data'!$M$3:$M$129,"Deferred")</f>
        <v>0</v>
      </c>
      <c r="K107" s="292" t="e">
        <f>J107/J109</f>
        <v>#DIV/0!</v>
      </c>
      <c r="L107" s="292" t="e">
        <f>K107</f>
        <v>#DIV/0!</v>
      </c>
      <c r="M107" s="293"/>
      <c r="N107" s="65"/>
      <c r="P107" s="291" t="s">
        <v>167</v>
      </c>
      <c r="Q107" s="282">
        <f>COUNTIFS('1. All Data'!$AB$3:$AB$129,"Community &amp; Regulatory Services",'1. All Data'!$R$3:$R$129,"Deferred")</f>
        <v>3</v>
      </c>
      <c r="R107" s="292">
        <f>Q107/Q109</f>
        <v>0.23076923076923078</v>
      </c>
      <c r="S107" s="292">
        <f>R107</f>
        <v>0.23076923076923078</v>
      </c>
      <c r="T107" s="293"/>
      <c r="U107" s="65"/>
      <c r="W107" s="247" t="s">
        <v>167</v>
      </c>
      <c r="X107" s="282">
        <f>COUNTIFS('1. All Data'!$AB$3:$AB$129,"Community &amp; Regulatory Services",'1. All Data'!$V$3:$V$129,"Deferred")</f>
        <v>3</v>
      </c>
      <c r="Y107" s="292">
        <f>X107/X109</f>
        <v>0.25</v>
      </c>
      <c r="Z107" s="292">
        <f>Y107</f>
        <v>0.25</v>
      </c>
      <c r="AA107" s="249"/>
      <c r="AB107" s="65"/>
      <c r="AC107" s="227"/>
    </row>
    <row r="108" spans="2:29" ht="15.75" customHeight="1">
      <c r="B108" s="291" t="s">
        <v>168</v>
      </c>
      <c r="C108" s="282">
        <f>COUNTIFS('1. All Data'!$AB$3:$AB$129,"Regulatory &amp; Community Support",'1. All Data'!$H$3:$H$129,"Deleted")</f>
        <v>0</v>
      </c>
      <c r="D108" s="292" t="e">
        <f>C108/C109</f>
        <v>#DIV/0!</v>
      </c>
      <c r="E108" s="292" t="e">
        <f>D108</f>
        <v>#DIV/0!</v>
      </c>
      <c r="F108" s="293"/>
      <c r="G108" s="36" t="s">
        <v>194</v>
      </c>
      <c r="I108" s="291" t="s">
        <v>168</v>
      </c>
      <c r="J108" s="282">
        <f>COUNTIFS('1. All Data'!$AB$3:$AB$129,"Regulatory &amp; Community Support",'1. All Data'!$M$3:$M$129,"Deleted")</f>
        <v>0</v>
      </c>
      <c r="K108" s="292" t="e">
        <f>J108/J109</f>
        <v>#DIV/0!</v>
      </c>
      <c r="L108" s="292" t="e">
        <f>K108</f>
        <v>#DIV/0!</v>
      </c>
      <c r="M108" s="293"/>
      <c r="N108" s="36" t="s">
        <v>194</v>
      </c>
      <c r="P108" s="291" t="s">
        <v>168</v>
      </c>
      <c r="Q108" s="282">
        <f>COUNTIFS('1. All Data'!$AB$3:$AB$129,"Community &amp; Regulatory Services",'1. All Data'!$R$3:$R$129,"Deleted")</f>
        <v>0</v>
      </c>
      <c r="R108" s="292">
        <f>Q108/Q109</f>
        <v>0</v>
      </c>
      <c r="S108" s="292">
        <f>R108</f>
        <v>0</v>
      </c>
      <c r="T108" s="293"/>
      <c r="U108" s="36" t="s">
        <v>194</v>
      </c>
      <c r="W108" s="247" t="s">
        <v>168</v>
      </c>
      <c r="X108" s="282">
        <f>COUNTIFS('1. All Data'!$AB$3:$AB$129,"Community &amp; Regulatory Services",'1. All Data'!$V$3:$V$129,"Deleted")</f>
        <v>0</v>
      </c>
      <c r="Y108" s="292">
        <f>X108/X109</f>
        <v>0</v>
      </c>
      <c r="Z108" s="292">
        <f>Y108</f>
        <v>0</v>
      </c>
      <c r="AA108" s="249"/>
      <c r="AB108" s="9" t="s">
        <v>194</v>
      </c>
      <c r="AC108" s="227"/>
    </row>
    <row r="109" spans="2:29" ht="15.75" customHeight="1">
      <c r="B109" s="294" t="s">
        <v>195</v>
      </c>
      <c r="C109" s="295">
        <f>SUM(C95:C108)</f>
        <v>0</v>
      </c>
      <c r="D109" s="249"/>
      <c r="E109" s="249"/>
      <c r="F109" s="296"/>
      <c r="G109" s="65"/>
      <c r="I109" s="294" t="s">
        <v>195</v>
      </c>
      <c r="J109" s="295">
        <f>SUM(J95:J108)</f>
        <v>0</v>
      </c>
      <c r="K109" s="249"/>
      <c r="L109" s="249"/>
      <c r="M109" s="296"/>
      <c r="N109" s="65"/>
      <c r="P109" s="294" t="s">
        <v>195</v>
      </c>
      <c r="Q109" s="295">
        <f>SUM(Q95:Q108)</f>
        <v>13</v>
      </c>
      <c r="R109" s="249"/>
      <c r="S109" s="249"/>
      <c r="T109" s="296"/>
      <c r="U109" s="65"/>
      <c r="W109" s="250" t="s">
        <v>195</v>
      </c>
      <c r="X109" s="295">
        <f>SUM(X95:X108)</f>
        <v>12</v>
      </c>
      <c r="Y109" s="249"/>
      <c r="Z109" s="249"/>
      <c r="AA109" s="65"/>
      <c r="AB109" s="65"/>
      <c r="AC109" s="227"/>
    </row>
    <row r="110" spans="2:29" ht="15.75" customHeight="1">
      <c r="B110" s="294" t="s">
        <v>196</v>
      </c>
      <c r="C110" s="295">
        <f>C109-C108-C107-C106-C105</f>
        <v>0</v>
      </c>
      <c r="D110" s="65"/>
      <c r="E110" s="65"/>
      <c r="F110" s="296"/>
      <c r="G110" s="65"/>
      <c r="I110" s="294" t="s">
        <v>196</v>
      </c>
      <c r="J110" s="295">
        <f>J109-J108-J107-J106-J105</f>
        <v>0</v>
      </c>
      <c r="K110" s="65"/>
      <c r="L110" s="65"/>
      <c r="M110" s="296"/>
      <c r="N110" s="65"/>
      <c r="P110" s="294" t="s">
        <v>196</v>
      </c>
      <c r="Q110" s="295">
        <f>Q109-Q108-Q107-Q106-Q105</f>
        <v>10</v>
      </c>
      <c r="R110" s="65"/>
      <c r="S110" s="65"/>
      <c r="T110" s="296"/>
      <c r="U110" s="65"/>
      <c r="W110" s="250" t="s">
        <v>196</v>
      </c>
      <c r="X110" s="295">
        <f>X109-X108-X107-X106-X105</f>
        <v>9</v>
      </c>
      <c r="Y110" s="65"/>
      <c r="Z110" s="65"/>
      <c r="AA110" s="65"/>
      <c r="AB110" s="65"/>
      <c r="AC110" s="227"/>
    </row>
    <row r="111" spans="2:29" ht="15.75" customHeight="1">
      <c r="W111" s="252"/>
      <c r="AA111" s="8"/>
      <c r="AC111" s="227"/>
    </row>
    <row r="112" spans="2:29" ht="15.75" customHeight="1">
      <c r="W112" s="226"/>
      <c r="X112" s="226"/>
      <c r="Y112" s="226"/>
      <c r="Z112" s="226"/>
      <c r="AA112" s="226"/>
      <c r="AB112" s="259"/>
      <c r="AC112" s="227"/>
    </row>
    <row r="113" spans="23:29" ht="15.75" customHeight="1">
      <c r="W113" s="226"/>
      <c r="X113" s="226"/>
      <c r="Y113" s="226"/>
      <c r="Z113" s="226"/>
      <c r="AA113" s="226"/>
      <c r="AB113" s="259"/>
      <c r="AC113" s="227"/>
    </row>
    <row r="114" spans="23:29">
      <c r="W114" s="226"/>
      <c r="X114" s="226"/>
      <c r="Y114" s="226"/>
      <c r="Z114" s="226"/>
      <c r="AA114" s="226"/>
      <c r="AB114" s="259"/>
      <c r="AC114" s="227"/>
    </row>
    <row r="115" spans="23:29">
      <c r="W115" s="226"/>
      <c r="X115" s="226"/>
      <c r="Y115" s="226"/>
      <c r="Z115" s="226"/>
      <c r="AA115" s="226"/>
      <c r="AB115" s="259"/>
      <c r="AC115" s="227"/>
    </row>
    <row r="116" spans="23:29">
      <c r="W116" s="226"/>
      <c r="X116" s="226"/>
      <c r="Y116" s="226"/>
      <c r="Z116" s="226"/>
      <c r="AA116" s="226"/>
      <c r="AB116" s="259"/>
      <c r="AC116" s="227"/>
    </row>
    <row r="117" spans="23:29">
      <c r="W117" s="226"/>
      <c r="X117" s="226"/>
      <c r="Y117" s="226"/>
      <c r="Z117" s="226"/>
      <c r="AA117" s="226"/>
      <c r="AB117" s="259"/>
      <c r="AC117" s="227"/>
    </row>
    <row r="118" spans="23:29">
      <c r="W118" s="226"/>
      <c r="X118" s="226"/>
      <c r="Y118" s="226"/>
      <c r="Z118" s="226"/>
      <c r="AA118" s="226"/>
      <c r="AB118" s="259"/>
      <c r="AC118" s="227"/>
    </row>
    <row r="119" spans="23:29">
      <c r="W119" s="226"/>
      <c r="X119" s="226"/>
      <c r="Y119" s="226"/>
      <c r="Z119" s="226"/>
      <c r="AA119" s="226"/>
      <c r="AB119" s="259"/>
      <c r="AC119" s="227"/>
    </row>
    <row r="120" spans="23:29">
      <c r="W120" s="226"/>
      <c r="X120" s="226"/>
      <c r="Y120" s="226"/>
      <c r="Z120" s="226"/>
      <c r="AA120" s="226"/>
      <c r="AB120" s="259"/>
      <c r="AC120" s="227"/>
    </row>
    <row r="121" spans="23:29">
      <c r="W121" s="226"/>
      <c r="X121" s="226"/>
      <c r="Y121" s="226"/>
      <c r="Z121" s="226"/>
      <c r="AA121" s="226"/>
      <c r="AB121" s="259"/>
      <c r="AC121" s="227"/>
    </row>
    <row r="122" spans="23:29">
      <c r="W122" s="226"/>
      <c r="X122" s="226"/>
      <c r="Y122" s="226"/>
      <c r="Z122" s="226"/>
      <c r="AA122" s="226"/>
      <c r="AB122" s="259"/>
      <c r="AC122" s="227"/>
    </row>
    <row r="123" spans="23:29">
      <c r="W123" s="226"/>
      <c r="X123" s="226"/>
      <c r="Y123" s="226"/>
      <c r="Z123" s="226"/>
      <c r="AA123" s="226"/>
      <c r="AB123" s="259"/>
      <c r="AC123" s="227"/>
    </row>
    <row r="124" spans="23:29">
      <c r="W124" s="226"/>
      <c r="X124" s="226"/>
      <c r="Y124" s="226"/>
      <c r="Z124" s="226"/>
      <c r="AA124" s="226"/>
      <c r="AB124" s="259"/>
      <c r="AC124" s="227"/>
    </row>
    <row r="125" spans="23:29">
      <c r="W125" s="226"/>
      <c r="X125" s="226"/>
      <c r="Y125" s="226"/>
      <c r="Z125" s="226"/>
      <c r="AA125" s="226"/>
      <c r="AB125" s="259"/>
      <c r="AC125" s="227"/>
    </row>
    <row r="126" spans="23:29">
      <c r="W126" s="226"/>
      <c r="X126" s="226"/>
      <c r="Y126" s="226"/>
      <c r="Z126" s="226"/>
      <c r="AA126" s="226"/>
      <c r="AB126" s="259"/>
      <c r="AC126" s="227"/>
    </row>
    <row r="127" spans="23:29">
      <c r="W127" s="226"/>
      <c r="X127" s="226"/>
      <c r="Y127" s="226"/>
      <c r="Z127" s="226"/>
      <c r="AA127" s="226"/>
      <c r="AB127" s="259"/>
      <c r="AC127" s="227"/>
    </row>
    <row r="128" spans="23:29">
      <c r="W128" s="226"/>
      <c r="X128" s="226"/>
      <c r="Y128" s="226"/>
      <c r="Z128" s="226"/>
      <c r="AA128" s="226"/>
      <c r="AB128" s="259"/>
      <c r="AC128" s="227"/>
    </row>
    <row r="129" spans="23:29">
      <c r="W129" s="226"/>
      <c r="X129" s="226"/>
      <c r="Y129" s="226"/>
      <c r="Z129" s="226"/>
      <c r="AA129" s="226"/>
      <c r="AB129" s="259"/>
      <c r="AC129" s="227"/>
    </row>
    <row r="130" spans="23:29">
      <c r="W130" s="226"/>
      <c r="X130" s="226"/>
      <c r="Y130" s="226"/>
      <c r="Z130" s="226"/>
      <c r="AA130" s="226"/>
      <c r="AB130" s="259"/>
      <c r="AC130" s="227"/>
    </row>
    <row r="131" spans="23:29">
      <c r="W131" s="226"/>
      <c r="X131" s="226"/>
      <c r="Y131" s="226"/>
      <c r="Z131" s="226"/>
      <c r="AA131" s="226"/>
      <c r="AB131" s="259"/>
      <c r="AC131" s="227"/>
    </row>
    <row r="132" spans="23:29">
      <c r="W132" s="226"/>
      <c r="X132" s="226"/>
      <c r="Y132" s="226"/>
      <c r="Z132" s="226"/>
      <c r="AA132" s="226"/>
      <c r="AB132" s="259"/>
      <c r="AC132" s="227"/>
    </row>
    <row r="133" spans="23:29">
      <c r="W133" s="226"/>
      <c r="X133" s="226"/>
      <c r="Y133" s="226"/>
      <c r="Z133" s="226"/>
      <c r="AA133" s="226"/>
      <c r="AB133" s="259"/>
      <c r="AC133" s="227"/>
    </row>
    <row r="134" spans="23:29">
      <c r="W134" s="226"/>
      <c r="X134" s="226"/>
      <c r="Y134" s="226"/>
      <c r="Z134" s="226"/>
      <c r="AA134" s="226"/>
      <c r="AB134" s="259"/>
      <c r="AC134" s="227"/>
    </row>
    <row r="135" spans="23:29">
      <c r="W135" s="226"/>
      <c r="X135" s="226"/>
      <c r="Y135" s="226"/>
      <c r="Z135" s="226"/>
      <c r="AA135" s="226"/>
      <c r="AB135" s="259"/>
      <c r="AC135" s="227"/>
    </row>
    <row r="136" spans="23:29">
      <c r="W136" s="226"/>
      <c r="X136" s="226"/>
      <c r="Y136" s="226"/>
      <c r="Z136" s="226"/>
      <c r="AA136" s="226"/>
      <c r="AB136" s="259"/>
      <c r="AC136" s="227"/>
    </row>
    <row r="137" spans="23:29">
      <c r="W137" s="226"/>
      <c r="X137" s="226"/>
      <c r="Y137" s="226"/>
      <c r="Z137" s="226"/>
      <c r="AA137" s="226"/>
      <c r="AB137" s="259"/>
      <c r="AC137" s="227"/>
    </row>
    <row r="138" spans="23:29">
      <c r="W138" s="226"/>
      <c r="X138" s="226"/>
      <c r="Y138" s="226"/>
      <c r="Z138" s="226"/>
      <c r="AA138" s="226"/>
      <c r="AB138" s="259"/>
      <c r="AC138" s="227"/>
    </row>
    <row r="139" spans="23:29">
      <c r="W139" s="226"/>
      <c r="X139" s="226"/>
      <c r="Y139" s="226"/>
      <c r="Z139" s="226"/>
      <c r="AA139" s="226"/>
      <c r="AB139" s="259"/>
      <c r="AC139" s="227"/>
    </row>
    <row r="140" spans="23:29">
      <c r="W140" s="226"/>
      <c r="X140" s="226"/>
      <c r="Y140" s="226"/>
      <c r="Z140" s="226"/>
      <c r="AA140" s="226"/>
      <c r="AB140" s="259"/>
      <c r="AC140" s="227"/>
    </row>
    <row r="141" spans="23:29">
      <c r="W141" s="226"/>
      <c r="X141" s="226"/>
      <c r="Y141" s="226"/>
      <c r="Z141" s="226"/>
      <c r="AA141" s="226"/>
      <c r="AB141" s="259"/>
      <c r="AC141" s="227"/>
    </row>
    <row r="142" spans="23:29">
      <c r="W142" s="226"/>
      <c r="X142" s="226"/>
      <c r="Y142" s="226"/>
      <c r="Z142" s="226"/>
      <c r="AA142" s="226"/>
      <c r="AB142" s="259"/>
      <c r="AC142" s="227"/>
    </row>
    <row r="143" spans="23:29">
      <c r="W143" s="226"/>
      <c r="X143" s="226"/>
      <c r="Y143" s="226"/>
      <c r="Z143" s="226"/>
      <c r="AA143" s="226"/>
      <c r="AB143" s="259"/>
      <c r="AC143" s="227"/>
    </row>
    <row r="144" spans="23:29">
      <c r="W144" s="226"/>
      <c r="X144" s="226"/>
      <c r="Y144" s="226"/>
      <c r="Z144" s="226"/>
      <c r="AA144" s="226"/>
      <c r="AB144" s="259"/>
      <c r="AC144" s="227"/>
    </row>
    <row r="145" spans="23:29">
      <c r="W145" s="226"/>
      <c r="X145" s="226"/>
      <c r="Y145" s="226"/>
      <c r="Z145" s="226"/>
      <c r="AA145" s="226"/>
      <c r="AB145" s="259"/>
      <c r="AC145" s="227"/>
    </row>
    <row r="146" spans="23:29">
      <c r="W146" s="226"/>
      <c r="X146" s="226"/>
      <c r="Y146" s="226"/>
      <c r="Z146" s="226"/>
      <c r="AA146" s="226"/>
      <c r="AB146" s="259"/>
      <c r="AC146" s="227"/>
    </row>
    <row r="147" spans="23:29">
      <c r="W147" s="226"/>
      <c r="X147" s="226"/>
      <c r="Y147" s="226"/>
      <c r="Z147" s="226"/>
      <c r="AA147" s="226"/>
      <c r="AB147" s="259"/>
      <c r="AC147" s="227"/>
    </row>
    <row r="148" spans="23:29">
      <c r="W148" s="226"/>
      <c r="X148" s="226"/>
      <c r="Y148" s="226"/>
      <c r="Z148" s="226"/>
      <c r="AA148" s="226"/>
      <c r="AB148" s="259"/>
      <c r="AC148" s="227"/>
    </row>
    <row r="149" spans="23:29">
      <c r="W149" s="226"/>
      <c r="X149" s="226"/>
      <c r="Y149" s="226"/>
      <c r="Z149" s="226"/>
      <c r="AA149" s="226"/>
      <c r="AB149" s="259"/>
      <c r="AC149" s="227"/>
    </row>
    <row r="150" spans="23:29">
      <c r="W150" s="226"/>
      <c r="X150" s="226"/>
      <c r="Y150" s="226"/>
      <c r="Z150" s="226"/>
      <c r="AA150" s="226"/>
      <c r="AB150" s="259"/>
      <c r="AC150" s="227"/>
    </row>
    <row r="151" spans="23:29">
      <c r="W151" s="226"/>
      <c r="X151" s="226"/>
      <c r="Y151" s="226"/>
      <c r="Z151" s="226"/>
      <c r="AA151" s="226"/>
      <c r="AB151" s="259"/>
      <c r="AC151" s="227"/>
    </row>
    <row r="152" spans="23:29">
      <c r="W152" s="226"/>
      <c r="X152" s="226"/>
      <c r="Y152" s="226"/>
      <c r="Z152" s="226"/>
      <c r="AA152" s="226"/>
      <c r="AB152" s="259"/>
      <c r="AC152" s="227"/>
    </row>
    <row r="153" spans="23:29">
      <c r="W153" s="226"/>
      <c r="X153" s="226"/>
      <c r="Y153" s="226"/>
      <c r="Z153" s="226"/>
      <c r="AA153" s="226"/>
      <c r="AB153" s="259"/>
      <c r="AC153" s="227"/>
    </row>
    <row r="154" spans="23:29">
      <c r="W154" s="226"/>
      <c r="X154" s="226"/>
      <c r="Y154" s="226"/>
      <c r="Z154" s="226"/>
      <c r="AA154" s="226"/>
      <c r="AB154" s="259"/>
      <c r="AC154" s="227"/>
    </row>
    <row r="155" spans="23:29">
      <c r="W155" s="226"/>
      <c r="X155" s="226"/>
      <c r="Y155" s="226"/>
      <c r="Z155" s="226"/>
      <c r="AA155" s="226"/>
      <c r="AB155" s="259"/>
      <c r="AC155" s="227"/>
    </row>
    <row r="156" spans="23:29">
      <c r="W156" s="226"/>
      <c r="X156" s="226"/>
      <c r="Y156" s="226"/>
      <c r="Z156" s="226"/>
      <c r="AA156" s="226"/>
      <c r="AB156" s="259"/>
      <c r="AC156" s="227"/>
    </row>
    <row r="157" spans="23:29">
      <c r="W157" s="226"/>
      <c r="X157" s="226"/>
      <c r="Y157" s="226"/>
      <c r="Z157" s="226"/>
      <c r="AA157" s="226"/>
      <c r="AB157" s="259"/>
      <c r="AC157" s="227"/>
    </row>
    <row r="158" spans="23:29">
      <c r="W158" s="226"/>
      <c r="X158" s="226"/>
      <c r="Y158" s="226"/>
      <c r="Z158" s="226"/>
      <c r="AA158" s="226"/>
      <c r="AB158" s="259"/>
      <c r="AC158" s="227"/>
    </row>
    <row r="159" spans="23:29">
      <c r="W159" s="226"/>
      <c r="X159" s="226"/>
      <c r="Y159" s="226"/>
      <c r="Z159" s="226"/>
      <c r="AA159" s="226"/>
      <c r="AB159" s="259"/>
      <c r="AC159" s="227"/>
    </row>
    <row r="160" spans="23:29">
      <c r="W160" s="226"/>
      <c r="X160" s="226"/>
      <c r="Y160" s="226"/>
      <c r="Z160" s="226"/>
      <c r="AA160" s="226"/>
      <c r="AB160" s="259"/>
      <c r="AC160" s="227"/>
    </row>
    <row r="161" spans="23:29">
      <c r="W161" s="226"/>
      <c r="X161" s="226"/>
      <c r="Y161" s="226"/>
      <c r="Z161" s="226"/>
      <c r="AA161" s="226"/>
      <c r="AB161" s="259"/>
      <c r="AC161" s="227"/>
    </row>
    <row r="162" spans="23:29">
      <c r="W162" s="226"/>
      <c r="X162" s="226"/>
      <c r="Y162" s="226"/>
      <c r="Z162" s="226"/>
      <c r="AA162" s="226"/>
      <c r="AB162" s="259"/>
      <c r="AC162" s="227"/>
    </row>
    <row r="163" spans="23:29">
      <c r="W163" s="226"/>
      <c r="X163" s="226"/>
      <c r="Y163" s="226"/>
      <c r="Z163" s="226"/>
      <c r="AA163" s="226"/>
      <c r="AB163" s="259"/>
      <c r="AC163" s="227"/>
    </row>
    <row r="164" spans="23:29">
      <c r="W164" s="226"/>
      <c r="X164" s="226"/>
      <c r="Y164" s="226"/>
      <c r="Z164" s="226"/>
      <c r="AA164" s="226"/>
      <c r="AB164" s="259"/>
      <c r="AC164" s="227"/>
    </row>
    <row r="165" spans="23:29">
      <c r="W165" s="226"/>
      <c r="X165" s="226"/>
      <c r="Y165" s="226"/>
      <c r="Z165" s="226"/>
      <c r="AA165" s="226"/>
      <c r="AB165" s="259"/>
      <c r="AC165" s="227"/>
    </row>
    <row r="166" spans="23:29">
      <c r="W166" s="226"/>
      <c r="X166" s="226"/>
      <c r="Y166" s="226"/>
      <c r="Z166" s="226"/>
      <c r="AA166" s="226"/>
      <c r="AB166" s="259"/>
      <c r="AC166" s="227"/>
    </row>
    <row r="167" spans="23:29">
      <c r="W167" s="226"/>
      <c r="X167" s="226"/>
      <c r="Y167" s="226"/>
      <c r="Z167" s="226"/>
      <c r="AA167" s="226"/>
      <c r="AB167" s="259"/>
      <c r="AC167" s="227"/>
    </row>
    <row r="168" spans="23:29">
      <c r="W168" s="226"/>
      <c r="X168" s="226"/>
      <c r="Y168" s="226"/>
      <c r="Z168" s="226"/>
      <c r="AA168" s="226"/>
      <c r="AB168" s="259"/>
      <c r="AC168" s="227"/>
    </row>
    <row r="169" spans="23:29">
      <c r="W169" s="226"/>
      <c r="X169" s="226"/>
      <c r="Y169" s="226"/>
      <c r="Z169" s="226"/>
      <c r="AA169" s="226"/>
      <c r="AB169" s="259"/>
      <c r="AC169" s="227"/>
    </row>
    <row r="170" spans="23:29">
      <c r="W170" s="226"/>
      <c r="X170" s="226"/>
      <c r="Y170" s="226"/>
      <c r="Z170" s="226"/>
      <c r="AA170" s="226"/>
      <c r="AB170" s="259"/>
      <c r="AC170" s="227"/>
    </row>
    <row r="171" spans="23:29">
      <c r="W171" s="226"/>
      <c r="X171" s="226"/>
      <c r="Y171" s="226"/>
      <c r="Z171" s="226"/>
      <c r="AA171" s="226"/>
      <c r="AB171" s="259"/>
      <c r="AC171" s="227"/>
    </row>
    <row r="172" spans="23:29">
      <c r="W172" s="226"/>
      <c r="X172" s="226"/>
      <c r="Y172" s="226"/>
      <c r="Z172" s="226"/>
      <c r="AA172" s="226"/>
      <c r="AB172" s="259"/>
      <c r="AC172" s="227"/>
    </row>
    <row r="173" spans="23:29">
      <c r="W173" s="226"/>
      <c r="X173" s="226"/>
      <c r="Y173" s="226"/>
      <c r="Z173" s="226"/>
      <c r="AA173" s="226"/>
      <c r="AB173" s="259"/>
      <c r="AC173" s="227"/>
    </row>
    <row r="174" spans="23:29">
      <c r="W174" s="226"/>
      <c r="X174" s="226"/>
      <c r="Y174" s="226"/>
      <c r="Z174" s="226"/>
      <c r="AA174" s="226"/>
      <c r="AB174" s="259"/>
      <c r="AC174" s="227"/>
    </row>
    <row r="175" spans="23:29">
      <c r="W175" s="226"/>
      <c r="X175" s="226"/>
      <c r="Y175" s="226"/>
      <c r="Z175" s="226"/>
      <c r="AA175" s="226"/>
      <c r="AB175" s="259"/>
      <c r="AC175" s="227"/>
    </row>
    <row r="176" spans="23:29">
      <c r="W176" s="226"/>
      <c r="X176" s="226"/>
      <c r="Y176" s="226"/>
      <c r="Z176" s="226"/>
      <c r="AA176" s="226"/>
      <c r="AB176" s="259"/>
      <c r="AC176" s="227"/>
    </row>
    <row r="177" spans="23:29">
      <c r="W177" s="226"/>
      <c r="X177" s="226"/>
      <c r="Y177" s="226"/>
      <c r="Z177" s="226"/>
      <c r="AA177" s="226"/>
      <c r="AB177" s="259"/>
      <c r="AC177" s="227"/>
    </row>
    <row r="178" spans="23:29">
      <c r="W178" s="226"/>
      <c r="X178" s="226"/>
      <c r="Y178" s="226"/>
      <c r="Z178" s="226"/>
      <c r="AA178" s="226"/>
      <c r="AB178" s="259"/>
      <c r="AC178" s="227"/>
    </row>
    <row r="179" spans="23:29">
      <c r="W179" s="226"/>
      <c r="X179" s="226"/>
      <c r="Y179" s="226"/>
      <c r="Z179" s="226"/>
      <c r="AA179" s="226"/>
      <c r="AB179" s="259"/>
      <c r="AC179" s="227"/>
    </row>
    <row r="180" spans="23:29">
      <c r="W180" s="226"/>
      <c r="X180" s="226"/>
      <c r="Y180" s="226"/>
      <c r="Z180" s="226"/>
      <c r="AA180" s="226"/>
      <c r="AB180" s="259"/>
      <c r="AC180" s="227"/>
    </row>
    <row r="181" spans="23:29">
      <c r="W181" s="226"/>
      <c r="X181" s="226"/>
      <c r="Y181" s="226"/>
      <c r="Z181" s="226"/>
      <c r="AA181" s="226"/>
      <c r="AB181" s="259"/>
      <c r="AC181" s="227"/>
    </row>
    <row r="182" spans="23:29">
      <c r="W182" s="226"/>
      <c r="X182" s="226"/>
      <c r="Y182" s="226"/>
      <c r="Z182" s="226"/>
      <c r="AA182" s="226"/>
      <c r="AB182" s="259"/>
      <c r="AC182" s="227"/>
    </row>
    <row r="183" spans="23:29">
      <c r="W183" s="226"/>
      <c r="X183" s="226"/>
      <c r="Y183" s="226"/>
      <c r="Z183" s="226"/>
      <c r="AA183" s="226"/>
      <c r="AB183" s="259"/>
      <c r="AC183" s="227"/>
    </row>
    <row r="184" spans="23:29">
      <c r="W184" s="226"/>
      <c r="X184" s="226"/>
      <c r="Y184" s="226"/>
      <c r="Z184" s="226"/>
      <c r="AA184" s="226"/>
      <c r="AB184" s="259"/>
      <c r="AC184" s="227"/>
    </row>
    <row r="185" spans="23:29">
      <c r="W185" s="226"/>
      <c r="X185" s="226"/>
      <c r="Y185" s="226"/>
      <c r="Z185" s="226"/>
      <c r="AA185" s="226"/>
      <c r="AB185" s="259"/>
      <c r="AC185" s="227"/>
    </row>
    <row r="186" spans="23:29">
      <c r="W186" s="226"/>
      <c r="X186" s="226"/>
      <c r="Y186" s="226"/>
      <c r="Z186" s="226"/>
      <c r="AA186" s="226"/>
      <c r="AB186" s="259"/>
      <c r="AC186" s="227"/>
    </row>
    <row r="187" spans="23:29">
      <c r="W187" s="226"/>
      <c r="X187" s="226"/>
      <c r="Y187" s="226"/>
      <c r="Z187" s="226"/>
      <c r="AA187" s="226"/>
      <c r="AB187" s="259"/>
      <c r="AC187" s="227"/>
    </row>
    <row r="188" spans="23:29">
      <c r="W188" s="226"/>
      <c r="X188" s="226"/>
      <c r="Y188" s="226"/>
      <c r="Z188" s="226"/>
      <c r="AA188" s="226"/>
      <c r="AB188" s="259"/>
      <c r="AC188" s="227"/>
    </row>
    <row r="189" spans="23:29">
      <c r="W189" s="226"/>
      <c r="X189" s="226"/>
      <c r="Y189" s="226"/>
      <c r="Z189" s="226"/>
      <c r="AA189" s="226"/>
      <c r="AB189" s="259"/>
      <c r="AC189" s="227"/>
    </row>
    <row r="190" spans="23:29">
      <c r="W190" s="226"/>
      <c r="X190" s="226"/>
      <c r="Y190" s="226"/>
      <c r="Z190" s="226"/>
      <c r="AA190" s="226"/>
      <c r="AB190" s="259"/>
      <c r="AC190" s="227"/>
    </row>
    <row r="191" spans="23:29">
      <c r="W191" s="226"/>
      <c r="X191" s="226"/>
      <c r="Y191" s="226"/>
      <c r="Z191" s="226"/>
      <c r="AA191" s="226"/>
      <c r="AB191" s="259"/>
      <c r="AC191" s="227"/>
    </row>
    <row r="192" spans="23:29">
      <c r="W192" s="226"/>
      <c r="X192" s="226"/>
      <c r="Y192" s="226"/>
      <c r="Z192" s="226"/>
      <c r="AA192" s="226"/>
      <c r="AB192" s="259"/>
      <c r="AC192" s="227"/>
    </row>
    <row r="193" spans="23:29">
      <c r="W193" s="226"/>
      <c r="X193" s="226"/>
      <c r="Y193" s="226"/>
      <c r="Z193" s="226"/>
      <c r="AA193" s="226"/>
      <c r="AB193" s="259"/>
      <c r="AC193" s="227"/>
    </row>
    <row r="194" spans="23:29">
      <c r="W194" s="226"/>
      <c r="X194" s="226"/>
      <c r="Y194" s="226"/>
      <c r="Z194" s="226"/>
      <c r="AA194" s="226"/>
      <c r="AB194" s="259"/>
      <c r="AC194" s="227"/>
    </row>
    <row r="195" spans="23:29">
      <c r="W195" s="226"/>
      <c r="X195" s="226"/>
      <c r="Y195" s="226"/>
      <c r="Z195" s="226"/>
      <c r="AA195" s="226"/>
      <c r="AB195" s="259"/>
      <c r="AC195" s="227"/>
    </row>
    <row r="196" spans="23:29">
      <c r="W196" s="226"/>
      <c r="X196" s="226"/>
      <c r="Y196" s="226"/>
      <c r="Z196" s="226"/>
      <c r="AA196" s="226"/>
      <c r="AB196" s="259"/>
      <c r="AC196" s="227"/>
    </row>
    <row r="197" spans="23:29">
      <c r="W197" s="226"/>
      <c r="X197" s="226"/>
      <c r="Y197" s="226"/>
      <c r="Z197" s="226"/>
      <c r="AA197" s="226"/>
      <c r="AB197" s="259"/>
      <c r="AC197" s="227"/>
    </row>
    <row r="198" spans="23:29">
      <c r="W198" s="226"/>
      <c r="X198" s="226"/>
      <c r="Y198" s="226"/>
      <c r="Z198" s="226"/>
      <c r="AA198" s="226"/>
      <c r="AB198" s="259"/>
      <c r="AC198" s="227"/>
    </row>
    <row r="199" spans="23:29">
      <c r="W199" s="226"/>
      <c r="X199" s="226"/>
      <c r="Y199" s="226"/>
      <c r="Z199" s="226"/>
      <c r="AA199" s="226"/>
      <c r="AB199" s="259"/>
      <c r="AC199" s="227"/>
    </row>
    <row r="200" spans="23:29">
      <c r="W200" s="226"/>
      <c r="X200" s="226"/>
      <c r="Y200" s="226"/>
      <c r="Z200" s="226"/>
      <c r="AA200" s="226"/>
      <c r="AB200" s="259"/>
      <c r="AC200" s="227"/>
    </row>
    <row r="201" spans="23:29">
      <c r="W201" s="226"/>
      <c r="X201" s="226"/>
      <c r="Y201" s="226"/>
      <c r="Z201" s="226"/>
      <c r="AA201" s="226"/>
      <c r="AB201" s="259"/>
      <c r="AC201" s="227"/>
    </row>
    <row r="202" spans="23:29">
      <c r="W202" s="226"/>
      <c r="X202" s="226"/>
      <c r="Y202" s="226"/>
      <c r="Z202" s="226"/>
      <c r="AA202" s="226"/>
      <c r="AB202" s="259"/>
      <c r="AC202" s="227"/>
    </row>
    <row r="203" spans="23:29">
      <c r="W203" s="226"/>
      <c r="X203" s="226"/>
      <c r="Y203" s="226"/>
      <c r="Z203" s="226"/>
      <c r="AA203" s="226"/>
      <c r="AB203" s="259"/>
      <c r="AC203" s="227"/>
    </row>
    <row r="204" spans="23:29">
      <c r="W204" s="226"/>
      <c r="X204" s="226"/>
      <c r="Y204" s="226"/>
      <c r="Z204" s="226"/>
      <c r="AA204" s="226"/>
      <c r="AB204" s="259"/>
      <c r="AC204" s="227"/>
    </row>
    <row r="205" spans="23:29">
      <c r="W205" s="226"/>
      <c r="X205" s="226"/>
      <c r="Y205" s="226"/>
      <c r="Z205" s="226"/>
      <c r="AA205" s="226"/>
      <c r="AB205" s="259"/>
      <c r="AC205" s="227"/>
    </row>
    <row r="206" spans="23:29">
      <c r="W206" s="226"/>
      <c r="X206" s="226"/>
      <c r="Y206" s="226"/>
      <c r="Z206" s="226"/>
      <c r="AA206" s="226"/>
      <c r="AB206" s="259"/>
      <c r="AC206" s="227"/>
    </row>
    <row r="207" spans="23:29">
      <c r="W207" s="226"/>
      <c r="X207" s="226"/>
      <c r="Y207" s="226"/>
      <c r="Z207" s="226"/>
      <c r="AA207" s="226"/>
      <c r="AB207" s="259"/>
      <c r="AC207" s="227"/>
    </row>
    <row r="208" spans="23:29">
      <c r="W208" s="226"/>
      <c r="X208" s="226"/>
      <c r="Y208" s="226"/>
      <c r="Z208" s="226"/>
      <c r="AA208" s="226"/>
      <c r="AB208" s="259"/>
      <c r="AC208" s="227"/>
    </row>
    <row r="209" spans="23:29">
      <c r="W209" s="226"/>
      <c r="X209" s="226"/>
      <c r="Y209" s="226"/>
      <c r="Z209" s="226"/>
      <c r="AA209" s="226"/>
      <c r="AB209" s="259"/>
      <c r="AC209" s="227"/>
    </row>
    <row r="210" spans="23:29">
      <c r="W210" s="226"/>
      <c r="X210" s="226"/>
      <c r="Y210" s="226"/>
      <c r="Z210" s="226"/>
      <c r="AA210" s="226"/>
      <c r="AB210" s="259"/>
      <c r="AC210" s="227"/>
    </row>
    <row r="211" spans="23:29">
      <c r="W211" s="226"/>
      <c r="X211" s="226"/>
      <c r="Y211" s="226"/>
      <c r="Z211" s="226"/>
      <c r="AA211" s="226"/>
      <c r="AB211" s="259"/>
      <c r="AC211" s="227"/>
    </row>
    <row r="212" spans="23:29">
      <c r="W212" s="226"/>
      <c r="X212" s="226"/>
      <c r="Y212" s="226"/>
      <c r="Z212" s="226"/>
      <c r="AA212" s="226"/>
      <c r="AB212" s="259"/>
      <c r="AC212" s="227"/>
    </row>
    <row r="213" spans="23:29">
      <c r="W213" s="226"/>
      <c r="X213" s="226"/>
      <c r="Y213" s="226"/>
      <c r="Z213" s="226"/>
      <c r="AA213" s="226"/>
      <c r="AB213" s="259"/>
      <c r="AC213" s="227"/>
    </row>
    <row r="214" spans="23:29">
      <c r="W214" s="226"/>
      <c r="X214" s="226"/>
      <c r="Y214" s="226"/>
      <c r="Z214" s="226"/>
      <c r="AA214" s="226"/>
      <c r="AB214" s="259"/>
      <c r="AC214" s="227"/>
    </row>
    <row r="215" spans="23:29">
      <c r="W215" s="226"/>
      <c r="X215" s="226"/>
      <c r="Y215" s="226"/>
      <c r="Z215" s="226"/>
      <c r="AA215" s="226"/>
      <c r="AB215" s="259"/>
      <c r="AC215" s="227"/>
    </row>
    <row r="216" spans="23:29">
      <c r="W216" s="226"/>
      <c r="X216" s="226"/>
      <c r="Y216" s="226"/>
      <c r="Z216" s="226"/>
      <c r="AA216" s="226"/>
      <c r="AB216" s="259"/>
      <c r="AC216" s="227"/>
    </row>
    <row r="217" spans="23:29">
      <c r="W217" s="226"/>
      <c r="X217" s="226"/>
      <c r="Y217" s="226"/>
      <c r="Z217" s="226"/>
      <c r="AA217" s="226"/>
      <c r="AB217" s="259"/>
      <c r="AC217" s="227"/>
    </row>
  </sheetData>
  <mergeCells count="180">
    <mergeCell ref="Z6:Z7"/>
    <mergeCell ref="AB6:AB7"/>
    <mergeCell ref="B9:B11"/>
    <mergeCell ref="C9:C11"/>
    <mergeCell ref="D9:D11"/>
    <mergeCell ref="E9:E11"/>
    <mergeCell ref="F9:F11"/>
    <mergeCell ref="G9:G11"/>
    <mergeCell ref="I9:I11"/>
    <mergeCell ref="J9:J11"/>
    <mergeCell ref="E6:E7"/>
    <mergeCell ref="G6:G7"/>
    <mergeCell ref="L6:L7"/>
    <mergeCell ref="N6:N7"/>
    <mergeCell ref="S6:S7"/>
    <mergeCell ref="U6:U7"/>
    <mergeCell ref="R9:R11"/>
    <mergeCell ref="S9:S11"/>
    <mergeCell ref="T9:T11"/>
    <mergeCell ref="U9:U11"/>
    <mergeCell ref="Z9:Z11"/>
    <mergeCell ref="AB9:AB11"/>
    <mergeCell ref="K9:K11"/>
    <mergeCell ref="L9:L11"/>
    <mergeCell ref="M9:M11"/>
    <mergeCell ref="N9:N11"/>
    <mergeCell ref="P9:P11"/>
    <mergeCell ref="Q9:Q11"/>
    <mergeCell ref="B32:B34"/>
    <mergeCell ref="C32:C34"/>
    <mergeCell ref="D32:D34"/>
    <mergeCell ref="E32:E34"/>
    <mergeCell ref="F32:F34"/>
    <mergeCell ref="G32:G34"/>
    <mergeCell ref="Z13:Z14"/>
    <mergeCell ref="AB13:AB14"/>
    <mergeCell ref="E29:E30"/>
    <mergeCell ref="G29:G30"/>
    <mergeCell ref="L29:L30"/>
    <mergeCell ref="N29:N30"/>
    <mergeCell ref="S29:S30"/>
    <mergeCell ref="U29:U30"/>
    <mergeCell ref="Z29:Z30"/>
    <mergeCell ref="AB29:AB30"/>
    <mergeCell ref="E13:E14"/>
    <mergeCell ref="G13:G14"/>
    <mergeCell ref="L13:L14"/>
    <mergeCell ref="N13:N14"/>
    <mergeCell ref="S13:S14"/>
    <mergeCell ref="U13:U14"/>
    <mergeCell ref="Z32:Z34"/>
    <mergeCell ref="AB32:AB34"/>
    <mergeCell ref="E36:E37"/>
    <mergeCell ref="G36:G37"/>
    <mergeCell ref="L36:L37"/>
    <mergeCell ref="N36:N37"/>
    <mergeCell ref="S36:S37"/>
    <mergeCell ref="U36:U37"/>
    <mergeCell ref="Z36:Z37"/>
    <mergeCell ref="AB36:AB37"/>
    <mergeCell ref="P32:P34"/>
    <mergeCell ref="Q32:Q34"/>
    <mergeCell ref="R32:R34"/>
    <mergeCell ref="S32:S34"/>
    <mergeCell ref="T32:T34"/>
    <mergeCell ref="U32:U34"/>
    <mergeCell ref="I32:I34"/>
    <mergeCell ref="J32:J34"/>
    <mergeCell ref="K32:K34"/>
    <mergeCell ref="L32:L34"/>
    <mergeCell ref="M32:M34"/>
    <mergeCell ref="N32:N34"/>
    <mergeCell ref="Z51:Z52"/>
    <mergeCell ref="AB51:AB52"/>
    <mergeCell ref="B54:B56"/>
    <mergeCell ref="C54:C56"/>
    <mergeCell ref="D54:D56"/>
    <mergeCell ref="E54:E56"/>
    <mergeCell ref="F54:F56"/>
    <mergeCell ref="G54:G56"/>
    <mergeCell ref="I54:I56"/>
    <mergeCell ref="J54:J56"/>
    <mergeCell ref="E51:E52"/>
    <mergeCell ref="G51:G52"/>
    <mergeCell ref="L51:L52"/>
    <mergeCell ref="N51:N52"/>
    <mergeCell ref="S51:S52"/>
    <mergeCell ref="U51:U52"/>
    <mergeCell ref="R54:R56"/>
    <mergeCell ref="S54:S56"/>
    <mergeCell ref="T54:T56"/>
    <mergeCell ref="U54:U56"/>
    <mergeCell ref="Z54:Z56"/>
    <mergeCell ref="AB54:AB56"/>
    <mergeCell ref="K54:K56"/>
    <mergeCell ref="L54:L56"/>
    <mergeCell ref="M54:M56"/>
    <mergeCell ref="N54:N56"/>
    <mergeCell ref="P54:P56"/>
    <mergeCell ref="Q54:Q56"/>
    <mergeCell ref="B76:B78"/>
    <mergeCell ref="C76:C78"/>
    <mergeCell ref="D76:D78"/>
    <mergeCell ref="E76:E78"/>
    <mergeCell ref="F76:F78"/>
    <mergeCell ref="G76:G78"/>
    <mergeCell ref="Z58:Z59"/>
    <mergeCell ref="AB58:AB59"/>
    <mergeCell ref="E73:E74"/>
    <mergeCell ref="G73:G74"/>
    <mergeCell ref="L73:L74"/>
    <mergeCell ref="N73:N74"/>
    <mergeCell ref="S73:S74"/>
    <mergeCell ref="U73:U74"/>
    <mergeCell ref="Z73:Z74"/>
    <mergeCell ref="AB73:AB74"/>
    <mergeCell ref="E58:E59"/>
    <mergeCell ref="G58:G59"/>
    <mergeCell ref="L58:L59"/>
    <mergeCell ref="N58:N59"/>
    <mergeCell ref="S58:S59"/>
    <mergeCell ref="U58:U59"/>
    <mergeCell ref="Z76:Z78"/>
    <mergeCell ref="AB76:AB78"/>
    <mergeCell ref="E80:E81"/>
    <mergeCell ref="G80:G81"/>
    <mergeCell ref="L80:L81"/>
    <mergeCell ref="N80:N81"/>
    <mergeCell ref="S80:S81"/>
    <mergeCell ref="U80:U81"/>
    <mergeCell ref="Z80:Z81"/>
    <mergeCell ref="AB80:AB81"/>
    <mergeCell ref="P76:P78"/>
    <mergeCell ref="Q76:Q78"/>
    <mergeCell ref="R76:R78"/>
    <mergeCell ref="S76:S78"/>
    <mergeCell ref="T76:T78"/>
    <mergeCell ref="U76:U78"/>
    <mergeCell ref="I76:I78"/>
    <mergeCell ref="J76:J78"/>
    <mergeCell ref="K76:K78"/>
    <mergeCell ref="L76:L78"/>
    <mergeCell ref="M76:M78"/>
    <mergeCell ref="N76:N78"/>
    <mergeCell ref="Z95:Z96"/>
    <mergeCell ref="AB95:AB96"/>
    <mergeCell ref="B98:B100"/>
    <mergeCell ref="C98:C100"/>
    <mergeCell ref="D98:D100"/>
    <mergeCell ref="E98:E100"/>
    <mergeCell ref="F98:F100"/>
    <mergeCell ref="G98:G100"/>
    <mergeCell ref="I98:I100"/>
    <mergeCell ref="J98:J100"/>
    <mergeCell ref="E95:E96"/>
    <mergeCell ref="G95:G96"/>
    <mergeCell ref="L95:L96"/>
    <mergeCell ref="N95:N96"/>
    <mergeCell ref="S95:S96"/>
    <mergeCell ref="U95:U96"/>
    <mergeCell ref="R98:R100"/>
    <mergeCell ref="S98:S100"/>
    <mergeCell ref="T98:T100"/>
    <mergeCell ref="U98:U100"/>
    <mergeCell ref="Z98:Z100"/>
    <mergeCell ref="AB98:AB100"/>
    <mergeCell ref="K98:K100"/>
    <mergeCell ref="L98:L100"/>
    <mergeCell ref="M98:M100"/>
    <mergeCell ref="N98:N100"/>
    <mergeCell ref="P98:P100"/>
    <mergeCell ref="Q98:Q100"/>
    <mergeCell ref="Z102:Z103"/>
    <mergeCell ref="AB102:AB103"/>
    <mergeCell ref="E102:E103"/>
    <mergeCell ref="G102:G103"/>
    <mergeCell ref="L102:L103"/>
    <mergeCell ref="N102:N103"/>
    <mergeCell ref="S102:S103"/>
    <mergeCell ref="U102:U103"/>
  </mergeCells>
  <hyperlinks>
    <hyperlink ref="G19" location="INDEX!A1" display="Back to index"/>
    <hyperlink ref="G42" location="INDEX!A1" display="Back to index"/>
    <hyperlink ref="G64" location="INDEX!A1" display="Back to index"/>
    <hyperlink ref="G86" location="INDEX!A1" display="Back to index"/>
    <hyperlink ref="G108" location="INDEX!A1" display="Back to index"/>
    <hyperlink ref="N19" location="INDEX!A1" display="Back to index"/>
    <hyperlink ref="N42" location="INDEX!A1" display="Back to index"/>
    <hyperlink ref="N64" location="INDEX!A1" display="Back to index"/>
    <hyperlink ref="N86" location="INDEX!A1" display="Back to index"/>
    <hyperlink ref="N108" location="INDEX!A1" display="Back to index"/>
    <hyperlink ref="U19" location="INDEX!A1" display="Back to index"/>
    <hyperlink ref="U42" location="INDEX!A1" display="Back to index"/>
    <hyperlink ref="U64" location="INDEX!A1" display="Back to index"/>
    <hyperlink ref="U86" location="INDEX!A1" display="Back to index"/>
    <hyperlink ref="U108" location="INDEX!A1" display="Back to index"/>
    <hyperlink ref="AD19" location="INDEX!A1" display="Back to index"/>
    <hyperlink ref="AB42" location="INDEX!A1" display="Back to index"/>
    <hyperlink ref="AB86" location="INDEX!A1" display="Back to index"/>
    <hyperlink ref="AB108" location="INDEX!A1" display="Back to index"/>
    <hyperlink ref="AB64" location="INDEX!A1" display="Back to index"/>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Index</vt:lpstr>
      <vt:lpstr>1. All Data</vt:lpstr>
      <vt:lpstr>Q1 Summary</vt:lpstr>
      <vt:lpstr>Q2 Summary</vt:lpstr>
      <vt:lpstr>Q3 Summary</vt:lpstr>
      <vt:lpstr>Q4 Summary</vt:lpstr>
      <vt:lpstr>2a. % By Priority</vt:lpstr>
      <vt:lpstr>2b. Charts by Priority</vt:lpstr>
      <vt:lpstr>3a. % by Portfolio</vt:lpstr>
      <vt:lpstr>3b. Charts by Portfolio</vt:lpstr>
      <vt:lpstr>4. Status Tracking</vt:lpstr>
      <vt:lpstr>Sheet1</vt:lpstr>
      <vt:lpstr>'1. All Data'!_Toc382250483</vt:lpstr>
      <vt:lpstr>'1. All Data'!OLE_LINK3</vt:lpstr>
      <vt:lpstr>'1. All Data'!Print_Area</vt:lpstr>
      <vt:lpstr>'1. All Data'!Print_Titles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Monica Henchcliffe</cp:lastModifiedBy>
  <cp:lastPrinted>2020-07-14T08:16:49Z</cp:lastPrinted>
  <dcterms:created xsi:type="dcterms:W3CDTF">2019-02-13T13:28:16Z</dcterms:created>
  <dcterms:modified xsi:type="dcterms:W3CDTF">2021-06-16T11:03:46Z</dcterms:modified>
</cp:coreProperties>
</file>